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8FAA6272-6B63-4A66-AC44-65FC605CDDBC}" xr6:coauthVersionLast="47" xr6:coauthVersionMax="47" xr10:uidLastSave="{00000000-0000-0000-0000-000000000000}"/>
  <bookViews>
    <workbookView xWindow="-120" yWindow="-120" windowWidth="20730" windowHeight="11160" xr2:uid="{00000000-000D-0000-FFFF-FFFF00000000}"/>
  </bookViews>
  <sheets>
    <sheet name="GESTIÓN" sheetId="1" r:id="rId1"/>
    <sheet name="GESTIÓN 2023 SSFFS-SPCI" sheetId="13" state="hidden" r:id="rId2"/>
    <sheet name="INVERSIÓN" sheetId="2" r:id="rId3"/>
    <sheet name="ACTIVIDADES" sheetId="3" r:id="rId4"/>
    <sheet name="ACT 2023 SSFFS-SPCI" sheetId="10" state="hidden" r:id="rId5"/>
    <sheet name="SILVICULTURA 2023" sheetId="11" state="hidden" r:id="rId6"/>
    <sheet name="TERRITORIALIZACIÓN" sheetId="17" r:id="rId7"/>
    <sheet name="SPI" sheetId="16" r:id="rId8"/>
    <sheet name="Hoja1" sheetId="14" state="hidden" r:id="rId9"/>
    <sheet name="FLORA 2022" sheetId="12" state="hidden" r:id="rId10"/>
    <sheet name="EjecPAA7710_Marzo" sheetId="6" state="hidden" r:id="rId11"/>
    <sheet name="EjecPptal_Marzo" sheetId="7" state="hidden" r:id="rId12"/>
    <sheet name="EjecReservas_Marzo" sheetId="8" state="hidden" r:id="rId13"/>
    <sheet name="RevLin_VariaciònMes" sheetId="9"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bookmark_1" localSheetId="4">#REF!</definedName>
    <definedName name="__bookmark_1" localSheetId="3">#REF!</definedName>
    <definedName name="__bookmark_1" localSheetId="9">#REF!</definedName>
    <definedName name="__bookmark_1" localSheetId="1">#REF!</definedName>
    <definedName name="__bookmark_1" localSheetId="13">#REF!</definedName>
    <definedName name="__bookmark_1" localSheetId="5">#REF!</definedName>
    <definedName name="__bookmark_1" localSheetId="7">#REF!</definedName>
    <definedName name="__bookmark_1">#REF!</definedName>
    <definedName name="_xlnm._FilterDatabase" localSheetId="3" hidden="1">ACTIVIDADES!$A$7:$C$8</definedName>
    <definedName name="_xlnm._FilterDatabase" localSheetId="12" hidden="1">EjecReservas_Marzo!$A$9:$K$136</definedName>
    <definedName name="_xlnm._FilterDatabase" localSheetId="0" hidden="1">GESTIÓN!$A$12:$FC$12</definedName>
    <definedName name="_xlnm._FilterDatabase" localSheetId="2" hidden="1">INVERSIÓN!$A$9:$FB$9</definedName>
    <definedName name="_xlnm.Print_Area" localSheetId="3">ACTIVIDADES!$A$1:$V$32</definedName>
    <definedName name="_xlnm.Print_Area" localSheetId="0">GESTIÓN!$A$1:$FC$12</definedName>
    <definedName name="_xlnm.Print_Area" localSheetId="2">INVERSIÓN!$A$1:$FA$41</definedName>
    <definedName name="CONDICION_POBLACIONAL" localSheetId="4">[1]Variables!$C$1:$C$24</definedName>
    <definedName name="CONDICION_POBLACIONAL" localSheetId="3">[1]Variables!$C$1:$C$24</definedName>
    <definedName name="CONDICION_POBLACIONAL" localSheetId="9">[1]Variables!$C$1:$C$24</definedName>
    <definedName name="CONDICION_POBLACIONAL" localSheetId="1">[1]Variables!$C$1:$C$24</definedName>
    <definedName name="CONDICION_POBLACIONAL" localSheetId="13">[2]Variables!$C$1:$C$24</definedName>
    <definedName name="CONDICION_POBLACIONAL" localSheetId="5">[1]Variables!$C$1:$C$24</definedName>
    <definedName name="CONDICION_POBLACIONAL" localSheetId="7">[1]Variables!$C$1:$C$24</definedName>
    <definedName name="CONDICION_POBLACIONAL">[3]Variables!$C$1:$C$24</definedName>
    <definedName name="ENCABEZADO">#REF!</definedName>
    <definedName name="GIRO" localSheetId="13">#REF!</definedName>
    <definedName name="GIRO">#REF!</definedName>
    <definedName name="GRUPO_ETAREO" localSheetId="4">[1]Variables!$A$1:$A$8</definedName>
    <definedName name="GRUPO_ETAREO" localSheetId="3">[1]Variables!$A$1:$A$8</definedName>
    <definedName name="GRUPO_ETAREO" localSheetId="9">[1]Variables!$A$1:$A$8</definedName>
    <definedName name="GRUPO_ETAREO" localSheetId="1">[1]Variables!$A$1:$A$8</definedName>
    <definedName name="GRUPO_ETAREO" localSheetId="13">[2]Variables!$A$1:$A$8</definedName>
    <definedName name="GRUPO_ETAREO" localSheetId="5">[1]Variables!$A$1:$A$8</definedName>
    <definedName name="GRUPO_ETAREO" localSheetId="7">[1]Variables!$A$1:$A$8</definedName>
    <definedName name="GRUPO_ETAREO">[3]Variables!$A$1:$A$8</definedName>
    <definedName name="GRUPO_ETAREOS" localSheetId="3">#REF!</definedName>
    <definedName name="GRUPO_ETAREOS" localSheetId="9">#REF!</definedName>
    <definedName name="GRUPO_ETAREOS" localSheetId="13">#REF!</definedName>
    <definedName name="GRUPO_ETAREOS" localSheetId="5">#REF!</definedName>
    <definedName name="GRUPO_ETAREOS" localSheetId="7">#REF!</definedName>
    <definedName name="GRUPO_ETAREOS">#REF!</definedName>
    <definedName name="GRUPO_ETARIO" localSheetId="3">#REF!</definedName>
    <definedName name="GRUPO_ETARIO" localSheetId="9">#REF!</definedName>
    <definedName name="GRUPO_ETARIO" localSheetId="13">#REF!</definedName>
    <definedName name="GRUPO_ETARIO" localSheetId="5">#REF!</definedName>
    <definedName name="GRUPO_ETARIO" localSheetId="7">#REF!</definedName>
    <definedName name="GRUPO_ETARIO">#REF!</definedName>
    <definedName name="GRUPO_ETNICO" localSheetId="3">#REF!</definedName>
    <definedName name="GRUPO_ETNICO" localSheetId="9">#REF!</definedName>
    <definedName name="GRUPO_ETNICO" localSheetId="13">#REF!</definedName>
    <definedName name="GRUPO_ETNICO" localSheetId="5">#REF!</definedName>
    <definedName name="GRUPO_ETNICO" localSheetId="7">#REF!</definedName>
    <definedName name="GRUPO_ETNICO">#REF!</definedName>
    <definedName name="GRUPOETNICO" localSheetId="3">#REF!</definedName>
    <definedName name="GRUPOETNICO" localSheetId="9">#REF!</definedName>
    <definedName name="GRUPOETNICO" localSheetId="13">#REF!</definedName>
    <definedName name="GRUPOETNICO" localSheetId="5">#REF!</definedName>
    <definedName name="GRUPOETNICO" localSheetId="7">#REF!</definedName>
    <definedName name="GRUPOETNICO">#REF!</definedName>
    <definedName name="GRUPOS_ETNICOS" localSheetId="4">[1]Variables!$H$1:$H$8</definedName>
    <definedName name="GRUPOS_ETNICOS" localSheetId="3">[1]Variables!$H$1:$H$8</definedName>
    <definedName name="GRUPOS_ETNICOS" localSheetId="9">[1]Variables!$H$1:$H$8</definedName>
    <definedName name="GRUPOS_ETNICOS" localSheetId="1">[1]Variables!$H$1:$H$8</definedName>
    <definedName name="GRUPOS_ETNICOS" localSheetId="13">[2]Variables!$H$1:$H$8</definedName>
    <definedName name="GRUPOS_ETNICOS" localSheetId="5">[1]Variables!$H$1:$H$8</definedName>
    <definedName name="GRUPOS_ETNICOS" localSheetId="7">[1]Variables!$H$1:$H$8</definedName>
    <definedName name="GRUPOS_ETNICOS">[3]Variables!$H$1:$H$8</definedName>
    <definedName name="LA" localSheetId="3">#REF!</definedName>
    <definedName name="LA" localSheetId="13">#REF!</definedName>
    <definedName name="LA" localSheetId="7">#REF!</definedName>
    <definedName name="LA">#REF!</definedName>
    <definedName name="LOCALIDAD" localSheetId="3">#REF!</definedName>
    <definedName name="LOCALIDAD" localSheetId="9">#REF!</definedName>
    <definedName name="LOCALIDAD" localSheetId="13">#REF!</definedName>
    <definedName name="LOCALIDAD" localSheetId="5">#REF!</definedName>
    <definedName name="LOCALIDAD" localSheetId="7">#REF!</definedName>
    <definedName name="LOCALIDAD">#REF!</definedName>
    <definedName name="LOCALIZACION" localSheetId="3">#REF!</definedName>
    <definedName name="LOCALIZACION" localSheetId="9">#REF!</definedName>
    <definedName name="LOCALIZACION" localSheetId="13">#REF!</definedName>
    <definedName name="LOCALIZACION" localSheetId="5">#REF!</definedName>
    <definedName name="LOCALIZACION" localSheetId="7">#REF!</definedName>
    <definedName name="LOCALIZACION">#REF!</definedName>
    <definedName name="Proceso_SIPSE" localSheetId="13">#REF!</definedName>
    <definedName name="Proceso_SIPSE">#REF!</definedName>
    <definedName name="RP" localSheetId="13">#REF!</definedName>
    <definedName name="RP">#REF!</definedName>
    <definedName name="tabla" localSheetId="3">#REF!</definedName>
    <definedName name="tabla" localSheetId="13">#REF!</definedName>
    <definedName name="tabla" localSheetId="7">#REF!</definedName>
    <definedName name="tabla">#REF!</definedName>
    <definedName name="Valor_Programado" localSheetId="13">#REF!</definedName>
    <definedName name="Valor_Programado">#REF!</definedName>
  </definedNames>
  <calcPr calcId="191029"/>
  <pivotCaches>
    <pivotCache cacheId="0"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H40" i="2" s="1"/>
  <c r="I38" i="2"/>
  <c r="I40" i="2" s="1"/>
  <c r="J38" i="2"/>
  <c r="K38" i="2"/>
  <c r="L38" i="2"/>
  <c r="L40" i="2" s="1"/>
  <c r="M38" i="2"/>
  <c r="M40" i="2" s="1"/>
  <c r="N38" i="2"/>
  <c r="O38" i="2"/>
  <c r="P38" i="2"/>
  <c r="P40" i="2" s="1"/>
  <c r="Q38" i="2"/>
  <c r="Q40" i="2" s="1"/>
  <c r="R38" i="2"/>
  <c r="S38" i="2"/>
  <c r="T38" i="2"/>
  <c r="T40" i="2" s="1"/>
  <c r="U38" i="2"/>
  <c r="U40" i="2" s="1"/>
  <c r="V38" i="2"/>
  <c r="W38" i="2"/>
  <c r="X38" i="2"/>
  <c r="X40" i="2" s="1"/>
  <c r="Y38" i="2"/>
  <c r="Y40" i="2" s="1"/>
  <c r="Z38" i="2"/>
  <c r="AA38" i="2"/>
  <c r="AB38" i="2"/>
  <c r="AB40" i="2" s="1"/>
  <c r="AC38" i="2"/>
  <c r="AC40" i="2" s="1"/>
  <c r="AD38" i="2"/>
  <c r="AE38" i="2"/>
  <c r="AF38" i="2"/>
  <c r="AF40" i="2" s="1"/>
  <c r="AG38" i="2"/>
  <c r="AG40" i="2" s="1"/>
  <c r="AH38" i="2"/>
  <c r="AI38" i="2"/>
  <c r="AJ38" i="2"/>
  <c r="AJ40" i="2" s="1"/>
  <c r="AK38" i="2"/>
  <c r="AK40" i="2" s="1"/>
  <c r="AL38" i="2"/>
  <c r="AM38" i="2"/>
  <c r="AN38" i="2"/>
  <c r="AN40" i="2" s="1"/>
  <c r="AO38" i="2"/>
  <c r="AO40" i="2" s="1"/>
  <c r="AP38" i="2"/>
  <c r="AQ38" i="2"/>
  <c r="AR38" i="2"/>
  <c r="AR40" i="2" s="1"/>
  <c r="AS38" i="2"/>
  <c r="AS40" i="2" s="1"/>
  <c r="AT38" i="2"/>
  <c r="AU38" i="2"/>
  <c r="AV38" i="2"/>
  <c r="AV40" i="2" s="1"/>
  <c r="AW38" i="2"/>
  <c r="AW40" i="2" s="1"/>
  <c r="AX38" i="2"/>
  <c r="AY38" i="2"/>
  <c r="AZ38" i="2"/>
  <c r="AZ40" i="2" s="1"/>
  <c r="BA38" i="2"/>
  <c r="BA40" i="2" s="1"/>
  <c r="BB38" i="2"/>
  <c r="BC38" i="2"/>
  <c r="BD38" i="2"/>
  <c r="BD40" i="2" s="1"/>
  <c r="BE38" i="2"/>
  <c r="BE40" i="2" s="1"/>
  <c r="BF38" i="2"/>
  <c r="BG38" i="2"/>
  <c r="BH38" i="2"/>
  <c r="BH40" i="2" s="1"/>
  <c r="BI38" i="2"/>
  <c r="BI40" i="2" s="1"/>
  <c r="BJ38" i="2"/>
  <c r="BK38" i="2"/>
  <c r="BL38" i="2"/>
  <c r="BL40" i="2" s="1"/>
  <c r="BM38" i="2"/>
  <c r="BM40" i="2" s="1"/>
  <c r="BN38" i="2"/>
  <c r="BO38" i="2"/>
  <c r="BP38" i="2"/>
  <c r="BP40" i="2" s="1"/>
  <c r="BQ38" i="2"/>
  <c r="BQ40" i="2" s="1"/>
  <c r="BR38" i="2"/>
  <c r="BS38" i="2"/>
  <c r="BT38" i="2"/>
  <c r="BT40" i="2" s="1"/>
  <c r="BU38" i="2"/>
  <c r="BU40" i="2" s="1"/>
  <c r="BV38" i="2"/>
  <c r="BW38" i="2"/>
  <c r="BX38" i="2"/>
  <c r="BX40" i="2" s="1"/>
  <c r="BY38" i="2"/>
  <c r="BY40" i="2" s="1"/>
  <c r="BZ38" i="2"/>
  <c r="CA38" i="2"/>
  <c r="CB38" i="2"/>
  <c r="CB40" i="2" s="1"/>
  <c r="CC38" i="2"/>
  <c r="CC40" i="2" s="1"/>
  <c r="CD38" i="2"/>
  <c r="CE38" i="2"/>
  <c r="CF38" i="2"/>
  <c r="CF40" i="2" s="1"/>
  <c r="CG38" i="2"/>
  <c r="CG40" i="2" s="1"/>
  <c r="CH38" i="2"/>
  <c r="CI38" i="2"/>
  <c r="CJ38" i="2"/>
  <c r="CJ40" i="2" s="1"/>
  <c r="CK38" i="2"/>
  <c r="CK40" i="2" s="1"/>
  <c r="CL38" i="2"/>
  <c r="CM38" i="2"/>
  <c r="CN38" i="2"/>
  <c r="CN40" i="2" s="1"/>
  <c r="CO38" i="2"/>
  <c r="CO40" i="2" s="1"/>
  <c r="CP38" i="2"/>
  <c r="CQ38" i="2"/>
  <c r="CR38" i="2"/>
  <c r="CR40" i="2" s="1"/>
  <c r="CS38" i="2"/>
  <c r="CS40" i="2" s="1"/>
  <c r="CT38" i="2"/>
  <c r="CU38" i="2"/>
  <c r="CV38" i="2"/>
  <c r="CV40" i="2" s="1"/>
  <c r="CW38" i="2"/>
  <c r="CW40" i="2" s="1"/>
  <c r="CX38" i="2"/>
  <c r="CY38" i="2"/>
  <c r="CZ38" i="2"/>
  <c r="CZ40" i="2" s="1"/>
  <c r="DA38" i="2"/>
  <c r="DA40" i="2" s="1"/>
  <c r="DB38" i="2"/>
  <c r="DC38" i="2"/>
  <c r="DD38" i="2"/>
  <c r="DD40" i="2" s="1"/>
  <c r="DE38" i="2"/>
  <c r="DE40" i="2" s="1"/>
  <c r="DF38" i="2"/>
  <c r="DG38" i="2"/>
  <c r="DH38" i="2"/>
  <c r="DH40" i="2" s="1"/>
  <c r="DI38" i="2"/>
  <c r="DI40" i="2" s="1"/>
  <c r="DJ38" i="2"/>
  <c r="DK38" i="2"/>
  <c r="DL38" i="2"/>
  <c r="DL40" i="2" s="1"/>
  <c r="DM38" i="2"/>
  <c r="DM40" i="2" s="1"/>
  <c r="DN38" i="2"/>
  <c r="H39" i="2"/>
  <c r="I39" i="2"/>
  <c r="J39" i="2"/>
  <c r="K39" i="2"/>
  <c r="L39" i="2"/>
  <c r="M39" i="2"/>
  <c r="N39" i="2"/>
  <c r="N40" i="2" s="1"/>
  <c r="O39" i="2"/>
  <c r="P39" i="2"/>
  <c r="Q39" i="2"/>
  <c r="R39" i="2"/>
  <c r="S39" i="2"/>
  <c r="T39" i="2"/>
  <c r="U39" i="2"/>
  <c r="V39" i="2"/>
  <c r="V40" i="2" s="1"/>
  <c r="W39" i="2"/>
  <c r="X39" i="2"/>
  <c r="Y39" i="2"/>
  <c r="Z39" i="2"/>
  <c r="AA39" i="2"/>
  <c r="AB39" i="2"/>
  <c r="AC39" i="2"/>
  <c r="AD39" i="2"/>
  <c r="AD40" i="2" s="1"/>
  <c r="AE39" i="2"/>
  <c r="AF39" i="2"/>
  <c r="AG39" i="2"/>
  <c r="AH39" i="2"/>
  <c r="AI39" i="2"/>
  <c r="AJ39" i="2"/>
  <c r="AK39" i="2"/>
  <c r="AL39" i="2"/>
  <c r="AL40" i="2" s="1"/>
  <c r="AM39" i="2"/>
  <c r="AN39" i="2"/>
  <c r="AO39" i="2"/>
  <c r="AP39" i="2"/>
  <c r="AQ39" i="2"/>
  <c r="AR39" i="2"/>
  <c r="AS39" i="2"/>
  <c r="AT39" i="2"/>
  <c r="AT40" i="2" s="1"/>
  <c r="AU39" i="2"/>
  <c r="AV39" i="2"/>
  <c r="AW39" i="2"/>
  <c r="AX39" i="2"/>
  <c r="AY39" i="2"/>
  <c r="AZ39" i="2"/>
  <c r="BA39" i="2"/>
  <c r="BB39" i="2"/>
  <c r="BB40" i="2" s="1"/>
  <c r="BC39" i="2"/>
  <c r="BD39" i="2"/>
  <c r="BE39" i="2"/>
  <c r="BF39" i="2"/>
  <c r="BG39" i="2"/>
  <c r="BH39" i="2"/>
  <c r="BI39" i="2"/>
  <c r="BJ39" i="2"/>
  <c r="BJ40" i="2" s="1"/>
  <c r="BK39" i="2"/>
  <c r="BL39" i="2"/>
  <c r="BM39" i="2"/>
  <c r="BN39" i="2"/>
  <c r="BO39" i="2"/>
  <c r="BP39" i="2"/>
  <c r="BQ39" i="2"/>
  <c r="BR39" i="2"/>
  <c r="BR40" i="2" s="1"/>
  <c r="BS39" i="2"/>
  <c r="BT39" i="2"/>
  <c r="BU39" i="2"/>
  <c r="BV39" i="2"/>
  <c r="BW39" i="2"/>
  <c r="BX39" i="2"/>
  <c r="BY39" i="2"/>
  <c r="BZ39" i="2"/>
  <c r="BZ40" i="2" s="1"/>
  <c r="CA39" i="2"/>
  <c r="CB39" i="2"/>
  <c r="CC39" i="2"/>
  <c r="CD39" i="2"/>
  <c r="CE39" i="2"/>
  <c r="CF39" i="2"/>
  <c r="CG39" i="2"/>
  <c r="CH39" i="2"/>
  <c r="CH40" i="2" s="1"/>
  <c r="CI39" i="2"/>
  <c r="CJ39" i="2"/>
  <c r="CK39" i="2"/>
  <c r="CL39" i="2"/>
  <c r="CM39" i="2"/>
  <c r="CN39" i="2"/>
  <c r="CO39" i="2"/>
  <c r="CP39" i="2"/>
  <c r="CP40" i="2" s="1"/>
  <c r="CQ39" i="2"/>
  <c r="CR39" i="2"/>
  <c r="CS39" i="2"/>
  <c r="CT39" i="2"/>
  <c r="CU39" i="2"/>
  <c r="CV39" i="2"/>
  <c r="CW39" i="2"/>
  <c r="CX39" i="2"/>
  <c r="CX40" i="2" s="1"/>
  <c r="CY39" i="2"/>
  <c r="CZ39" i="2"/>
  <c r="DA39" i="2"/>
  <c r="DB39" i="2"/>
  <c r="DC39" i="2"/>
  <c r="DD39" i="2"/>
  <c r="DE39" i="2"/>
  <c r="DF39" i="2"/>
  <c r="DF40" i="2" s="1"/>
  <c r="DG39" i="2"/>
  <c r="DH39" i="2"/>
  <c r="DI39" i="2"/>
  <c r="DJ39" i="2"/>
  <c r="DK39" i="2"/>
  <c r="DL39" i="2"/>
  <c r="DM39" i="2"/>
  <c r="DN39" i="2"/>
  <c r="DN40" i="2" s="1"/>
  <c r="J40" i="2"/>
  <c r="K40" i="2"/>
  <c r="O40" i="2"/>
  <c r="R40" i="2"/>
  <c r="S40" i="2"/>
  <c r="W40" i="2"/>
  <c r="Z40" i="2"/>
  <c r="AA40" i="2"/>
  <c r="AE40" i="2"/>
  <c r="AH40" i="2"/>
  <c r="AI40" i="2"/>
  <c r="AM40" i="2"/>
  <c r="AP40" i="2"/>
  <c r="AQ40" i="2"/>
  <c r="AU40" i="2"/>
  <c r="AX40" i="2"/>
  <c r="AY40" i="2"/>
  <c r="BC40" i="2"/>
  <c r="BF40" i="2"/>
  <c r="BG40" i="2"/>
  <c r="BK40" i="2"/>
  <c r="BN40" i="2"/>
  <c r="BO40" i="2"/>
  <c r="BS40" i="2"/>
  <c r="BV40" i="2"/>
  <c r="BW40" i="2"/>
  <c r="CA40" i="2"/>
  <c r="CD40" i="2"/>
  <c r="CE40" i="2"/>
  <c r="CI40" i="2"/>
  <c r="CL40" i="2"/>
  <c r="CM40" i="2"/>
  <c r="CQ40" i="2"/>
  <c r="CT40" i="2"/>
  <c r="CU40" i="2"/>
  <c r="CY40" i="2"/>
  <c r="DB40" i="2"/>
  <c r="DC40" i="2"/>
  <c r="DG40" i="2"/>
  <c r="DJ40" i="2"/>
  <c r="DK4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CE30" i="2"/>
  <c r="CF30" i="2"/>
  <c r="CG30" i="2"/>
  <c r="CH30" i="2"/>
  <c r="CI30" i="2"/>
  <c r="CJ30" i="2"/>
  <c r="CK30" i="2"/>
  <c r="CL30" i="2"/>
  <c r="CM30" i="2"/>
  <c r="CN30" i="2"/>
  <c r="CO30" i="2"/>
  <c r="CP30" i="2"/>
  <c r="CQ30" i="2"/>
  <c r="CR30" i="2"/>
  <c r="CS30" i="2"/>
  <c r="CT30" i="2"/>
  <c r="CU30" i="2"/>
  <c r="CV30" i="2"/>
  <c r="CW30" i="2"/>
  <c r="CX30" i="2"/>
  <c r="CY30" i="2"/>
  <c r="CZ30" i="2"/>
  <c r="DA30" i="2"/>
  <c r="DB30" i="2"/>
  <c r="DC30" i="2"/>
  <c r="DD30" i="2"/>
  <c r="DE30" i="2"/>
  <c r="DF30" i="2"/>
  <c r="DG30" i="2"/>
  <c r="DH30" i="2"/>
  <c r="DI30" i="2"/>
  <c r="DJ30" i="2"/>
  <c r="DK30" i="2"/>
  <c r="DL30" i="2"/>
  <c r="DM30" i="2"/>
  <c r="DN30"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AZ23" i="2"/>
  <c r="BA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M23" i="2"/>
  <c r="CN23" i="2"/>
  <c r="CO23" i="2"/>
  <c r="ER23" i="2" s="1"/>
  <c r="CP23" i="2"/>
  <c r="CQ23" i="2"/>
  <c r="CR23" i="2"/>
  <c r="CS23" i="2"/>
  <c r="CT23" i="2"/>
  <c r="CU23" i="2"/>
  <c r="CV23" i="2"/>
  <c r="CW23" i="2"/>
  <c r="CX23" i="2"/>
  <c r="CY23" i="2"/>
  <c r="CZ23" i="2"/>
  <c r="DA23" i="2"/>
  <c r="DB23" i="2"/>
  <c r="DC23" i="2"/>
  <c r="DD23" i="2"/>
  <c r="DE23" i="2"/>
  <c r="DF23" i="2"/>
  <c r="DG23" i="2"/>
  <c r="DH23" i="2"/>
  <c r="DN23"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CG16" i="2"/>
  <c r="CH16" i="2"/>
  <c r="CI16" i="2"/>
  <c r="CJ16" i="2"/>
  <c r="CK16" i="2"/>
  <c r="CL16" i="2"/>
  <c r="CM16" i="2"/>
  <c r="CN16" i="2"/>
  <c r="CO16" i="2"/>
  <c r="CP16" i="2"/>
  <c r="CQ16" i="2"/>
  <c r="CR16" i="2"/>
  <c r="CS16" i="2"/>
  <c r="CT16" i="2"/>
  <c r="CU16" i="2"/>
  <c r="CV16" i="2"/>
  <c r="CW16" i="2"/>
  <c r="CX16" i="2"/>
  <c r="CY16" i="2"/>
  <c r="CZ16" i="2"/>
  <c r="DA16" i="2"/>
  <c r="DB16" i="2"/>
  <c r="DC16" i="2"/>
  <c r="DD16" i="2"/>
  <c r="DE16" i="2"/>
  <c r="DF16" i="2"/>
  <c r="DG16" i="2"/>
  <c r="DH16" i="2"/>
  <c r="DI16" i="2"/>
  <c r="DJ16" i="2"/>
  <c r="DK16" i="2"/>
  <c r="DL16" i="2"/>
  <c r="DM16" i="2"/>
  <c r="DN16" i="2"/>
  <c r="ER26" i="2"/>
  <c r="EV20" i="2"/>
  <c r="EV21" i="2"/>
  <c r="EU20" i="2"/>
  <c r="EU21" i="2"/>
  <c r="EU22" i="2"/>
  <c r="EU17" i="2"/>
  <c r="ET21" i="2"/>
  <c r="ET20" i="2"/>
  <c r="ES20" i="2"/>
  <c r="ES21" i="2"/>
  <c r="ES22" i="2"/>
  <c r="ES17" i="2"/>
  <c r="ER18" i="2"/>
  <c r="ER19" i="2"/>
  <c r="ER20" i="2"/>
  <c r="ER21" i="2"/>
  <c r="ER22" i="2"/>
  <c r="ER17" i="2"/>
  <c r="X272" i="17"/>
  <c r="O272" i="17"/>
  <c r="AE271" i="17"/>
  <c r="AD271" i="17"/>
  <c r="AC271" i="17"/>
  <c r="AB271" i="17"/>
  <c r="AA271" i="17"/>
  <c r="Z271" i="17"/>
  <c r="Y271" i="17"/>
  <c r="X271" i="17"/>
  <c r="W271" i="17"/>
  <c r="Q271" i="17"/>
  <c r="P271" i="17"/>
  <c r="O271" i="17"/>
  <c r="N271" i="17"/>
  <c r="M271" i="17"/>
  <c r="L271" i="17"/>
  <c r="K271" i="17"/>
  <c r="J271" i="17"/>
  <c r="I271" i="17"/>
  <c r="AE270" i="17"/>
  <c r="AE272" i="17" s="1"/>
  <c r="AD270" i="17"/>
  <c r="AD272" i="17" s="1"/>
  <c r="AC270" i="17"/>
  <c r="AC272" i="17" s="1"/>
  <c r="AB270" i="17"/>
  <c r="AB272" i="17" s="1"/>
  <c r="AA270" i="17"/>
  <c r="AA272" i="17" s="1"/>
  <c r="Z270" i="17"/>
  <c r="Z272" i="17" s="1"/>
  <c r="Y270" i="17"/>
  <c r="Y272" i="17" s="1"/>
  <c r="X270" i="17"/>
  <c r="W270" i="17"/>
  <c r="W272" i="17" s="1"/>
  <c r="T270" i="17"/>
  <c r="T272" i="17" s="1"/>
  <c r="Q270" i="17"/>
  <c r="Q272" i="17" s="1"/>
  <c r="P270" i="17"/>
  <c r="P272" i="17" s="1"/>
  <c r="O270" i="17"/>
  <c r="N270" i="17"/>
  <c r="N272" i="17" s="1"/>
  <c r="M270" i="17"/>
  <c r="M272" i="17" s="1"/>
  <c r="L270" i="17"/>
  <c r="L272" i="17" s="1"/>
  <c r="K270" i="17"/>
  <c r="K272" i="17" s="1"/>
  <c r="J270" i="17"/>
  <c r="J272" i="17" s="1"/>
  <c r="V263" i="17"/>
  <c r="U263" i="17"/>
  <c r="T263" i="17"/>
  <c r="R263" i="17"/>
  <c r="I263" i="17"/>
  <c r="H263" i="17"/>
  <c r="G263" i="17"/>
  <c r="F263" i="17"/>
  <c r="E263" i="17"/>
  <c r="V262" i="17"/>
  <c r="U262" i="17"/>
  <c r="T262" i="17"/>
  <c r="R262" i="17"/>
  <c r="I262" i="17"/>
  <c r="H262" i="17"/>
  <c r="G262" i="17"/>
  <c r="F262" i="17"/>
  <c r="E262" i="17"/>
  <c r="V261" i="17"/>
  <c r="U261" i="17"/>
  <c r="T261" i="17"/>
  <c r="R261" i="17"/>
  <c r="I261" i="17"/>
  <c r="H261" i="17"/>
  <c r="G261" i="17"/>
  <c r="F261" i="17"/>
  <c r="E261" i="17"/>
  <c r="V260" i="17"/>
  <c r="U260" i="17"/>
  <c r="T260" i="17"/>
  <c r="R260" i="17"/>
  <c r="I260" i="17"/>
  <c r="H260" i="17"/>
  <c r="G260" i="17"/>
  <c r="F260" i="17"/>
  <c r="E260" i="17"/>
  <c r="V133" i="17"/>
  <c r="V271" i="17" s="1"/>
  <c r="U133" i="17"/>
  <c r="U271" i="17" s="1"/>
  <c r="T133" i="17"/>
  <c r="T271" i="17" s="1"/>
  <c r="R133" i="17"/>
  <c r="R271" i="17" s="1"/>
  <c r="I133" i="17"/>
  <c r="H133" i="17"/>
  <c r="H271" i="17" s="1"/>
  <c r="G133" i="17"/>
  <c r="G271" i="17" s="1"/>
  <c r="F133" i="17"/>
  <c r="F271" i="17" s="1"/>
  <c r="E133" i="17"/>
  <c r="E271" i="17" s="1"/>
  <c r="V132" i="17"/>
  <c r="U132" i="17"/>
  <c r="T132" i="17"/>
  <c r="R132" i="17"/>
  <c r="I132" i="17"/>
  <c r="H132" i="17"/>
  <c r="G132" i="17"/>
  <c r="F132" i="17"/>
  <c r="E132" i="17"/>
  <c r="V131" i="17"/>
  <c r="V270" i="17" s="1"/>
  <c r="V272" i="17" s="1"/>
  <c r="U131" i="17"/>
  <c r="U270" i="17" s="1"/>
  <c r="U272" i="17" s="1"/>
  <c r="T131" i="17"/>
  <c r="R131" i="17"/>
  <c r="R270" i="17" s="1"/>
  <c r="I131" i="17"/>
  <c r="I270" i="17" s="1"/>
  <c r="I272" i="17" s="1"/>
  <c r="H131" i="17"/>
  <c r="H270" i="17" s="1"/>
  <c r="H272" i="17" s="1"/>
  <c r="G131" i="17"/>
  <c r="G270" i="17" s="1"/>
  <c r="F131" i="17"/>
  <c r="F270" i="17" s="1"/>
  <c r="E131" i="17"/>
  <c r="E270" i="17" s="1"/>
  <c r="E272" i="17" s="1"/>
  <c r="V130" i="17"/>
  <c r="U130" i="17"/>
  <c r="T130" i="17"/>
  <c r="R130" i="17"/>
  <c r="I130" i="17"/>
  <c r="H130" i="17"/>
  <c r="G130" i="17"/>
  <c r="F130" i="17"/>
  <c r="E130" i="17"/>
  <c r="R272" i="17" l="1"/>
  <c r="F272" i="17"/>
  <c r="G272" i="17"/>
  <c r="EX14" i="1" l="1"/>
  <c r="EW14" i="1"/>
  <c r="EV14" i="1"/>
  <c r="EU14" i="1"/>
  <c r="EX13" i="1"/>
  <c r="EW13" i="1"/>
  <c r="EV13" i="1"/>
  <c r="EU13" i="1"/>
  <c r="EV10" i="2"/>
  <c r="ET36" i="2"/>
  <c r="ES36" i="2"/>
  <c r="EV34" i="2"/>
  <c r="EU34" i="2"/>
  <c r="ET34" i="2"/>
  <c r="ES34" i="2"/>
  <c r="EV31" i="2"/>
  <c r="EU31" i="2"/>
  <c r="ET31" i="2"/>
  <c r="ES31" i="2"/>
  <c r="ET29" i="2"/>
  <c r="ES29" i="2"/>
  <c r="EV27" i="2"/>
  <c r="EU27" i="2"/>
  <c r="ET27" i="2"/>
  <c r="ES27" i="2"/>
  <c r="EV24" i="2"/>
  <c r="EU24" i="2"/>
  <c r="ET24" i="2"/>
  <c r="ES24" i="2"/>
  <c r="EV22" i="2"/>
  <c r="ET22" i="2"/>
  <c r="EV17" i="2"/>
  <c r="ET17" i="2"/>
  <c r="ET15" i="2"/>
  <c r="ES15" i="2"/>
  <c r="EV13" i="2"/>
  <c r="EU13" i="2"/>
  <c r="ET13" i="2"/>
  <c r="ES13" i="2"/>
  <c r="EU10" i="2"/>
  <c r="ET10" i="2"/>
  <c r="ES10" i="2"/>
  <c r="G34" i="2"/>
  <c r="G31" i="2"/>
  <c r="G36" i="2" s="1"/>
  <c r="G27" i="2"/>
  <c r="G24" i="2"/>
  <c r="G29" i="2" s="1"/>
  <c r="G22" i="2"/>
  <c r="G21" i="2"/>
  <c r="G20" i="2"/>
  <c r="G17" i="2"/>
  <c r="G13" i="2"/>
  <c r="G10" i="2"/>
  <c r="DM10" i="2" l="1"/>
  <c r="G386" i="16" l="1"/>
  <c r="Y5" i="13" l="1"/>
  <c r="G5" i="13"/>
  <c r="H5" i="13" s="1"/>
  <c r="ET14" i="1" l="1"/>
  <c r="ET13" i="1"/>
  <c r="DO14" i="1"/>
  <c r="DO13" i="1"/>
  <c r="DN14" i="1"/>
  <c r="DN13" i="1"/>
  <c r="DM14" i="1"/>
  <c r="DM13" i="1"/>
  <c r="DL14" i="1"/>
  <c r="DL13" i="1"/>
  <c r="AA5" i="13"/>
  <c r="Y10" i="13" s="1"/>
  <c r="H8" i="10" l="1"/>
  <c r="W5" i="10"/>
  <c r="U5" i="10"/>
  <c r="Q5" i="10"/>
  <c r="O5" i="10"/>
  <c r="K5" i="10"/>
  <c r="I5" i="10"/>
  <c r="ER10" i="2" l="1"/>
  <c r="DJ17" i="2"/>
  <c r="CP22" i="2" l="1"/>
  <c r="ER12" i="2"/>
  <c r="ER13" i="2"/>
  <c r="ER14" i="2"/>
  <c r="ER24" i="2"/>
  <c r="ER25" i="2"/>
  <c r="ER27" i="2"/>
  <c r="ER28" i="2"/>
  <c r="ER31" i="2"/>
  <c r="ER32" i="2"/>
  <c r="ER33" i="2"/>
  <c r="ER34" i="2"/>
  <c r="ER35" i="2"/>
  <c r="DJ12" i="2"/>
  <c r="DJ18" i="2"/>
  <c r="DJ23" i="2" s="1"/>
  <c r="DJ19" i="2"/>
  <c r="DJ20" i="2"/>
  <c r="DJ21" i="2"/>
  <c r="DJ24" i="2"/>
  <c r="DJ25" i="2"/>
  <c r="DJ26" i="2"/>
  <c r="DJ27" i="2"/>
  <c r="DJ31" i="2"/>
  <c r="DJ33" i="2"/>
  <c r="DJ34" i="2"/>
  <c r="DJ35" i="2"/>
  <c r="CP11" i="2" l="1"/>
  <c r="ER11" i="2" l="1"/>
  <c r="CM14" i="2"/>
  <c r="DJ14" i="2" s="1"/>
  <c r="CM11" i="2"/>
  <c r="DJ11" i="2" s="1"/>
  <c r="CM13" i="2"/>
  <c r="DJ13" i="2" s="1"/>
  <c r="CM10" i="2"/>
  <c r="DJ10" i="2" s="1"/>
  <c r="DI10" i="2" l="1"/>
  <c r="CN28" i="2"/>
  <c r="CM28" i="2" s="1"/>
  <c r="DJ28" i="2" s="1"/>
  <c r="G385" i="16" l="1"/>
  <c r="DK14" i="1" l="1"/>
  <c r="DK13" i="1" l="1"/>
  <c r="CN22" i="2" l="1"/>
  <c r="T17" i="3" l="1"/>
  <c r="T9" i="3"/>
  <c r="CJ15" i="2" l="1"/>
  <c r="G384" i="16" l="1"/>
  <c r="AF6" i="13" l="1"/>
  <c r="AG6" i="13" s="1"/>
  <c r="AG4" i="13"/>
  <c r="AC4" i="13"/>
  <c r="AA4" i="13"/>
  <c r="G410" i="16"/>
  <c r="G409" i="16"/>
  <c r="G408" i="16"/>
  <c r="G407" i="16"/>
  <c r="G406" i="16"/>
  <c r="G405" i="16"/>
  <c r="G404" i="16"/>
  <c r="G403" i="16"/>
  <c r="G402" i="16"/>
  <c r="G401" i="16"/>
  <c r="G400" i="16"/>
  <c r="G399" i="16"/>
  <c r="G380" i="16"/>
  <c r="G379" i="16"/>
  <c r="G378" i="16"/>
  <c r="G377" i="16"/>
  <c r="G376" i="16"/>
  <c r="G375" i="16"/>
  <c r="G374" i="16"/>
  <c r="G373" i="16"/>
  <c r="G372" i="16"/>
  <c r="G371" i="16"/>
  <c r="G370" i="16"/>
  <c r="G369" i="16"/>
  <c r="G365" i="16"/>
  <c r="G364" i="16"/>
  <c r="G363" i="16"/>
  <c r="G362" i="16"/>
  <c r="G361" i="16"/>
  <c r="G359" i="16"/>
  <c r="G358" i="16"/>
  <c r="G357" i="16"/>
  <c r="G356" i="16"/>
  <c r="G355" i="16"/>
  <c r="G354" i="16"/>
  <c r="G350" i="16"/>
  <c r="G349" i="16"/>
  <c r="G348" i="16"/>
  <c r="G347" i="16"/>
  <c r="G346" i="16"/>
  <c r="G345" i="16"/>
  <c r="F286" i="16"/>
  <c r="E286" i="16"/>
  <c r="F285" i="16"/>
  <c r="E285" i="16"/>
  <c r="F284" i="16"/>
  <c r="E284" i="16"/>
  <c r="F241" i="16"/>
  <c r="E241" i="16"/>
  <c r="F240" i="16"/>
  <c r="E240" i="16"/>
  <c r="F239" i="16"/>
  <c r="E239" i="16"/>
  <c r="E205" i="16"/>
  <c r="E204" i="16"/>
  <c r="E203" i="16"/>
  <c r="M186" i="16"/>
  <c r="J186" i="16"/>
  <c r="M185" i="16"/>
  <c r="J185" i="16"/>
  <c r="M184" i="16"/>
  <c r="J184" i="16"/>
  <c r="M183" i="16"/>
  <c r="J183" i="16"/>
  <c r="M182" i="16"/>
  <c r="J182" i="16"/>
  <c r="M181" i="16"/>
  <c r="J181" i="16"/>
  <c r="M180" i="16"/>
  <c r="J180" i="16"/>
  <c r="M179" i="16"/>
  <c r="J179" i="16"/>
  <c r="M178" i="16"/>
  <c r="J178" i="16"/>
  <c r="M177" i="16"/>
  <c r="J177" i="16"/>
  <c r="M176" i="16"/>
  <c r="J176" i="16"/>
  <c r="M175" i="16"/>
  <c r="J175" i="16"/>
  <c r="I144" i="16"/>
  <c r="H144" i="16"/>
  <c r="I143" i="16"/>
  <c r="H143" i="16"/>
  <c r="I115" i="16"/>
  <c r="J115" i="16" s="1"/>
  <c r="M114" i="16"/>
  <c r="I114" i="16"/>
  <c r="J114" i="16" s="1"/>
  <c r="I113" i="16"/>
  <c r="J113" i="16" s="1"/>
  <c r="M112" i="16"/>
  <c r="I112" i="16"/>
  <c r="J112" i="16" s="1"/>
  <c r="I111" i="16"/>
  <c r="J111" i="16" s="1"/>
  <c r="M110" i="16"/>
  <c r="I110" i="16"/>
  <c r="J110" i="16" s="1"/>
  <c r="J107" i="16"/>
  <c r="M106" i="16"/>
  <c r="J106" i="16"/>
  <c r="J105" i="16"/>
  <c r="M104" i="16"/>
  <c r="J104" i="16"/>
  <c r="J103" i="16"/>
  <c r="M102" i="16"/>
  <c r="J102" i="16"/>
  <c r="J101" i="16"/>
  <c r="M100" i="16"/>
  <c r="J100" i="16"/>
  <c r="J99" i="16"/>
  <c r="M98" i="16"/>
  <c r="J98" i="16"/>
  <c r="J97" i="16"/>
  <c r="M96" i="16"/>
  <c r="J96" i="16"/>
  <c r="M94" i="16"/>
  <c r="J94" i="16"/>
  <c r="J89" i="16"/>
  <c r="J88" i="16"/>
  <c r="J87" i="16"/>
  <c r="J86" i="16"/>
  <c r="J85" i="16"/>
  <c r="J84" i="16"/>
  <c r="J83" i="16"/>
  <c r="J82" i="16"/>
  <c r="J81" i="16"/>
  <c r="J80" i="16"/>
  <c r="J79" i="16"/>
  <c r="J78" i="16"/>
  <c r="H74" i="16"/>
  <c r="H73" i="16"/>
  <c r="H72" i="16"/>
  <c r="H71" i="16"/>
  <c r="H70" i="16"/>
  <c r="H69" i="16"/>
  <c r="H68" i="16"/>
  <c r="H67" i="16"/>
  <c r="H66" i="16"/>
  <c r="H65" i="16"/>
  <c r="H64" i="16"/>
  <c r="H63" i="16"/>
  <c r="H59" i="16"/>
  <c r="H58" i="16"/>
  <c r="H57" i="16"/>
  <c r="H56" i="16"/>
  <c r="H55" i="16"/>
  <c r="H54" i="16"/>
  <c r="H53" i="16"/>
  <c r="H52" i="16"/>
  <c r="H51" i="16"/>
  <c r="H40" i="16"/>
  <c r="H36" i="16"/>
  <c r="H29" i="16"/>
  <c r="H22" i="16"/>
  <c r="H21" i="16"/>
  <c r="H20" i="16"/>
  <c r="H14" i="16"/>
  <c r="E13" i="16"/>
  <c r="H13" i="16" s="1"/>
  <c r="E12" i="16"/>
  <c r="H12" i="16" s="1"/>
  <c r="E11" i="16"/>
  <c r="H11" i="16" s="1"/>
  <c r="E10" i="16"/>
  <c r="H10" i="16" s="1"/>
  <c r="H9" i="16"/>
  <c r="U9" i="13" l="1"/>
  <c r="Y9" i="13"/>
  <c r="Z9" i="13"/>
  <c r="S9" i="13"/>
  <c r="W9" i="13"/>
  <c r="J143" i="16"/>
  <c r="J144" i="16"/>
  <c r="E24" i="12"/>
  <c r="C24" i="12"/>
  <c r="C29" i="12" s="1"/>
  <c r="D26" i="12"/>
  <c r="D45" i="12" s="1"/>
  <c r="E1" i="12"/>
  <c r="E6" i="12" s="1"/>
  <c r="C1" i="12"/>
  <c r="C8" i="12" s="1"/>
  <c r="D3" i="12"/>
  <c r="E26" i="12" l="1"/>
  <c r="C26" i="12"/>
  <c r="C42" i="12"/>
  <c r="C36" i="12"/>
  <c r="E29" i="12"/>
  <c r="E41" i="12"/>
  <c r="E32" i="12"/>
  <c r="C32" i="12"/>
  <c r="E39" i="12"/>
  <c r="C34" i="12"/>
  <c r="C44" i="12"/>
  <c r="C28" i="12"/>
  <c r="E37" i="12"/>
  <c r="E43" i="12"/>
  <c r="C35" i="12"/>
  <c r="E40" i="12"/>
  <c r="C43" i="12"/>
  <c r="C27" i="12"/>
  <c r="E33" i="12"/>
  <c r="C40" i="12"/>
  <c r="E25" i="12"/>
  <c r="E31" i="12"/>
  <c r="E12" i="12"/>
  <c r="C41" i="12"/>
  <c r="C33" i="12"/>
  <c r="E38" i="12"/>
  <c r="E30" i="12"/>
  <c r="C39" i="12"/>
  <c r="C31" i="12"/>
  <c r="E44" i="12"/>
  <c r="E36" i="12"/>
  <c r="E28" i="12"/>
  <c r="E35" i="12"/>
  <c r="E27" i="12"/>
  <c r="C38" i="12"/>
  <c r="C30" i="12"/>
  <c r="C25" i="12"/>
  <c r="C37" i="12"/>
  <c r="E42" i="12"/>
  <c r="E34" i="12"/>
  <c r="E11" i="12"/>
  <c r="E20" i="12"/>
  <c r="E9" i="12"/>
  <c r="E19" i="12"/>
  <c r="E5" i="12"/>
  <c r="E18" i="12"/>
  <c r="E4" i="12"/>
  <c r="E21" i="12"/>
  <c r="E10" i="12"/>
  <c r="E17" i="12"/>
  <c r="C3" i="12"/>
  <c r="E13" i="12"/>
  <c r="C15" i="12"/>
  <c r="C7" i="12"/>
  <c r="C14" i="12"/>
  <c r="C6" i="12"/>
  <c r="C2" i="12"/>
  <c r="C5" i="12"/>
  <c r="E3" i="12"/>
  <c r="C12" i="12"/>
  <c r="C4" i="12"/>
  <c r="E15" i="12"/>
  <c r="E7" i="12"/>
  <c r="C13" i="12"/>
  <c r="C20" i="12"/>
  <c r="C19" i="12"/>
  <c r="C11" i="12"/>
  <c r="C18" i="12"/>
  <c r="C10" i="12"/>
  <c r="C21" i="12"/>
  <c r="E16" i="12"/>
  <c r="E8" i="12"/>
  <c r="C17" i="12"/>
  <c r="C9" i="12"/>
  <c r="C16" i="12"/>
  <c r="E2" i="12"/>
  <c r="E14" i="12"/>
  <c r="C45" i="12" l="1"/>
  <c r="E45" i="12"/>
  <c r="E22" i="12"/>
  <c r="C22" i="12" l="1"/>
  <c r="C1" i="11"/>
  <c r="C3" i="11" s="1"/>
  <c r="C44" i="11"/>
  <c r="C24" i="11"/>
  <c r="F24" i="11"/>
  <c r="F27" i="11" s="1"/>
  <c r="E24" i="11"/>
  <c r="E31" i="11" s="1"/>
  <c r="E1" i="11"/>
  <c r="C8" i="11" l="1"/>
  <c r="E30" i="11"/>
  <c r="E28" i="11"/>
  <c r="E27" i="11"/>
  <c r="E43" i="11"/>
  <c r="E41" i="11"/>
  <c r="E25" i="11"/>
  <c r="E39" i="11"/>
  <c r="E38" i="11"/>
  <c r="C17" i="11"/>
  <c r="F40" i="11"/>
  <c r="E36" i="11"/>
  <c r="F32" i="11"/>
  <c r="E35" i="11"/>
  <c r="E33" i="11"/>
  <c r="F42" i="11"/>
  <c r="F34" i="11"/>
  <c r="F26" i="11"/>
  <c r="C19" i="11"/>
  <c r="C10" i="11"/>
  <c r="C21" i="11"/>
  <c r="E37" i="11"/>
  <c r="E29" i="11"/>
  <c r="F41" i="11"/>
  <c r="F33" i="11"/>
  <c r="F44" i="11"/>
  <c r="C18" i="11"/>
  <c r="C9" i="11"/>
  <c r="C16" i="11"/>
  <c r="F31" i="11"/>
  <c r="F39" i="11"/>
  <c r="C15" i="11"/>
  <c r="C7" i="11"/>
  <c r="E42" i="11"/>
  <c r="E34" i="11"/>
  <c r="E26" i="11"/>
  <c r="F38" i="11"/>
  <c r="F30" i="11"/>
  <c r="E44" i="11"/>
  <c r="C14" i="11"/>
  <c r="C6" i="11"/>
  <c r="F37" i="11"/>
  <c r="C13" i="11"/>
  <c r="C5" i="11"/>
  <c r="E40" i="11"/>
  <c r="E32" i="11"/>
  <c r="F25" i="11"/>
  <c r="F36" i="11"/>
  <c r="F28" i="11"/>
  <c r="C2" i="11"/>
  <c r="C12" i="11"/>
  <c r="C4" i="11"/>
  <c r="F29" i="11"/>
  <c r="F43" i="11"/>
  <c r="F35" i="11"/>
  <c r="C20" i="11"/>
  <c r="C11" i="11"/>
  <c r="C45" i="11"/>
  <c r="F45" i="11" l="1"/>
  <c r="S16" i="3"/>
  <c r="S15" i="3"/>
  <c r="AG7" i="10"/>
  <c r="AG6" i="10"/>
  <c r="AG5" i="10"/>
  <c r="AG4" i="10"/>
  <c r="AB5" i="10"/>
  <c r="AG8" i="10" l="1"/>
  <c r="AH8" i="10" s="1"/>
  <c r="AH6" i="10"/>
  <c r="DM35" i="2"/>
  <c r="ET35" i="2" s="1"/>
  <c r="DL35" i="2"/>
  <c r="DK35" i="2"/>
  <c r="ES35" i="2" s="1"/>
  <c r="DI35" i="2"/>
  <c r="DM34" i="2"/>
  <c r="DL34" i="2"/>
  <c r="DK34" i="2"/>
  <c r="DI34" i="2"/>
  <c r="DM33" i="2"/>
  <c r="DL33" i="2"/>
  <c r="DK33" i="2"/>
  <c r="ES33" i="2" s="1"/>
  <c r="DI33" i="2"/>
  <c r="DM32" i="2"/>
  <c r="DK32" i="2"/>
  <c r="ES32" i="2" s="1"/>
  <c r="DM31" i="2"/>
  <c r="DL31" i="2"/>
  <c r="DK31" i="2"/>
  <c r="DI31" i="2"/>
  <c r="DJ32" i="2"/>
  <c r="ET33" i="2" l="1"/>
  <c r="AH5" i="10"/>
  <c r="AH4" i="10"/>
  <c r="AH7" i="10"/>
  <c r="F298" i="16"/>
  <c r="DM36" i="2"/>
  <c r="DK37" i="2"/>
  <c r="DK36" i="2"/>
  <c r="DL32" i="2"/>
  <c r="ET32" i="2" s="1"/>
  <c r="DM37" i="2"/>
  <c r="DI32" i="2"/>
  <c r="DI37" i="2" s="1"/>
  <c r="DI36" i="2"/>
  <c r="DL36" i="2"/>
  <c r="E298" i="16" l="1"/>
  <c r="DL37" i="2"/>
  <c r="ET37" i="2" s="1"/>
  <c r="CK36" i="2"/>
  <c r="CL36" i="2"/>
  <c r="CN36" i="2"/>
  <c r="CO36" i="2"/>
  <c r="CP36" i="2"/>
  <c r="CQ36" i="2"/>
  <c r="CR36" i="2"/>
  <c r="CS36" i="2"/>
  <c r="CT36" i="2"/>
  <c r="CU36" i="2"/>
  <c r="CV36" i="2"/>
  <c r="CW36" i="2"/>
  <c r="CX36" i="2"/>
  <c r="CY36" i="2"/>
  <c r="CZ36" i="2"/>
  <c r="DA36" i="2"/>
  <c r="DB36" i="2"/>
  <c r="DC36" i="2"/>
  <c r="DD36" i="2"/>
  <c r="DE36" i="2"/>
  <c r="DF36" i="2"/>
  <c r="DG36" i="2"/>
  <c r="DH36" i="2"/>
  <c r="CK37" i="2"/>
  <c r="CL37" i="2"/>
  <c r="CM37" i="2"/>
  <c r="CN37" i="2"/>
  <c r="CO37" i="2"/>
  <c r="CP37" i="2"/>
  <c r="CQ37" i="2"/>
  <c r="CR37" i="2"/>
  <c r="CS37" i="2"/>
  <c r="CT37" i="2"/>
  <c r="CU37" i="2"/>
  <c r="CV37" i="2"/>
  <c r="CW37" i="2"/>
  <c r="CX37" i="2"/>
  <c r="CY37" i="2"/>
  <c r="CZ37" i="2"/>
  <c r="DA37" i="2"/>
  <c r="DB37" i="2"/>
  <c r="DC37" i="2"/>
  <c r="DD37" i="2"/>
  <c r="DE37" i="2"/>
  <c r="DF37" i="2"/>
  <c r="DG37" i="2"/>
  <c r="DH37" i="2"/>
  <c r="ER36" i="2" l="1"/>
  <c r="ER37" i="2"/>
  <c r="DJ36" i="2"/>
  <c r="DJ37" i="2"/>
  <c r="ES37" i="2" s="1"/>
  <c r="DI26" i="2"/>
  <c r="DI25" i="2"/>
  <c r="DL24" i="2"/>
  <c r="M12" i="14"/>
  <c r="DM28" i="2"/>
  <c r="DL28" i="2"/>
  <c r="DK28" i="2"/>
  <c r="ES28" i="2" s="1"/>
  <c r="DI28" i="2"/>
  <c r="DM27" i="2"/>
  <c r="DL27" i="2"/>
  <c r="DK27" i="2"/>
  <c r="DI27" i="2"/>
  <c r="DM26" i="2"/>
  <c r="ET26" i="2" s="1"/>
  <c r="DL26" i="2"/>
  <c r="DK26" i="2"/>
  <c r="ES26" i="2" s="1"/>
  <c r="DM25" i="2"/>
  <c r="DK25" i="2"/>
  <c r="ES25" i="2" s="1"/>
  <c r="DM24" i="2"/>
  <c r="DK24" i="2"/>
  <c r="CN29" i="2"/>
  <c r="CM29" i="2"/>
  <c r="CL29" i="2"/>
  <c r="CO29" i="2"/>
  <c r="CP29" i="2"/>
  <c r="ER29" i="2" s="1"/>
  <c r="CQ29" i="2"/>
  <c r="CR29" i="2"/>
  <c r="CS29" i="2"/>
  <c r="CT29" i="2"/>
  <c r="CU29" i="2"/>
  <c r="CV29" i="2"/>
  <c r="CW29" i="2"/>
  <c r="CX29" i="2"/>
  <c r="CY29" i="2"/>
  <c r="CZ29" i="2"/>
  <c r="DA29" i="2"/>
  <c r="DB29" i="2"/>
  <c r="DC29" i="2"/>
  <c r="DD29" i="2"/>
  <c r="DE29" i="2"/>
  <c r="DF29" i="2"/>
  <c r="DG29" i="2"/>
  <c r="DH29" i="2"/>
  <c r="CK29" i="2"/>
  <c r="CJ29" i="2"/>
  <c r="ET28" i="2" l="1"/>
  <c r="DJ29" i="2"/>
  <c r="K153" i="16"/>
  <c r="H153" i="16"/>
  <c r="F299" i="16"/>
  <c r="I153" i="16"/>
  <c r="L153" i="16"/>
  <c r="DM29" i="2"/>
  <c r="DK29" i="2"/>
  <c r="DL29" i="2"/>
  <c r="DL25" i="2"/>
  <c r="ET25" i="2" s="1"/>
  <c r="DI24" i="2"/>
  <c r="DI29" i="2" s="1"/>
  <c r="M153" i="16" l="1"/>
  <c r="ES30" i="2"/>
  <c r="ER30" i="2"/>
  <c r="J153" i="16"/>
  <c r="ET30" i="2"/>
  <c r="E299" i="16"/>
  <c r="DG22" i="2"/>
  <c r="DE22" i="2"/>
  <c r="DC22" i="2"/>
  <c r="DA22" i="2"/>
  <c r="CY22" i="2"/>
  <c r="CW22" i="2"/>
  <c r="CU22" i="2"/>
  <c r="CM22" i="2"/>
  <c r="CI10" i="2"/>
  <c r="DL11" i="2" l="1"/>
  <c r="E296" i="16" s="1"/>
  <c r="DM21" i="2"/>
  <c r="DL21" i="2"/>
  <c r="DK21" i="2"/>
  <c r="DI21" i="2"/>
  <c r="DM20" i="2"/>
  <c r="DL20" i="2"/>
  <c r="DK20" i="2"/>
  <c r="DI20" i="2"/>
  <c r="DM19" i="2"/>
  <c r="DL19" i="2"/>
  <c r="DK19" i="2"/>
  <c r="DI19" i="2"/>
  <c r="DM18" i="2"/>
  <c r="DK18" i="2"/>
  <c r="DM17" i="2"/>
  <c r="DL17" i="2"/>
  <c r="DK17" i="2"/>
  <c r="DI17" i="2"/>
  <c r="DM14" i="2"/>
  <c r="ET14" i="2" s="1"/>
  <c r="DL14" i="2"/>
  <c r="DK14" i="2"/>
  <c r="ES14" i="2" s="1"/>
  <c r="DI14" i="2"/>
  <c r="DM13" i="2"/>
  <c r="DL13" i="2"/>
  <c r="DK13" i="2"/>
  <c r="DM12" i="2"/>
  <c r="DK12" i="2"/>
  <c r="ES12" i="2" s="1"/>
  <c r="DI11" i="2"/>
  <c r="DK10" i="2" s="1"/>
  <c r="DL10" i="2"/>
  <c r="DM23" i="2" l="1"/>
  <c r="EU19" i="2"/>
  <c r="ES19" i="2"/>
  <c r="DK23" i="2"/>
  <c r="EU18" i="2"/>
  <c r="ES18" i="2"/>
  <c r="F297" i="16"/>
  <c r="EV19" i="2"/>
  <c r="ET19" i="2"/>
  <c r="I152" i="16"/>
  <c r="H152" i="16"/>
  <c r="K152" i="16"/>
  <c r="F50" i="16"/>
  <c r="G50" i="16" s="1"/>
  <c r="F296" i="16"/>
  <c r="L152" i="16"/>
  <c r="DK15" i="2"/>
  <c r="DK22" i="2"/>
  <c r="DM22" i="2"/>
  <c r="DL22" i="2"/>
  <c r="DI22" i="2"/>
  <c r="DL15" i="2"/>
  <c r="DI13" i="2"/>
  <c r="DI15" i="2" s="1"/>
  <c r="K10" i="14" s="1"/>
  <c r="M10" i="14" s="1"/>
  <c r="N10" i="14" s="1"/>
  <c r="ES23" i="2" l="1"/>
  <c r="EU23" i="2"/>
  <c r="DM15" i="2"/>
  <c r="G33" i="10" s="1"/>
  <c r="I33" i="10" s="1"/>
  <c r="J152" i="16"/>
  <c r="M152" i="16"/>
  <c r="L385" i="16"/>
  <c r="K385" i="16" s="1"/>
  <c r="CL15" i="2"/>
  <c r="CK15" i="2" l="1"/>
  <c r="DH15" i="2"/>
  <c r="DG15" i="2"/>
  <c r="DF15" i="2"/>
  <c r="DE15" i="2"/>
  <c r="DD15" i="2"/>
  <c r="DC15" i="2"/>
  <c r="DB15" i="2"/>
  <c r="DA15" i="2"/>
  <c r="CZ15" i="2"/>
  <c r="CY15" i="2"/>
  <c r="CX15" i="2"/>
  <c r="CW15" i="2"/>
  <c r="CV15" i="2"/>
  <c r="CU15" i="2"/>
  <c r="CT15" i="2"/>
  <c r="CS15" i="2"/>
  <c r="CR15" i="2"/>
  <c r="CQ15" i="2"/>
  <c r="CP15" i="2"/>
  <c r="CO15" i="2"/>
  <c r="CN15" i="2"/>
  <c r="CM15" i="2"/>
  <c r="CL11" i="2"/>
  <c r="DJ15" i="2" l="1"/>
  <c r="ER16" i="2"/>
  <c r="ER15" i="2"/>
  <c r="DM11" i="2"/>
  <c r="ET11" i="2" s="1"/>
  <c r="DK11" i="2"/>
  <c r="ES11" i="2" s="1"/>
  <c r="ES16" i="2" l="1"/>
  <c r="ET16" i="2"/>
  <c r="CI12" i="2"/>
  <c r="CH11" i="2"/>
  <c r="CH10" i="2"/>
  <c r="CD37" i="2"/>
  <c r="CC37" i="2"/>
  <c r="CD36" i="2"/>
  <c r="CC36" i="2"/>
  <c r="CI35" i="2"/>
  <c r="CH35" i="2"/>
  <c r="CG35" i="2"/>
  <c r="CF35" i="2"/>
  <c r="CE35" i="2"/>
  <c r="CI34" i="2"/>
  <c r="CH34" i="2"/>
  <c r="CG34" i="2"/>
  <c r="CF34" i="2"/>
  <c r="CE34" i="2"/>
  <c r="CI33" i="2"/>
  <c r="CH33" i="2"/>
  <c r="CG33" i="2"/>
  <c r="CF33" i="2"/>
  <c r="CE33" i="2"/>
  <c r="CI32" i="2"/>
  <c r="CH32" i="2"/>
  <c r="CG32" i="2"/>
  <c r="CF32" i="2"/>
  <c r="CE32" i="2"/>
  <c r="CI31" i="2"/>
  <c r="CH31" i="2"/>
  <c r="CG31" i="2"/>
  <c r="CF31" i="2"/>
  <c r="CE31" i="2"/>
  <c r="CD29" i="2"/>
  <c r="CC29" i="2"/>
  <c r="CI28" i="2"/>
  <c r="CH28" i="2"/>
  <c r="CG28" i="2"/>
  <c r="CF28" i="2"/>
  <c r="CE28" i="2"/>
  <c r="CI27" i="2"/>
  <c r="CH27" i="2"/>
  <c r="CG27" i="2"/>
  <c r="CF27" i="2"/>
  <c r="CE27" i="2"/>
  <c r="CI26" i="2"/>
  <c r="CH26" i="2"/>
  <c r="CG26" i="2"/>
  <c r="CF26" i="2"/>
  <c r="CE26" i="2"/>
  <c r="CH25" i="2"/>
  <c r="CG25" i="2"/>
  <c r="CF25" i="2"/>
  <c r="CE25" i="2"/>
  <c r="CI24" i="2"/>
  <c r="CH24" i="2"/>
  <c r="CG24" i="2"/>
  <c r="CF24" i="2"/>
  <c r="CE24" i="2"/>
  <c r="CD15" i="2"/>
  <c r="CC15" i="2"/>
  <c r="CI14" i="2"/>
  <c r="CH14" i="2"/>
  <c r="CG14" i="2"/>
  <c r="CF14" i="2"/>
  <c r="CE14" i="2"/>
  <c r="CI13" i="2"/>
  <c r="CI15" i="2" s="1"/>
  <c r="CH13" i="2"/>
  <c r="CG13" i="2"/>
  <c r="CF13" i="2"/>
  <c r="CE13" i="2"/>
  <c r="CH12" i="2"/>
  <c r="CG12" i="2"/>
  <c r="CF12" i="2"/>
  <c r="CE12" i="2"/>
  <c r="CG11" i="2"/>
  <c r="CF11" i="2"/>
  <c r="CE11" i="2"/>
  <c r="CG10" i="2"/>
  <c r="CF10" i="2"/>
  <c r="CE10" i="2"/>
  <c r="CE29" i="2" l="1"/>
  <c r="CG15" i="2"/>
  <c r="CE37" i="2"/>
  <c r="CG29" i="2"/>
  <c r="CJ35" i="2"/>
  <c r="CJ37" i="2" s="1"/>
  <c r="CH36" i="2"/>
  <c r="CJ34" i="2"/>
  <c r="CJ36" i="2" s="1"/>
  <c r="CE15" i="2"/>
  <c r="CH15" i="2"/>
  <c r="CI29" i="2"/>
  <c r="CH29" i="2"/>
  <c r="CG37" i="2"/>
  <c r="CG36" i="2"/>
  <c r="CE36" i="2"/>
  <c r="CI36" i="2"/>
  <c r="CH37" i="2"/>
  <c r="CI37" i="2"/>
  <c r="M16" i="14" l="1"/>
  <c r="N16" i="14" s="1"/>
  <c r="N12" i="14" l="1"/>
  <c r="T21" i="3" l="1"/>
  <c r="AD5" i="13" l="1"/>
  <c r="AC5" i="13"/>
  <c r="AD4" i="13"/>
  <c r="R9" i="13"/>
  <c r="W10" i="13" l="1"/>
  <c r="U10" i="13"/>
  <c r="G10" i="13"/>
  <c r="O10" i="13"/>
  <c r="X9" i="13"/>
  <c r="J9" i="13"/>
  <c r="I9" i="13"/>
  <c r="Q9" i="13"/>
  <c r="F10" i="13"/>
  <c r="N10" i="13"/>
  <c r="V10" i="13"/>
  <c r="C9" i="13"/>
  <c r="K9" i="13"/>
  <c r="H10" i="13"/>
  <c r="P10" i="13"/>
  <c r="X10" i="13"/>
  <c r="D9" i="13"/>
  <c r="AC9" i="13" s="1"/>
  <c r="L9" i="13"/>
  <c r="T9" i="13"/>
  <c r="I10" i="13"/>
  <c r="Q10" i="13"/>
  <c r="E9" i="13"/>
  <c r="M9" i="13"/>
  <c r="J10" i="13"/>
  <c r="R10" i="13"/>
  <c r="Z10" i="13"/>
  <c r="F9" i="13"/>
  <c r="N9" i="13"/>
  <c r="V9" i="13"/>
  <c r="C10" i="13"/>
  <c r="K10" i="13"/>
  <c r="S10" i="13"/>
  <c r="G9" i="13"/>
  <c r="O9" i="13"/>
  <c r="D10" i="13"/>
  <c r="AC10" i="13" s="1"/>
  <c r="L10" i="13"/>
  <c r="T10" i="13"/>
  <c r="H9" i="13"/>
  <c r="P9" i="13"/>
  <c r="E10" i="13"/>
  <c r="M10" i="13"/>
  <c r="D22" i="12"/>
  <c r="AA9" i="13" l="1"/>
  <c r="AB9" i="13"/>
  <c r="AB10" i="13"/>
  <c r="AA10" i="13"/>
  <c r="C22" i="11" l="1"/>
  <c r="E22" i="11" l="1"/>
  <c r="D45" i="11"/>
  <c r="E45" i="11" l="1"/>
  <c r="D22" i="11" l="1"/>
  <c r="Y22" i="10" l="1"/>
  <c r="W22" i="10"/>
  <c r="U22" i="10"/>
  <c r="S22" i="10"/>
  <c r="Q22" i="10"/>
  <c r="O22" i="10"/>
  <c r="N22" i="10"/>
  <c r="M22" i="10"/>
  <c r="L22" i="10"/>
  <c r="K22" i="10"/>
  <c r="J22" i="10"/>
  <c r="I22" i="10"/>
  <c r="H22" i="10"/>
  <c r="F22" i="10"/>
  <c r="E22" i="10"/>
  <c r="D22" i="10"/>
  <c r="C22" i="10"/>
  <c r="AC21" i="10"/>
  <c r="AB21" i="10"/>
  <c r="AA21" i="10"/>
  <c r="AC20" i="10"/>
  <c r="AC22" i="10" s="1"/>
  <c r="AB20" i="10"/>
  <c r="G22" i="10"/>
  <c r="Y8" i="10"/>
  <c r="W8" i="10"/>
  <c r="U8" i="10"/>
  <c r="S8" i="10"/>
  <c r="Q8" i="10"/>
  <c r="O8" i="10"/>
  <c r="N8" i="10"/>
  <c r="M8" i="10"/>
  <c r="L8" i="10"/>
  <c r="K8" i="10"/>
  <c r="J8" i="10"/>
  <c r="I8" i="10"/>
  <c r="G8" i="10"/>
  <c r="F8" i="10"/>
  <c r="E8" i="10"/>
  <c r="D8" i="10"/>
  <c r="C8" i="10"/>
  <c r="AC7" i="10"/>
  <c r="AB7" i="10"/>
  <c r="AA7" i="10"/>
  <c r="AC6" i="10"/>
  <c r="AB6" i="10"/>
  <c r="AA6" i="10"/>
  <c r="AC5" i="10"/>
  <c r="AA5" i="10"/>
  <c r="J13" i="10" l="1"/>
  <c r="Y28" i="10"/>
  <c r="S28" i="10"/>
  <c r="K28" i="10"/>
  <c r="I28" i="10"/>
  <c r="V14" i="10"/>
  <c r="V28" i="10"/>
  <c r="S15" i="10"/>
  <c r="Y13" i="10"/>
  <c r="AA8" i="10"/>
  <c r="AD5" i="10" s="1"/>
  <c r="C13" i="10"/>
  <c r="AB13" i="10" s="1"/>
  <c r="X14" i="10"/>
  <c r="G14" i="10"/>
  <c r="H14" i="10"/>
  <c r="O14" i="10"/>
  <c r="P14" i="10"/>
  <c r="W14" i="10"/>
  <c r="U15" i="10"/>
  <c r="AB8" i="10"/>
  <c r="AC8" i="10"/>
  <c r="D15" i="10"/>
  <c r="AC15" i="10" s="1"/>
  <c r="E15" i="10"/>
  <c r="L15" i="10"/>
  <c r="M15" i="10"/>
  <c r="T15" i="10"/>
  <c r="K13" i="10"/>
  <c r="R13" i="10"/>
  <c r="S13" i="10"/>
  <c r="Z13" i="10"/>
  <c r="W28" i="10"/>
  <c r="X28" i="10"/>
  <c r="G28" i="10"/>
  <c r="P28" i="10"/>
  <c r="AB22" i="10"/>
  <c r="H28" i="10"/>
  <c r="O28" i="10"/>
  <c r="D13" i="10"/>
  <c r="AC13" i="10" s="1"/>
  <c r="L13" i="10"/>
  <c r="T13" i="10"/>
  <c r="I14" i="10"/>
  <c r="Q14" i="10"/>
  <c r="Y14" i="10"/>
  <c r="F15" i="10"/>
  <c r="N15" i="10"/>
  <c r="V15" i="10"/>
  <c r="Q28" i="10"/>
  <c r="E13" i="10"/>
  <c r="M13" i="10"/>
  <c r="U13" i="10"/>
  <c r="J14" i="10"/>
  <c r="R14" i="10"/>
  <c r="Z14" i="10"/>
  <c r="G15" i="10"/>
  <c r="O15" i="10"/>
  <c r="W15" i="10"/>
  <c r="AA20" i="10"/>
  <c r="J28" i="10"/>
  <c r="R28" i="10"/>
  <c r="Z28" i="10"/>
  <c r="F13" i="10"/>
  <c r="N13" i="10"/>
  <c r="V13" i="10"/>
  <c r="C14" i="10"/>
  <c r="K14" i="10"/>
  <c r="S14" i="10"/>
  <c r="H15" i="10"/>
  <c r="P15" i="10"/>
  <c r="X15" i="10"/>
  <c r="C28" i="10"/>
  <c r="G13" i="10"/>
  <c r="O13" i="10"/>
  <c r="W13" i="10"/>
  <c r="D14" i="10"/>
  <c r="AC14" i="10" s="1"/>
  <c r="L14" i="10"/>
  <c r="T14" i="10"/>
  <c r="I15" i="10"/>
  <c r="Q15" i="10"/>
  <c r="Y15" i="10"/>
  <c r="D28" i="10"/>
  <c r="AC28" i="10" s="1"/>
  <c r="L28" i="10"/>
  <c r="T28" i="10"/>
  <c r="H13" i="10"/>
  <c r="P13" i="10"/>
  <c r="X13" i="10"/>
  <c r="E14" i="10"/>
  <c r="M14" i="10"/>
  <c r="U14" i="10"/>
  <c r="J15" i="10"/>
  <c r="R15" i="10"/>
  <c r="Z15" i="10"/>
  <c r="E28" i="10"/>
  <c r="M28" i="10"/>
  <c r="U28" i="10"/>
  <c r="I13" i="10"/>
  <c r="Q13" i="10"/>
  <c r="F14" i="10"/>
  <c r="N14" i="10"/>
  <c r="C15" i="10"/>
  <c r="K15" i="10"/>
  <c r="F28" i="10"/>
  <c r="N28" i="10"/>
  <c r="I27" i="10" l="1"/>
  <c r="C27" i="10"/>
  <c r="AB27" i="10" s="1"/>
  <c r="E27" i="10"/>
  <c r="K27" i="10"/>
  <c r="G27" i="10"/>
  <c r="AD7" i="10"/>
  <c r="AD6" i="10"/>
  <c r="AA13" i="10"/>
  <c r="AB14" i="10"/>
  <c r="AA14" i="10"/>
  <c r="AB28" i="10"/>
  <c r="AA28" i="10"/>
  <c r="Y27" i="10"/>
  <c r="Q27" i="10"/>
  <c r="Z27" i="10"/>
  <c r="X27" i="10"/>
  <c r="P27" i="10"/>
  <c r="H27" i="10"/>
  <c r="W27" i="10"/>
  <c r="O27" i="10"/>
  <c r="AA22" i="10"/>
  <c r="AD21" i="10" s="1"/>
  <c r="V27" i="10"/>
  <c r="N27" i="10"/>
  <c r="F27" i="10"/>
  <c r="R27" i="10"/>
  <c r="U27" i="10"/>
  <c r="M27" i="10"/>
  <c r="T27" i="10"/>
  <c r="L27" i="10"/>
  <c r="D27" i="10"/>
  <c r="AC27" i="10" s="1"/>
  <c r="S27" i="10"/>
  <c r="J27" i="10"/>
  <c r="AA15" i="10"/>
  <c r="AB15" i="10"/>
  <c r="AD20" i="10" l="1"/>
  <c r="AA27" i="10"/>
  <c r="DI12" i="2" l="1"/>
  <c r="DL12" i="2"/>
  <c r="ET12" i="2" s="1"/>
  <c r="BY37" i="2" l="1"/>
  <c r="AA14" i="1"/>
  <c r="AC14" i="1" s="1"/>
  <c r="AV14" i="1"/>
  <c r="BG14" i="1" s="1"/>
  <c r="AA13" i="1"/>
  <c r="AC13" i="1" s="1"/>
  <c r="BC13" i="1"/>
  <c r="Y14" i="1"/>
  <c r="Z14" i="1" s="1"/>
  <c r="AB14" i="1" s="1"/>
  <c r="BC14" i="1"/>
  <c r="AG33" i="2"/>
  <c r="AH33" i="2" s="1"/>
  <c r="AG26" i="2"/>
  <c r="AH26" i="2" s="1"/>
  <c r="DN22" i="2"/>
  <c r="DH22" i="2"/>
  <c r="DF22" i="2"/>
  <c r="DD22" i="2"/>
  <c r="DB22" i="2"/>
  <c r="CZ22" i="2"/>
  <c r="CX22" i="2"/>
  <c r="CV22" i="2"/>
  <c r="CT22" i="2"/>
  <c r="CS22" i="2"/>
  <c r="CR22" i="2"/>
  <c r="CQ22" i="2"/>
  <c r="CO22" i="2"/>
  <c r="CL22" i="2"/>
  <c r="CK22" i="2"/>
  <c r="CJ22" i="2"/>
  <c r="W10" i="2"/>
  <c r="W15" i="2" s="1"/>
  <c r="X10" i="2"/>
  <c r="Z10" i="2" s="1"/>
  <c r="Z15" i="2" s="1"/>
  <c r="Y10" i="2"/>
  <c r="AA10" i="2" s="1"/>
  <c r="AG10" i="2"/>
  <c r="BD10" i="2" s="1"/>
  <c r="BX37" i="2"/>
  <c r="BW37" i="2"/>
  <c r="BX29" i="2"/>
  <c r="BW29" i="2"/>
  <c r="BX36" i="2"/>
  <c r="BW36" i="2"/>
  <c r="BX15" i="2"/>
  <c r="BW15" i="2"/>
  <c r="BG15" i="2"/>
  <c r="BI15" i="2"/>
  <c r="BK15" i="2"/>
  <c r="BM15" i="2"/>
  <c r="BO15" i="2"/>
  <c r="BQ15" i="2"/>
  <c r="BS15" i="2"/>
  <c r="BU15" i="2"/>
  <c r="BG29" i="2"/>
  <c r="BI29" i="2"/>
  <c r="BK29" i="2"/>
  <c r="BM29" i="2"/>
  <c r="BO29" i="2"/>
  <c r="BQ29" i="2"/>
  <c r="BS29" i="2"/>
  <c r="BU29" i="2"/>
  <c r="BG36" i="2"/>
  <c r="BI36" i="2"/>
  <c r="BK36" i="2"/>
  <c r="BM36" i="2"/>
  <c r="BO36" i="2"/>
  <c r="BQ36" i="2"/>
  <c r="BS36" i="2"/>
  <c r="BU36" i="2"/>
  <c r="BG37" i="2"/>
  <c r="BI37" i="2"/>
  <c r="BK37" i="2"/>
  <c r="BM37" i="2"/>
  <c r="BO37" i="2"/>
  <c r="BQ37" i="2"/>
  <c r="BS37" i="2"/>
  <c r="BU37" i="2"/>
  <c r="BE12" i="2"/>
  <c r="AU12" i="2"/>
  <c r="BD12" i="2" s="1"/>
  <c r="S22" i="3"/>
  <c r="BV37" i="2"/>
  <c r="BV36" i="2"/>
  <c r="BV29" i="2"/>
  <c r="BV15" i="2"/>
  <c r="BG13" i="1"/>
  <c r="BT37" i="2"/>
  <c r="BT29" i="2"/>
  <c r="BT36" i="2"/>
  <c r="BT15" i="2"/>
  <c r="Y13" i="1"/>
  <c r="Z13" i="1" s="1"/>
  <c r="AB13" i="1" s="1"/>
  <c r="BF13" i="1"/>
  <c r="BF14" i="1"/>
  <c r="AD15" i="2"/>
  <c r="AF15" i="2"/>
  <c r="AH15" i="2"/>
  <c r="AJ15" i="2"/>
  <c r="AL15" i="2"/>
  <c r="AN15" i="2"/>
  <c r="AP15" i="2"/>
  <c r="AR15" i="2"/>
  <c r="AT15" i="2"/>
  <c r="AV15" i="2"/>
  <c r="AX15" i="2"/>
  <c r="AZ15" i="2"/>
  <c r="AC15" i="2"/>
  <c r="AE15" i="2"/>
  <c r="AI15" i="2"/>
  <c r="AK15" i="2"/>
  <c r="AM15" i="2"/>
  <c r="AO15" i="2"/>
  <c r="AQ15" i="2"/>
  <c r="AS15" i="2"/>
  <c r="AU15" i="2"/>
  <c r="AW15" i="2"/>
  <c r="AY15" i="2"/>
  <c r="BE10" i="2"/>
  <c r="Y11" i="2"/>
  <c r="BE11" i="2"/>
  <c r="J62" i="9"/>
  <c r="H62" i="9"/>
  <c r="F62" i="9"/>
  <c r="D62" i="9"/>
  <c r="J61" i="9"/>
  <c r="H61" i="9"/>
  <c r="F61" i="9"/>
  <c r="D61" i="9"/>
  <c r="J60" i="9"/>
  <c r="H60" i="9"/>
  <c r="F60" i="9"/>
  <c r="D60" i="9"/>
  <c r="J59" i="9"/>
  <c r="H59" i="9"/>
  <c r="F59" i="9"/>
  <c r="D59" i="9"/>
  <c r="J58" i="9"/>
  <c r="H58" i="9"/>
  <c r="F58" i="9"/>
  <c r="D58" i="9"/>
  <c r="J57" i="9"/>
  <c r="H57" i="9"/>
  <c r="F57" i="9"/>
  <c r="D57" i="9"/>
  <c r="J56" i="9"/>
  <c r="H56" i="9"/>
  <c r="F56" i="9"/>
  <c r="D56" i="9"/>
  <c r="J55" i="9"/>
  <c r="H55" i="9"/>
  <c r="F55" i="9"/>
  <c r="D55" i="9"/>
  <c r="J54" i="9"/>
  <c r="H54" i="9"/>
  <c r="F54" i="9"/>
  <c r="D54" i="9"/>
  <c r="J53" i="9"/>
  <c r="H53" i="9"/>
  <c r="F53" i="9"/>
  <c r="D53" i="9"/>
  <c r="J52" i="9"/>
  <c r="H52" i="9"/>
  <c r="F52" i="9"/>
  <c r="D52" i="9"/>
  <c r="J46" i="9"/>
  <c r="H46" i="9"/>
  <c r="F46" i="9"/>
  <c r="D46" i="9"/>
  <c r="J45" i="9"/>
  <c r="H45" i="9"/>
  <c r="F45" i="9"/>
  <c r="D45" i="9"/>
  <c r="J44" i="9"/>
  <c r="H44" i="9"/>
  <c r="F44" i="9"/>
  <c r="D44" i="9"/>
  <c r="J43" i="9"/>
  <c r="H43" i="9"/>
  <c r="F43" i="9"/>
  <c r="D43" i="9"/>
  <c r="J42" i="9"/>
  <c r="H42" i="9"/>
  <c r="F42" i="9"/>
  <c r="D42" i="9"/>
  <c r="J41" i="9"/>
  <c r="H41" i="9"/>
  <c r="F41" i="9"/>
  <c r="D41" i="9"/>
  <c r="J40" i="9"/>
  <c r="H40" i="9"/>
  <c r="F40" i="9"/>
  <c r="D40" i="9"/>
  <c r="J39" i="9"/>
  <c r="H39" i="9"/>
  <c r="F39" i="9"/>
  <c r="D39" i="9"/>
  <c r="J38" i="9"/>
  <c r="H38" i="9"/>
  <c r="F38" i="9"/>
  <c r="D38" i="9"/>
  <c r="J37" i="9"/>
  <c r="H37" i="9"/>
  <c r="F37" i="9"/>
  <c r="D37" i="9"/>
  <c r="J36" i="9"/>
  <c r="H36" i="9"/>
  <c r="F36" i="9"/>
  <c r="D36" i="9"/>
  <c r="J30" i="9"/>
  <c r="H30" i="9"/>
  <c r="F30" i="9"/>
  <c r="D30" i="9"/>
  <c r="J29" i="9"/>
  <c r="H29" i="9"/>
  <c r="F29" i="9"/>
  <c r="D29" i="9"/>
  <c r="J28" i="9"/>
  <c r="H28" i="9"/>
  <c r="F28" i="9"/>
  <c r="D28" i="9"/>
  <c r="J27" i="9"/>
  <c r="H27" i="9"/>
  <c r="F27" i="9"/>
  <c r="D27" i="9"/>
  <c r="J26" i="9"/>
  <c r="H26" i="9"/>
  <c r="F26" i="9"/>
  <c r="D26" i="9"/>
  <c r="J25" i="9"/>
  <c r="H25" i="9"/>
  <c r="F25" i="9"/>
  <c r="D25" i="9"/>
  <c r="J24" i="9"/>
  <c r="H24" i="9"/>
  <c r="F24" i="9"/>
  <c r="D24" i="9"/>
  <c r="J23" i="9"/>
  <c r="H23" i="9"/>
  <c r="F23" i="9"/>
  <c r="D23" i="9"/>
  <c r="J22" i="9"/>
  <c r="H22" i="9"/>
  <c r="F22" i="9"/>
  <c r="D22" i="9"/>
  <c r="J21" i="9"/>
  <c r="H21" i="9"/>
  <c r="F21" i="9"/>
  <c r="D21" i="9"/>
  <c r="J20" i="9"/>
  <c r="H20" i="9"/>
  <c r="F20" i="9"/>
  <c r="D20" i="9"/>
  <c r="J15" i="9"/>
  <c r="H15" i="9"/>
  <c r="F15" i="9"/>
  <c r="D15" i="9"/>
  <c r="J14" i="9"/>
  <c r="H14" i="9"/>
  <c r="F14" i="9"/>
  <c r="D14" i="9"/>
  <c r="J13" i="9"/>
  <c r="H13" i="9"/>
  <c r="F13" i="9"/>
  <c r="D13" i="9"/>
  <c r="J12" i="9"/>
  <c r="H12" i="9"/>
  <c r="F12" i="9"/>
  <c r="D12" i="9"/>
  <c r="J11" i="9"/>
  <c r="H11" i="9"/>
  <c r="F11" i="9"/>
  <c r="D11" i="9"/>
  <c r="J10" i="9"/>
  <c r="H10" i="9"/>
  <c r="F10" i="9"/>
  <c r="D10" i="9"/>
  <c r="J9" i="9"/>
  <c r="H9" i="9"/>
  <c r="F9" i="9"/>
  <c r="D9" i="9"/>
  <c r="J8" i="9"/>
  <c r="H8" i="9"/>
  <c r="F8" i="9"/>
  <c r="D8" i="9"/>
  <c r="J7" i="9"/>
  <c r="H7" i="9"/>
  <c r="F7" i="9"/>
  <c r="D7" i="9"/>
  <c r="J6" i="9"/>
  <c r="H6" i="9"/>
  <c r="F6" i="9"/>
  <c r="D6" i="9"/>
  <c r="J5" i="9"/>
  <c r="H5" i="9"/>
  <c r="F5" i="9"/>
  <c r="D5" i="9"/>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I5" i="8"/>
  <c r="I4" i="8"/>
  <c r="I3" i="8"/>
  <c r="I2" i="8"/>
  <c r="DC145" i="6"/>
  <c r="DB145" i="6"/>
  <c r="DC144" i="6"/>
  <c r="DB144" i="6"/>
  <c r="DC143" i="6"/>
  <c r="DB143" i="6"/>
  <c r="DC142" i="6"/>
  <c r="DB142" i="6"/>
  <c r="DC141" i="6"/>
  <c r="DB141" i="6"/>
  <c r="DC140" i="6"/>
  <c r="DB140" i="6"/>
  <c r="DC139" i="6"/>
  <c r="DB139" i="6"/>
  <c r="DC138" i="6"/>
  <c r="DB138" i="6"/>
  <c r="DC137" i="6"/>
  <c r="DB137" i="6"/>
  <c r="DC136" i="6"/>
  <c r="DB136" i="6"/>
  <c r="DC135" i="6"/>
  <c r="DB135" i="6"/>
  <c r="DC134" i="6"/>
  <c r="DB134" i="6"/>
  <c r="DC133" i="6"/>
  <c r="DB133" i="6"/>
  <c r="DC132" i="6"/>
  <c r="DB132" i="6"/>
  <c r="DC131" i="6"/>
  <c r="DB131" i="6"/>
  <c r="DC130" i="6"/>
  <c r="DB130" i="6"/>
  <c r="DC129" i="6"/>
  <c r="DB129" i="6"/>
  <c r="DC128" i="6"/>
  <c r="DB128" i="6"/>
  <c r="DC127" i="6"/>
  <c r="DB127" i="6"/>
  <c r="DC126" i="6"/>
  <c r="DB126" i="6"/>
  <c r="DC125" i="6"/>
  <c r="DB125" i="6"/>
  <c r="DC124" i="6"/>
  <c r="DB124" i="6"/>
  <c r="DC123" i="6"/>
  <c r="DB123" i="6"/>
  <c r="DC122" i="6"/>
  <c r="DB122" i="6"/>
  <c r="DC121" i="6"/>
  <c r="DB121" i="6"/>
  <c r="DC120" i="6"/>
  <c r="DB120" i="6"/>
  <c r="DC119" i="6"/>
  <c r="DB119" i="6"/>
  <c r="DC118" i="6"/>
  <c r="DB118" i="6"/>
  <c r="DC117" i="6"/>
  <c r="DB117" i="6"/>
  <c r="DC116" i="6"/>
  <c r="DB116" i="6"/>
  <c r="DC115" i="6"/>
  <c r="DB115" i="6"/>
  <c r="DC114" i="6"/>
  <c r="DB114" i="6"/>
  <c r="DC113" i="6"/>
  <c r="DB113" i="6"/>
  <c r="DC112" i="6"/>
  <c r="DB112" i="6"/>
  <c r="DC111" i="6"/>
  <c r="DB111" i="6"/>
  <c r="DC110" i="6"/>
  <c r="DB110" i="6"/>
  <c r="DC109" i="6"/>
  <c r="DB109" i="6"/>
  <c r="DC108" i="6"/>
  <c r="DB108" i="6"/>
  <c r="DC107" i="6"/>
  <c r="DB107" i="6"/>
  <c r="DC106" i="6"/>
  <c r="DB106" i="6"/>
  <c r="DC105" i="6"/>
  <c r="DB105" i="6"/>
  <c r="DC104" i="6"/>
  <c r="DB104" i="6"/>
  <c r="DC103" i="6"/>
  <c r="DB103" i="6"/>
  <c r="DC102" i="6"/>
  <c r="DB102" i="6"/>
  <c r="DC101" i="6"/>
  <c r="DB101" i="6"/>
  <c r="DC100" i="6"/>
  <c r="DB100" i="6"/>
  <c r="DC99" i="6"/>
  <c r="DB99" i="6"/>
  <c r="DC98" i="6"/>
  <c r="DB98" i="6"/>
  <c r="DC97" i="6"/>
  <c r="DB97" i="6"/>
  <c r="DC96" i="6"/>
  <c r="DB96" i="6"/>
  <c r="DC95" i="6"/>
  <c r="DB95" i="6"/>
  <c r="DC94" i="6"/>
  <c r="DB94" i="6"/>
  <c r="DC93" i="6"/>
  <c r="DB93" i="6"/>
  <c r="DC92" i="6"/>
  <c r="DB92" i="6"/>
  <c r="DC91" i="6"/>
  <c r="DB91" i="6"/>
  <c r="DC90" i="6"/>
  <c r="DB90" i="6"/>
  <c r="DC89" i="6"/>
  <c r="DB89" i="6"/>
  <c r="DC88" i="6"/>
  <c r="DB88" i="6"/>
  <c r="DC87" i="6"/>
  <c r="DB87" i="6"/>
  <c r="DC86" i="6"/>
  <c r="DB86" i="6"/>
  <c r="DC85" i="6"/>
  <c r="DB85" i="6"/>
  <c r="DC84" i="6"/>
  <c r="DB84" i="6"/>
  <c r="DC83" i="6"/>
  <c r="DB83" i="6"/>
  <c r="DC82" i="6"/>
  <c r="DB82" i="6"/>
  <c r="DC81" i="6"/>
  <c r="DB81" i="6"/>
  <c r="DC80" i="6"/>
  <c r="DB80" i="6"/>
  <c r="DC79" i="6"/>
  <c r="DB79" i="6"/>
  <c r="DC78" i="6"/>
  <c r="DB78" i="6"/>
  <c r="DC77" i="6"/>
  <c r="DB77" i="6"/>
  <c r="DC76" i="6"/>
  <c r="DB76" i="6"/>
  <c r="DC75" i="6"/>
  <c r="DB75" i="6"/>
  <c r="DC74" i="6"/>
  <c r="DB74" i="6"/>
  <c r="DC73" i="6"/>
  <c r="DB73" i="6"/>
  <c r="DC72" i="6"/>
  <c r="DB72" i="6"/>
  <c r="DC71" i="6"/>
  <c r="DB71" i="6"/>
  <c r="DC70" i="6"/>
  <c r="DB70" i="6"/>
  <c r="DC69" i="6"/>
  <c r="DB69" i="6"/>
  <c r="DC68" i="6"/>
  <c r="DB68" i="6"/>
  <c r="DC67" i="6"/>
  <c r="DB67" i="6"/>
  <c r="DC66" i="6"/>
  <c r="DB66" i="6"/>
  <c r="DC65" i="6"/>
  <c r="DB65" i="6"/>
  <c r="DC64" i="6"/>
  <c r="DB64" i="6"/>
  <c r="DC63" i="6"/>
  <c r="DB63" i="6"/>
  <c r="DC62" i="6"/>
  <c r="DB62" i="6"/>
  <c r="DC61" i="6"/>
  <c r="DB61" i="6"/>
  <c r="DC60" i="6"/>
  <c r="DB60" i="6"/>
  <c r="DC59" i="6"/>
  <c r="DB59" i="6"/>
  <c r="DC58" i="6"/>
  <c r="DB58" i="6"/>
  <c r="DC57" i="6"/>
  <c r="DB57" i="6"/>
  <c r="DC56" i="6"/>
  <c r="DB56" i="6"/>
  <c r="DC55" i="6"/>
  <c r="DB55" i="6"/>
  <c r="DC54" i="6"/>
  <c r="DB54" i="6"/>
  <c r="DC53" i="6"/>
  <c r="DB53" i="6"/>
  <c r="DC52" i="6"/>
  <c r="DB52" i="6"/>
  <c r="DC51" i="6"/>
  <c r="DB51" i="6"/>
  <c r="DC50" i="6"/>
  <c r="DB50" i="6"/>
  <c r="DC49" i="6"/>
  <c r="DB49" i="6"/>
  <c r="DC48" i="6"/>
  <c r="DB48" i="6"/>
  <c r="DC47" i="6"/>
  <c r="DB47" i="6"/>
  <c r="DC46" i="6"/>
  <c r="DB46" i="6"/>
  <c r="DC45" i="6"/>
  <c r="DB45" i="6"/>
  <c r="DC44" i="6"/>
  <c r="DB44" i="6"/>
  <c r="DC43" i="6"/>
  <c r="DB43" i="6"/>
  <c r="DC42" i="6"/>
  <c r="DB42" i="6"/>
  <c r="DC41" i="6"/>
  <c r="DB41" i="6"/>
  <c r="DC40" i="6"/>
  <c r="DB40" i="6"/>
  <c r="DC39" i="6"/>
  <c r="DB39" i="6"/>
  <c r="DC38" i="6"/>
  <c r="DB38" i="6"/>
  <c r="DC37" i="6"/>
  <c r="DB37" i="6"/>
  <c r="DC36" i="6"/>
  <c r="DB36" i="6"/>
  <c r="DC35" i="6"/>
  <c r="DB35" i="6"/>
  <c r="DC34" i="6"/>
  <c r="DB34" i="6"/>
  <c r="DC33" i="6"/>
  <c r="DB33" i="6"/>
  <c r="DC32" i="6"/>
  <c r="DB32" i="6"/>
  <c r="DC31" i="6"/>
  <c r="DB31" i="6"/>
  <c r="DC30" i="6"/>
  <c r="DB30" i="6"/>
  <c r="DC29" i="6"/>
  <c r="DB29" i="6"/>
  <c r="DC28" i="6"/>
  <c r="DB28" i="6"/>
  <c r="DC27" i="6"/>
  <c r="DB27" i="6"/>
  <c r="DC26" i="6"/>
  <c r="DB26" i="6"/>
  <c r="DC25" i="6"/>
  <c r="DB25" i="6"/>
  <c r="DC24" i="6"/>
  <c r="DB24" i="6"/>
  <c r="DC23" i="6"/>
  <c r="DB23" i="6"/>
  <c r="DC22" i="6"/>
  <c r="DB22" i="6"/>
  <c r="DC21" i="6"/>
  <c r="DB21" i="6"/>
  <c r="DC20" i="6"/>
  <c r="DB20" i="6"/>
  <c r="DC19" i="6"/>
  <c r="DB19" i="6"/>
  <c r="DC18" i="6"/>
  <c r="DB18" i="6"/>
  <c r="DC17" i="6"/>
  <c r="DB17" i="6"/>
  <c r="DC16" i="6"/>
  <c r="DB16" i="6"/>
  <c r="DC15" i="6"/>
  <c r="DB15" i="6"/>
  <c r="DC14" i="6"/>
  <c r="DB14" i="6"/>
  <c r="DC13" i="6"/>
  <c r="DB13" i="6"/>
  <c r="DC12" i="6"/>
  <c r="DB12" i="6"/>
  <c r="DC11" i="6"/>
  <c r="DB11" i="6"/>
  <c r="DC10" i="6"/>
  <c r="DB10" i="6"/>
  <c r="DC9" i="6"/>
  <c r="DB9" i="6"/>
  <c r="DC8" i="6"/>
  <c r="DB8" i="6"/>
  <c r="DC7" i="6"/>
  <c r="DB7" i="6"/>
  <c r="DC6" i="6"/>
  <c r="DB6" i="6"/>
  <c r="DC5" i="6"/>
  <c r="DB5" i="6"/>
  <c r="DC4" i="6"/>
  <c r="DB4" i="6"/>
  <c r="DC3" i="6"/>
  <c r="DB3" i="6"/>
  <c r="DC2" i="6"/>
  <c r="DB2" i="6"/>
  <c r="U29" i="3"/>
  <c r="T29" i="3"/>
  <c r="S28" i="3"/>
  <c r="S27" i="3"/>
  <c r="S26" i="3"/>
  <c r="S25" i="3"/>
  <c r="S24" i="3"/>
  <c r="S23" i="3"/>
  <c r="S21" i="3"/>
  <c r="S20" i="3"/>
  <c r="S19" i="3"/>
  <c r="S18" i="3"/>
  <c r="S17" i="3"/>
  <c r="S14" i="3"/>
  <c r="S13" i="3"/>
  <c r="S12" i="3"/>
  <c r="S11" i="3"/>
  <c r="S10" i="3"/>
  <c r="S9" i="3"/>
  <c r="BE14" i="2"/>
  <c r="BE28" i="2"/>
  <c r="BE35" i="2"/>
  <c r="CB37" i="2"/>
  <c r="CA37" i="2"/>
  <c r="BZ37" i="2"/>
  <c r="BR37" i="2"/>
  <c r="BP37" i="2"/>
  <c r="BN37" i="2"/>
  <c r="BL37" i="2"/>
  <c r="BJ37" i="2"/>
  <c r="BH37" i="2"/>
  <c r="BF37" i="2"/>
  <c r="AZ37" i="2"/>
  <c r="AY37" i="2"/>
  <c r="AX37" i="2"/>
  <c r="AW37" i="2"/>
  <c r="AV37" i="2"/>
  <c r="AU37" i="2"/>
  <c r="AT37" i="2"/>
  <c r="AS37" i="2"/>
  <c r="AR37" i="2"/>
  <c r="AQ37" i="2"/>
  <c r="AP37" i="2"/>
  <c r="AO37" i="2"/>
  <c r="AN37" i="2"/>
  <c r="AM37" i="2"/>
  <c r="AL37" i="2"/>
  <c r="AK37" i="2"/>
  <c r="AJ37" i="2"/>
  <c r="AI37" i="2"/>
  <c r="AH32" i="2"/>
  <c r="BC32" i="2" s="1"/>
  <c r="AG37" i="2"/>
  <c r="AF37" i="2"/>
  <c r="AD37" i="2"/>
  <c r="AB37" i="2"/>
  <c r="Y32" i="2"/>
  <c r="AA32" i="2" s="1"/>
  <c r="T37" i="2"/>
  <c r="S37" i="2"/>
  <c r="R37" i="2"/>
  <c r="P37" i="2"/>
  <c r="N37" i="2"/>
  <c r="H37" i="2"/>
  <c r="CB36" i="2"/>
  <c r="CA36" i="2"/>
  <c r="BZ36" i="2"/>
  <c r="BY36" i="2"/>
  <c r="BR36" i="2"/>
  <c r="BP36" i="2"/>
  <c r="BN36" i="2"/>
  <c r="BL36" i="2"/>
  <c r="BJ36" i="2"/>
  <c r="BH36" i="2"/>
  <c r="BF36" i="2"/>
  <c r="AZ36" i="2"/>
  <c r="AY36" i="2"/>
  <c r="AX36" i="2"/>
  <c r="AW36" i="2"/>
  <c r="AV36" i="2"/>
  <c r="AU36" i="2"/>
  <c r="AT36" i="2"/>
  <c r="AS36" i="2"/>
  <c r="AR36" i="2"/>
  <c r="AQ36" i="2"/>
  <c r="AP36" i="2"/>
  <c r="AO36" i="2"/>
  <c r="AN36" i="2"/>
  <c r="AL36" i="2"/>
  <c r="AK36" i="2"/>
  <c r="AJ36" i="2"/>
  <c r="AI36" i="2"/>
  <c r="AH36" i="2"/>
  <c r="AD36" i="2"/>
  <c r="AF36" i="2"/>
  <c r="AG36" i="2"/>
  <c r="AE36" i="2"/>
  <c r="AB36" i="2"/>
  <c r="T36" i="2"/>
  <c r="R36" i="2"/>
  <c r="P36" i="2"/>
  <c r="H36" i="2"/>
  <c r="BC35" i="2"/>
  <c r="AC35" i="2"/>
  <c r="BB35" i="2" s="1"/>
  <c r="BE34" i="2"/>
  <c r="BC34" i="2"/>
  <c r="AM34" i="2"/>
  <c r="AM36" i="2" s="1"/>
  <c r="AC34" i="2"/>
  <c r="AC36" i="2" s="1"/>
  <c r="AE32" i="2"/>
  <c r="BB32" i="2" s="1"/>
  <c r="X32" i="2"/>
  <c r="X37" i="2" s="1"/>
  <c r="W32" i="2"/>
  <c r="W37" i="2" s="1"/>
  <c r="BE31" i="2"/>
  <c r="BD31" i="2"/>
  <c r="BC31" i="2"/>
  <c r="BB31" i="2"/>
  <c r="BA31" i="2"/>
  <c r="X31" i="2"/>
  <c r="X36" i="2" s="1"/>
  <c r="Y31" i="2"/>
  <c r="AA31" i="2" s="1"/>
  <c r="W31" i="2"/>
  <c r="W36" i="2" s="1"/>
  <c r="CB29" i="2"/>
  <c r="CA29" i="2"/>
  <c r="BZ29" i="2"/>
  <c r="BY29" i="2"/>
  <c r="BR29" i="2"/>
  <c r="BP29" i="2"/>
  <c r="BN29" i="2"/>
  <c r="BL29" i="2"/>
  <c r="BJ29" i="2"/>
  <c r="BH29" i="2"/>
  <c r="BF29" i="2"/>
  <c r="AZ29" i="2"/>
  <c r="AY29" i="2"/>
  <c r="AX29" i="2"/>
  <c r="AW29" i="2"/>
  <c r="AV29" i="2"/>
  <c r="AU29" i="2"/>
  <c r="AT29" i="2"/>
  <c r="AS29" i="2"/>
  <c r="AR29" i="2"/>
  <c r="AQ29" i="2"/>
  <c r="AP29" i="2"/>
  <c r="AO29" i="2"/>
  <c r="AN29" i="2"/>
  <c r="AM29" i="2"/>
  <c r="AL29" i="2"/>
  <c r="AK29" i="2"/>
  <c r="AJ29" i="2"/>
  <c r="AI29" i="2"/>
  <c r="AH29" i="2"/>
  <c r="AG29" i="2"/>
  <c r="AF29" i="2"/>
  <c r="AD29" i="2"/>
  <c r="AC29" i="2"/>
  <c r="AB29" i="2"/>
  <c r="X24" i="2"/>
  <c r="Z24" i="2" s="1"/>
  <c r="T29" i="2"/>
  <c r="R29" i="2"/>
  <c r="P29" i="2"/>
  <c r="L29" i="2"/>
  <c r="H29" i="2"/>
  <c r="BD28" i="2"/>
  <c r="BC28" i="2"/>
  <c r="BB28" i="2"/>
  <c r="BA28" i="2"/>
  <c r="BE27" i="2"/>
  <c r="BD27" i="2"/>
  <c r="BC27" i="2"/>
  <c r="BB27" i="2"/>
  <c r="BA27" i="2"/>
  <c r="AY26" i="2"/>
  <c r="AW26" i="2"/>
  <c r="AU26" i="2"/>
  <c r="AE25" i="2"/>
  <c r="BD25" i="2" s="1"/>
  <c r="AH25" i="2"/>
  <c r="BC25" i="2" s="1"/>
  <c r="Y25" i="2"/>
  <c r="AA25" i="2" s="1"/>
  <c r="X25" i="2"/>
  <c r="X11" i="2"/>
  <c r="Z11" i="2" s="1"/>
  <c r="W25" i="2"/>
  <c r="BE24" i="2"/>
  <c r="BC24" i="2"/>
  <c r="AE24" i="2"/>
  <c r="BA24" i="2" s="1"/>
  <c r="Y24" i="2"/>
  <c r="AA24" i="2" s="1"/>
  <c r="W24" i="2"/>
  <c r="W29" i="2" s="1"/>
  <c r="BF22" i="2"/>
  <c r="BB22" i="2"/>
  <c r="H22" i="2"/>
  <c r="BB18" i="2"/>
  <c r="BB23" i="2" s="1"/>
  <c r="BB17" i="2"/>
  <c r="W11" i="2"/>
  <c r="CB15" i="2"/>
  <c r="CA15" i="2"/>
  <c r="BZ15" i="2"/>
  <c r="BY15" i="2"/>
  <c r="BR15" i="2"/>
  <c r="BP15" i="2"/>
  <c r="BN15" i="2"/>
  <c r="BL15" i="2"/>
  <c r="BJ15" i="2"/>
  <c r="BH15" i="2"/>
  <c r="BF15" i="2"/>
  <c r="AB15" i="2"/>
  <c r="Y15" i="2"/>
  <c r="T15" i="2"/>
  <c r="R15" i="2"/>
  <c r="P15" i="2"/>
  <c r="L15" i="2"/>
  <c r="H15" i="2"/>
  <c r="BC14" i="2"/>
  <c r="AC14" i="2"/>
  <c r="BB14" i="2" s="1"/>
  <c r="BE13" i="2"/>
  <c r="BD13" i="2"/>
  <c r="BC13" i="2"/>
  <c r="BB13" i="2"/>
  <c r="BA13" i="2"/>
  <c r="BC12" i="2"/>
  <c r="BC11" i="2"/>
  <c r="AE11" i="2"/>
  <c r="BD11" i="2" s="1"/>
  <c r="BC10" i="2"/>
  <c r="X15" i="2"/>
  <c r="BE14" i="1"/>
  <c r="BD14" i="1"/>
  <c r="BE13" i="1"/>
  <c r="BD13" i="1"/>
  <c r="G17" i="7"/>
  <c r="D17" i="7"/>
  <c r="G16" i="7"/>
  <c r="E16" i="7"/>
  <c r="G15" i="7"/>
  <c r="E17" i="7"/>
  <c r="D15" i="7"/>
  <c r="D16" i="7"/>
  <c r="F15" i="7"/>
  <c r="F16" i="7"/>
  <c r="E15" i="7"/>
  <c r="F17" i="7"/>
  <c r="G35" i="2" l="1"/>
  <c r="EV35" i="2" s="1"/>
  <c r="G28" i="2"/>
  <c r="EV28" i="2"/>
  <c r="EU28" i="2"/>
  <c r="G14" i="2"/>
  <c r="G39" i="2" s="1"/>
  <c r="EV14" i="2"/>
  <c r="EV12" i="2"/>
  <c r="EU12" i="2"/>
  <c r="DJ22" i="2"/>
  <c r="BE25" i="2"/>
  <c r="E50" i="16"/>
  <c r="H50" i="16" s="1"/>
  <c r="DP13" i="1"/>
  <c r="I13" i="1" s="1"/>
  <c r="BB25" i="2"/>
  <c r="AA15" i="2"/>
  <c r="DP14" i="1"/>
  <c r="I14" i="1" s="1"/>
  <c r="Z25" i="2"/>
  <c r="AE37" i="2"/>
  <c r="Y37" i="2"/>
  <c r="BA12" i="2"/>
  <c r="BB12" i="2"/>
  <c r="BD32" i="2"/>
  <c r="Y36" i="2"/>
  <c r="Z32" i="2"/>
  <c r="Z37" i="2" s="1"/>
  <c r="Z31" i="2"/>
  <c r="Z36" i="2" s="1"/>
  <c r="BA10" i="2"/>
  <c r="BB24" i="2"/>
  <c r="BB34" i="2"/>
  <c r="BE32" i="2"/>
  <c r="BB11" i="2"/>
  <c r="BA34" i="2"/>
  <c r="BA25" i="2"/>
  <c r="AH37" i="2"/>
  <c r="BE37" i="2" s="1"/>
  <c r="BA32" i="2"/>
  <c r="AC37" i="2"/>
  <c r="BB10" i="2"/>
  <c r="Y29" i="2"/>
  <c r="AG15" i="2"/>
  <c r="BA15" i="2" s="1"/>
  <c r="BD35" i="2"/>
  <c r="EU35" i="2" s="1"/>
  <c r="BA11" i="2"/>
  <c r="BB26" i="2"/>
  <c r="Z29" i="2"/>
  <c r="AA11" i="2"/>
  <c r="CF29" i="2"/>
  <c r="CF15" i="2"/>
  <c r="BE29" i="2"/>
  <c r="DN24" i="2" s="1"/>
  <c r="BE15" i="2"/>
  <c r="DN10" i="2" s="1"/>
  <c r="BC29" i="2"/>
  <c r="BC36" i="2"/>
  <c r="BC15" i="2"/>
  <c r="CF37" i="2"/>
  <c r="CF36" i="2"/>
  <c r="AA29" i="2"/>
  <c r="AA36" i="2"/>
  <c r="BD36" i="2"/>
  <c r="BB36" i="2"/>
  <c r="X29" i="2"/>
  <c r="BE36" i="2"/>
  <c r="AA37" i="2"/>
  <c r="BA36" i="2"/>
  <c r="BD24" i="2"/>
  <c r="BD34" i="2"/>
  <c r="BA35" i="2"/>
  <c r="BA14" i="2"/>
  <c r="BD14" i="2"/>
  <c r="EU14" i="2" s="1"/>
  <c r="AE29" i="2"/>
  <c r="BA26" i="2"/>
  <c r="BB33" i="2"/>
  <c r="BA33" i="2"/>
  <c r="BC33" i="2"/>
  <c r="BE33" i="2"/>
  <c r="EV33" i="2" s="1"/>
  <c r="BE26" i="2"/>
  <c r="EV26" i="2" s="1"/>
  <c r="BC26" i="2"/>
  <c r="BD26" i="2"/>
  <c r="BD33" i="2"/>
  <c r="EU36" i="2" l="1"/>
  <c r="EV36" i="2"/>
  <c r="G32" i="2"/>
  <c r="G37" i="2" s="1"/>
  <c r="EU32" i="2"/>
  <c r="EV37" i="2"/>
  <c r="G25" i="2"/>
  <c r="G30" i="2" s="1"/>
  <c r="EU25" i="2"/>
  <c r="EV29" i="2"/>
  <c r="EU29" i="2"/>
  <c r="EU11" i="2"/>
  <c r="G11" i="2"/>
  <c r="EU15" i="2"/>
  <c r="G15" i="2"/>
  <c r="EV15" i="2" s="1"/>
  <c r="EU33" i="2"/>
  <c r="EU26" i="2"/>
  <c r="EU30" i="2"/>
  <c r="BB37" i="2"/>
  <c r="BA37" i="2"/>
  <c r="BD37" i="2"/>
  <c r="EU37" i="2" s="1"/>
  <c r="DN29" i="2"/>
  <c r="BC37" i="2"/>
  <c r="BD15" i="2"/>
  <c r="BB15" i="2"/>
  <c r="DN15" i="2"/>
  <c r="BA29" i="2"/>
  <c r="BD29" i="2"/>
  <c r="BB29" i="2"/>
  <c r="EV32" i="2" l="1"/>
  <c r="EV30" i="2"/>
  <c r="EV25" i="2"/>
  <c r="G16" i="2"/>
  <c r="EV11" i="2"/>
  <c r="EU16" i="2"/>
  <c r="EV16" i="2"/>
  <c r="DL18" i="2"/>
  <c r="DI18" i="2"/>
  <c r="DL23" i="2" l="1"/>
  <c r="ET23" i="2" s="1"/>
  <c r="G18" i="2"/>
  <c r="ET18" i="2"/>
  <c r="DI23" i="2"/>
  <c r="E297" i="16"/>
  <c r="G23" i="2" l="1"/>
  <c r="EV23" i="2" s="1"/>
  <c r="EV18" i="2"/>
  <c r="G38" i="2"/>
  <c r="G40" i="2" s="1"/>
  <c r="C50" i="16"/>
  <c r="D5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CA6488B0-D2DF-4DF1-95CE-67F106C91285}">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F89B209B-B50F-4699-8A65-16EE15387FBD}">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419CDE26-287D-48A1-9320-45EC6C3024AB}">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55321E45-DF5C-4CFF-9654-1D7A53887D9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BF58661C-DD70-4E44-BF15-BC45EFA2E7F9}">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6E0BFA97-BAF6-4E9F-954E-9CD9BFAA5238}">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C23B3C4B-9ECE-4A67-8B0B-918BF95CCDB7}">
      <text>
        <r>
          <rPr>
            <b/>
            <sz val="9"/>
            <color indexed="81"/>
            <rFont val="Tahoma"/>
            <family val="2"/>
          </rPr>
          <t>YULIED.PENARANDA:</t>
        </r>
        <r>
          <rPr>
            <sz val="9"/>
            <color indexed="81"/>
            <rFont val="Tahoma"/>
            <family val="2"/>
          </rPr>
          <t xml:space="preserve">
Año 1</t>
        </r>
      </text>
    </comment>
    <comment ref="BH11" authorId="0" shapeId="0" xr:uid="{21A0C686-78B3-484F-ABAA-3AF3A5D079C5}">
      <text>
        <r>
          <rPr>
            <b/>
            <sz val="9"/>
            <color indexed="81"/>
            <rFont val="Tahoma"/>
            <family val="2"/>
          </rPr>
          <t>YULIED.PENARANDA:</t>
        </r>
        <r>
          <rPr>
            <sz val="9"/>
            <color indexed="81"/>
            <rFont val="Tahoma"/>
            <family val="2"/>
          </rPr>
          <t xml:space="preserve">
Año 3</t>
        </r>
      </text>
    </comment>
    <comment ref="CL11" authorId="0" shapeId="0" xr:uid="{17265966-8BA3-41EE-BA1E-C866B69FFBCC}">
      <text>
        <r>
          <rPr>
            <b/>
            <sz val="9"/>
            <color indexed="81"/>
            <rFont val="Tahoma"/>
            <family val="2"/>
          </rPr>
          <t>YULIED.PENARANDA:</t>
        </r>
        <r>
          <rPr>
            <sz val="9"/>
            <color indexed="81"/>
            <rFont val="Tahoma"/>
            <family val="2"/>
          </rPr>
          <t xml:space="preserve">
Año 4</t>
        </r>
      </text>
    </comment>
    <comment ref="DP11" authorId="0" shapeId="0" xr:uid="{6315A0DB-46EB-4AF0-B797-3979D8CCF616}">
      <text>
        <r>
          <rPr>
            <b/>
            <sz val="9"/>
            <color indexed="81"/>
            <rFont val="Tahoma"/>
            <family val="2"/>
          </rPr>
          <t>YULIED.PENARANDA:</t>
        </r>
        <r>
          <rPr>
            <sz val="9"/>
            <color indexed="81"/>
            <rFont val="Tahoma"/>
            <family val="2"/>
          </rPr>
          <t xml:space="preserve">
Año 5</t>
        </r>
      </text>
    </comment>
    <comment ref="A12" authorId="0" shapeId="0" xr:uid="{D290EE12-5508-4537-8C0F-84381F11EAD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5888CEC8-CBF9-4EEB-9102-3026AD4B17C6}">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F73597D0-700D-4132-8C74-0FFCD2858270}">
      <text>
        <r>
          <rPr>
            <b/>
            <sz val="9"/>
            <color indexed="81"/>
            <rFont val="Tahoma"/>
            <family val="2"/>
          </rPr>
          <t>YULIED.PENARANDA:</t>
        </r>
        <r>
          <rPr>
            <sz val="9"/>
            <color indexed="81"/>
            <rFont val="Tahoma"/>
            <family val="2"/>
          </rPr>
          <t xml:space="preserve">
Número de Meta Plan de Desarrollo.</t>
        </r>
      </text>
    </comment>
    <comment ref="D12" authorId="0" shapeId="0" xr:uid="{E09F94C2-EABD-4769-99C9-A571167FF34A}">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5CFAA8E-E2DD-4B46-B057-65BEA98D65F1}">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408317BB-F1F2-4AD4-B630-766B708F0B56}">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EC5E47B1-88E8-4B91-9BDF-36AD5BE2495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7F2CA198-7197-4B69-AEB0-B1C069BD9743}">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BBBF4255-62D2-4474-A297-23B4B48FDDE5}">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2C9CD6A0-F5DA-4FA2-822A-A6F4E3909579}">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tc={66F0EF1D-217A-40F5-882A-C41104FDFEEA}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7EA1E4A2-43AE-4156-92B9-1976040518CC}">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1E1A9AE1-A65E-4628-98F6-603B55FBC735}">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771A80A9-A8D5-4953-ADD4-2DEC1ED778D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BA473C79-3425-4883-81DE-2829AA9D9B25}">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F9E1C1E9-F8F9-45BF-BB6C-0EB7AB8C357F}">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EEEB1553-B0DD-4563-978D-2C7F507D28E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205BB76C-1AA7-4536-8BAF-8D41C83EB84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1667B8C-67EB-4848-A333-01D2F85FD7B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203BFF99-CA53-440B-9215-E2B07FF8AA7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6CB67CA4-09D0-461E-8765-2CA18F908243}">
      <text>
        <r>
          <rPr>
            <b/>
            <sz val="9"/>
            <color indexed="81"/>
            <rFont val="Tahoma"/>
            <family val="2"/>
          </rPr>
          <t>YULIED.PENARANDA:</t>
        </r>
        <r>
          <rPr>
            <sz val="9"/>
            <color indexed="81"/>
            <rFont val="Tahoma"/>
            <family val="2"/>
          </rPr>
          <t xml:space="preserve">
Año 1</t>
        </r>
      </text>
    </comment>
    <comment ref="BF8" authorId="0" shapeId="0" xr:uid="{3EEBD4C4-94B7-4A30-AE9D-DE64CA918F82}">
      <text>
        <r>
          <rPr>
            <b/>
            <sz val="9"/>
            <color indexed="81"/>
            <rFont val="Tahoma"/>
            <family val="2"/>
          </rPr>
          <t>YULIED.PENARANDA:</t>
        </r>
        <r>
          <rPr>
            <sz val="9"/>
            <color indexed="81"/>
            <rFont val="Tahoma"/>
            <family val="2"/>
          </rPr>
          <t xml:space="preserve">
Año 3</t>
        </r>
      </text>
    </comment>
    <comment ref="CJ8" authorId="0" shapeId="0" xr:uid="{2505F15B-1CAE-4974-9D1D-DDA97B132F8B}">
      <text>
        <r>
          <rPr>
            <b/>
            <sz val="9"/>
            <color indexed="81"/>
            <rFont val="Tahoma"/>
            <family val="2"/>
          </rPr>
          <t>YULIED.PENARANDA:</t>
        </r>
        <r>
          <rPr>
            <sz val="9"/>
            <color indexed="81"/>
            <rFont val="Tahoma"/>
            <family val="2"/>
          </rPr>
          <t xml:space="preserve">
Año 4
</t>
        </r>
      </text>
    </comment>
    <comment ref="DN8" authorId="0" shapeId="0" xr:uid="{FC327338-82DB-4C17-BD26-650D00411F8A}">
      <text>
        <r>
          <rPr>
            <b/>
            <sz val="9"/>
            <color indexed="81"/>
            <rFont val="Tahoma"/>
            <family val="2"/>
          </rPr>
          <t>YULIED.PENARANDA:</t>
        </r>
        <r>
          <rPr>
            <sz val="9"/>
            <color indexed="81"/>
            <rFont val="Tahoma"/>
            <family val="2"/>
          </rPr>
          <t xml:space="preserve">
Año 5</t>
        </r>
      </text>
    </comment>
    <comment ref="A9" authorId="0" shapeId="0" xr:uid="{AD5FDB1B-0834-43DE-A2F9-296B802D911F}">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3863FF34-7720-40E9-A1AA-187498C56339}">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51256216-DF2C-4423-82CA-943A3670BD61}">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E6FC049D-D51D-4589-AAFA-C507FD9F67F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E533E906-5296-4C74-9DE7-C83E4ACEAF44}">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AB5A98D4-A2C7-4328-9D47-438031645C0B}">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65AB967B-72C1-45F1-9A46-9179D4DF400F}">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B33B5307-DEF9-4F6A-AA50-1E435AC72B0C}">
      <text>
        <r>
          <rPr>
            <b/>
            <sz val="9"/>
            <color indexed="81"/>
            <rFont val="Tahoma"/>
            <family val="2"/>
          </rPr>
          <t>YULIED.PENARANDA:</t>
        </r>
        <r>
          <rPr>
            <sz val="9"/>
            <color indexed="81"/>
            <rFont val="Tahoma"/>
            <family val="2"/>
          </rPr>
          <t xml:space="preserve">
Magnitud física y presupuestal  programada para el inicio del plan de desarrollo.</t>
        </r>
      </text>
    </comment>
    <comment ref="CF9" authorId="1" shapeId="0" xr:uid="{66F0EF1D-217A-40F5-882A-C41104FDFEEA}">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CADA MES</t>
      </text>
    </comment>
    <comment ref="F10" authorId="0" shapeId="0" xr:uid="{00000000-0006-0000-02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1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1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2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24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2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6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C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3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34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3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36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3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3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3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3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3D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3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3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3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3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3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3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3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3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3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3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3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3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3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3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3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3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3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3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3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3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3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3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3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3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3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3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3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3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3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3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3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300-000043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300-000044000000}">
      <text>
        <r>
          <rPr>
            <b/>
            <sz val="9"/>
            <color indexed="81"/>
            <rFont val="Tahoma"/>
            <family val="2"/>
          </rPr>
          <t>YULIED.PENARANDA:</t>
        </r>
        <r>
          <rPr>
            <sz val="9"/>
            <color indexed="81"/>
            <rFont val="Tahoma"/>
            <family val="2"/>
          </rPr>
          <t xml:space="preserve">
Nos debe dar 100%</t>
        </r>
      </text>
    </comment>
    <comment ref="U29" authorId="0" shapeId="0" xr:uid="{00000000-0006-0000-0300-00004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DELL</author>
  </authors>
  <commentList>
    <comment ref="A4" authorId="0" shapeId="0" xr:uid="{7C02D921-52D1-4F08-9406-A24EA9FB66AE}">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3F3A45B-6ACF-478A-B69A-09F09FD165BA}">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B0DAC715-F2E5-4A04-893E-07A37D7C6810}">
      <text>
        <r>
          <rPr>
            <b/>
            <sz val="9"/>
            <color indexed="81"/>
            <rFont val="Tahoma"/>
            <family val="2"/>
          </rPr>
          <t>YULIED.PENARANDA:</t>
        </r>
        <r>
          <rPr>
            <sz val="9"/>
            <color indexed="81"/>
            <rFont val="Tahoma"/>
            <family val="2"/>
          </rPr>
          <t xml:space="preserve">
Relacionar el período del reporte</t>
        </r>
      </text>
    </comment>
    <comment ref="A8" authorId="0" shapeId="0" xr:uid="{06119A44-5943-46F5-B73E-710AE78708BA}">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E0A8F067-CE81-454C-852C-5307002ED0CA}">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B7C00DBB-E67B-4E00-9EDB-8DE4D1786751}">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49E712D1-BD53-4B14-9EDD-FA1A750A0C0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6094AC97-AB3B-4F35-892E-DD1B72391A45}">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D4ECA500-E030-4A1D-BE17-80BC0911C076}">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21B2A177-3DA5-442E-8895-99C5C1A26E29}">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T9" authorId="2" shapeId="0" xr:uid="{6AD5F56F-EE7C-42EB-A5FE-1A133A7FA1EA}">
      <text>
        <r>
          <rPr>
            <b/>
            <sz val="9"/>
            <color indexed="81"/>
            <rFont val="Tahoma"/>
            <family val="2"/>
          </rPr>
          <t>DELL:</t>
        </r>
        <r>
          <rPr>
            <sz val="9"/>
            <color indexed="81"/>
            <rFont val="Tahoma"/>
            <family val="2"/>
          </rPr>
          <t xml:space="preserve">
</t>
        </r>
      </text>
    </comment>
    <comment ref="AF9" authorId="1" shapeId="0" xr:uid="{AE3DD8E5-1DB0-42AC-BEF4-A60DE1D837E6}">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2532C561-796F-48F5-A1EC-3FDDCE8E2D7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41F529C5-8461-46B3-8D64-A03B8C9D5F88}">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22DB1B7B-ABEB-49E1-A459-3E55258232E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1F5288FF-9DCA-4076-92AD-3A76121F1771}">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4078AE24-7201-4F40-A4EC-7B9C2AFD0D3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F8717812-D7A8-4BFE-9AFC-E5DADFDC7E5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48E3ED4A-81CD-4CB0-A3AE-D98D2E161526}">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F5967BE9-CD46-4F58-BB71-99F4C29AAFEB}">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0AAF7AB-D286-49C4-9742-C79C2C426179}">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6058ADF3-6178-44C5-A998-97897DEDBF0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8FAFB7EA-3780-454C-8849-8508A8806EF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AEFBA5F-CED8-4398-B7DA-E9BD12AAE3D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C61A0255-DB4C-48B5-A162-2B9C7A2A847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14B10735-66EA-4483-AA71-CE8EDF756A3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832AE788-3758-47A4-BE84-CB4E7E58514B}">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EA6901EB-3F46-45B0-A51B-2F1E77A05A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CD85C58-9282-4112-8349-ADF84606240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B6AAAF20-216B-4381-98B3-A8E787BCAEA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6518A2A2-92A0-4CFE-B044-143D589E8C6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65A124A8-55E6-48B8-B841-186FACB51B9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6D9DCE4-4EAB-480B-9BEF-BE8D2EE00963}">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52F7C606-152F-411D-9624-EC93BA17770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C1C1459B-B8F7-4F44-A0AC-201283CC9A2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E6E18E36-6122-4C79-82D0-ED23CC7F9C5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1B43CE5C-5A42-4C0E-B4C4-D5BA30F2244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078232B-B4F6-444A-8347-352049A3D48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C82AE1D-B0F6-489B-B5E7-F9450B106D54}">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471F362A-B808-4FE5-A90B-DB6964CD2C7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9A779775-8C7E-4990-9A28-3BF4402666E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F9FB1F88-0743-4E4D-B092-322EA9448AF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BFCBD954-3B3F-4A02-9F1A-47FFEAB1AD6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ECAE9152-3E32-4DDF-B1B2-EF95A25F273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F951DEAB-1881-4738-8CD6-47733F69AFD2}">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53122CED-9CC8-44E8-9C05-B66503A5D84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3597985F-1633-4F93-8997-065EFC7B492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780095A8-3288-46F4-8055-EA22F7AB6E3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2D84CDEA-BB41-456B-807B-2B39DE6A811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DF137C34-5A01-4DB3-AC86-E768B67656D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37B701AB-7003-435D-8AF8-18FFEB3864C7}">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7883F3E5-917D-41BB-BAEA-74DFCC702F0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5D0EDBD9-3BB7-49D5-B58C-BDF4A08D1DC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1AAD0139-22BB-449C-8441-8449D855897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E534A868-5F5D-49EF-BEAC-E538DB69B19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3BA7C771-4B1E-459B-B916-5D1C75FDF43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BE874F57-BA21-40E6-8088-DD1214923022}">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CAFC5A44-5137-4066-A5D3-6B44D828988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3881C057-6270-418D-9F71-B41C78D9EBB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CD5F206-826E-4D09-81FE-58894CF7235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FA9F5435-A074-4AF3-9372-B4C2D5D6D68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3E4106B4-955B-4DDA-BA6D-C8BF2095FDB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7C93FC18-9049-4E20-9B26-630457EC25DE}">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EC7510B8-C28E-4F02-844E-C450E616117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38A98B10-444E-4465-B465-171BF2C6897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685E2527-59E0-4CFC-BC1F-F0E950A783D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8B784377-C61E-4C90-9D8F-5461C363125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0C320F7B-00E8-489A-99F7-CD9635C0686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F44C8D33-B9C0-4CF8-99F0-7875CE042E10}">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806C7758-0EE5-4DE1-A30E-47C38938B7B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9076EA2B-ABDB-453D-9018-CB90D706853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9F69D375-FC10-4A84-ADA8-26C57579FAF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5511DD8B-0CF2-46AA-B9AC-0BFAE220F5E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CB229D2A-A517-40AA-A6AA-BD9AD218619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4B1504DC-B8D4-43C0-8263-DFAE79098BDF}">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7B024DFD-B115-4338-A437-0922BDB76AC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499E2C73-0E51-41F4-889F-DF1CC9A8C8F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87B380CE-8BEA-4FB2-8ACC-4552036A95A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4BBDE3FC-E238-4FA3-BD89-9CA2FC76193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00AEBE52-DDF7-43FA-ABA9-D38FCE209DC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0106D44B-31F6-4277-B941-092CE6CCB295}">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B50FA0B9-C643-4783-AB43-5978204AC85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A153FCAD-50EE-4525-B984-285CB3932EF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5B82F0F9-7598-4B9E-A363-0D3E2F99304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18A52AE3-2B1C-4C81-97BB-90B6D03C468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3BFB0A57-E7CE-461F-9BE3-6588CF36DD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E1FB9226-A437-4A91-86AD-2A397AA4DF0B}">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E487B43F-FC50-4DFF-970B-86CFBD80EC3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B365B2BB-22E0-478C-9283-CB459B0E1A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7A743743-F60F-40F2-A838-CBB76681FC9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B9AA0E0C-BB78-462F-A233-CB0E9B77E44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D4715B08-930C-43D3-9338-A72521078AA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C93E5484-B9E1-4FA2-9FE4-2E444F0155BC}">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31E584BA-E321-4CEA-9C4A-7741792E758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8F873558-1684-4A2C-B020-45E797D51E7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1FAC3376-23D7-4D99-80A4-BFED0E8E5CB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FBE7CD95-D5AD-4DD8-8EAB-848031EEE1A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4963BDC1-9FD5-4A5A-8726-5D63BEC2A6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AC8619DA-28CE-4DC6-B404-6676C4E2A57B}">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1B31658E-C204-4E4A-95D4-B21EC05DF6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E1508427-3D97-48A0-B661-19727F7C2CE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49A71042-16A6-4EF0-98C5-B1302E9098C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741AF238-5A25-44CA-A07C-5C3C8A5EBB2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515BDBE8-7DBD-4013-94B7-EC0D5CBF4E0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B6B49FAD-DC56-4AAF-9B93-9D4E199C47F5}">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B85A156E-913A-4B81-815C-C1ECF35D0C5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836CF59D-6A00-4964-862D-8B76258A9C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DF0A7C2F-3844-456C-8053-B26E935CFB5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6155F89C-CB29-47B2-BCA0-A859344793E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B3D973FA-84E4-4F1E-A68E-E2D5A3B6847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C1015C80-E6D9-4FA5-BD0B-4B01A4A972B0}">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1114DD49-4D1E-46D7-98D7-77F0B19DC5F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68DE2410-5D76-4FAA-8737-AEB491EB06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12A1714C-EEB6-4CDC-82A1-69192CE373F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6B7A9DE2-CD15-4C60-8699-9E425A88F36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68A26578-0C91-4169-A60C-F08E2ABE16E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F9929A0E-0F94-4501-89B6-F2FC47CD031C}">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8E55ED08-C835-4D61-8FE5-FB31F07C75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7311227A-C336-44DA-B3C1-95AAED11281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71CD170F-73D8-44CD-BD52-A65BE3F5694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69DDC723-AB67-4386-A16D-03FD4D230D0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4319E0D1-D428-41CC-82E7-8FD4D21DA87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14F61633-B750-457F-9758-BCEFED392D79}">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A592460B-CEBE-425A-95E4-EDEAF0818A1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3FDE9289-0A73-41CF-833E-3C71D4F815A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27889E22-FE61-451C-A056-77EB65A1BD6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70FC733F-C318-4E27-B705-3966D82EEBA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79BB6122-DBA3-44B7-AE66-9476857B284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EDF9AE56-0BE3-4A0B-ABA3-605B254EA301}">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56759084-D76A-4213-84CC-F9A891A1F64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0568B91B-BC3A-4ED5-A834-78C970EF159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AE65453B-D041-4892-B0EA-80D43DB15CC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76FBE44D-8C75-443B-8DA4-AAF1A7C9741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8030AAE4-833E-405E-89C5-C214D06E30B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9CF4BED4-0899-4F4C-9BD5-9580500C218D}">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EA872A0E-2FB8-4E93-BD7E-8556A6283E4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81FFC25D-5B4B-49AB-9DA8-5C5FF9D7026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05ED0C1D-A2C6-45A2-9CEF-DF224F7B179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B6611886-BC06-4E07-BF3D-079D9C1D0FE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BFCD4F20-4E86-408B-95B1-871FE2F9DC6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E3AE23CB-2C21-4525-A07D-9966E9055599}">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7A76BE3F-A4B1-4021-8F8D-C97C49B9B41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32D38EDB-E611-4E71-9CBD-0412FC250B0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B2B0BF1A-3954-4C9E-9EA1-EA2D80AC61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B77588B3-102F-4859-8020-7FCFBAD36E1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FE3FC438-F249-48EA-AD0D-D7BE4C2D2F9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2438E403-736F-4D05-A4AA-73D07475CC43}">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0C5F714F-7542-4EF5-A075-555B87CE2BF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5A133BF5-C594-4BDA-94B6-21E3E8A8DEB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CE712B7B-A174-4473-9F6C-D698B1DDA6C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E40D00E8-4603-4C0D-B3AB-5BA37450E89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5FC2A030-6C00-4995-B2B8-63EB5A05A4B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3BFEC50C-48E9-48EA-A82A-57B464470324}">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04AA8CFC-9629-48B4-B19F-EE7AE49F7E5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7" authorId="0" shapeId="0" xr:uid="{E30FB7CE-745B-4F0E-A841-52B57F65CD0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8" authorId="0" shapeId="0" xr:uid="{3E3D5366-F774-47FE-819D-F8A5B1170BC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9" authorId="0" shapeId="0" xr:uid="{F30A8178-53D0-476D-917A-ED70C1E9A96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0" authorId="0" shapeId="0" xr:uid="{9E573AE9-1468-446E-8D1A-BF645D03ADA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1" authorId="0" shapeId="0" xr:uid="{17041D3D-D699-4911-BD21-1562D195FD07}">
      <text>
        <r>
          <rPr>
            <b/>
            <sz val="9"/>
            <color indexed="81"/>
            <rFont val="Tahoma"/>
            <family val="2"/>
          </rPr>
          <t>YULIED.PENARANDA:</t>
        </r>
        <r>
          <rPr>
            <sz val="9"/>
            <color indexed="81"/>
            <rFont val="Tahoma"/>
            <family val="2"/>
          </rPr>
          <t xml:space="preserve">
Se suma los recursos presupuestales (vigencia + reservas)</t>
        </r>
      </text>
    </comment>
    <comment ref="D152" authorId="0" shapeId="0" xr:uid="{92C4D6A2-41A8-4100-BC87-9778C4BCD6F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3" authorId="0" shapeId="0" xr:uid="{DCBC7D13-9931-49F0-B2A5-014390E79A9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4" authorId="0" shapeId="0" xr:uid="{F948C87E-F33C-41C6-B42B-1AE90C5D646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5" authorId="0" shapeId="0" xr:uid="{68D53BB9-29E5-41B0-B254-125E68B6D5C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6" authorId="0" shapeId="0" xr:uid="{5AA1A052-D7A2-4894-8056-09FC14C1836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7" authorId="0" shapeId="0" xr:uid="{D56AB057-03B2-4B8F-AEAF-9F30F98AA2EE}">
      <text>
        <r>
          <rPr>
            <b/>
            <sz val="9"/>
            <color indexed="81"/>
            <rFont val="Tahoma"/>
            <family val="2"/>
          </rPr>
          <t>YULIED.PENARANDA:</t>
        </r>
        <r>
          <rPr>
            <sz val="9"/>
            <color indexed="81"/>
            <rFont val="Tahoma"/>
            <family val="2"/>
          </rPr>
          <t xml:space="preserve">
Se suma los recursos presupuestales (vigencia + reservas)</t>
        </r>
      </text>
    </comment>
    <comment ref="D158" authorId="0" shapeId="0" xr:uid="{CBF62E03-FFB2-43DC-81B7-1813BB1003D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9" authorId="0" shapeId="0" xr:uid="{E8CC72AE-B521-41F2-AA01-E45FB06BB19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0" authorId="0" shapeId="0" xr:uid="{A63D1A82-EF5F-4892-838D-00DCA38319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1" authorId="0" shapeId="0" xr:uid="{91AE1817-EDBA-435D-965B-FCD6D90C5AC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2" authorId="0" shapeId="0" xr:uid="{F6D5A5E7-A0E1-4E76-89F1-0BE778A8821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3" authorId="0" shapeId="0" xr:uid="{C1A2DEFD-AA7D-42C5-9F2E-6508B5C21518}">
      <text>
        <r>
          <rPr>
            <b/>
            <sz val="9"/>
            <color indexed="81"/>
            <rFont val="Tahoma"/>
            <family val="2"/>
          </rPr>
          <t>YULIED.PENARANDA:</t>
        </r>
        <r>
          <rPr>
            <sz val="9"/>
            <color indexed="81"/>
            <rFont val="Tahoma"/>
            <family val="2"/>
          </rPr>
          <t xml:space="preserve">
Se suma los recursos presupuestales (vigencia + reservas)</t>
        </r>
      </text>
    </comment>
    <comment ref="D164" authorId="0" shapeId="0" xr:uid="{6A0B265B-1486-48CE-90CD-4A83F8CEEEE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5" authorId="0" shapeId="0" xr:uid="{61CABDAD-57F7-436A-B9AD-43323E4D7FF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6" authorId="0" shapeId="0" xr:uid="{E13EADDD-291E-448B-ADCF-0C26058FD0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7" authorId="0" shapeId="0" xr:uid="{3FBF61C9-2F7B-4E9B-B87F-1E0CCDD0A20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8" authorId="0" shapeId="0" xr:uid="{95DC2E02-3AB4-45E2-8B14-3C478ED3987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9" authorId="0" shapeId="0" xr:uid="{952D33AD-F29D-426B-B93C-0F6C93A0E513}">
      <text>
        <r>
          <rPr>
            <b/>
            <sz val="9"/>
            <color indexed="81"/>
            <rFont val="Tahoma"/>
            <family val="2"/>
          </rPr>
          <t>YULIED.PENARANDA:</t>
        </r>
        <r>
          <rPr>
            <sz val="9"/>
            <color indexed="81"/>
            <rFont val="Tahoma"/>
            <family val="2"/>
          </rPr>
          <t xml:space="preserve">
Se suma los recursos presupuestales (vigencia + reservas)</t>
        </r>
      </text>
    </comment>
    <comment ref="D170" authorId="0" shapeId="0" xr:uid="{CD0FAB47-C1F9-427D-96E8-4F8D026B707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1" authorId="0" shapeId="0" xr:uid="{99A734E6-B70B-4273-8BF1-733F417C9AC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2" authorId="0" shapeId="0" xr:uid="{2FD0932D-E7D4-4777-A4EC-C892BA64C7D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3" authorId="0" shapeId="0" xr:uid="{40B40271-672A-4ABB-94BA-4A456E92B5E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4" authorId="0" shapeId="0" xr:uid="{FB3E0C55-E5D9-46E8-9426-7421124619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5" authorId="0" shapeId="0" xr:uid="{6E3FA72B-163C-4CEF-8392-8515E62B7D5B}">
      <text>
        <r>
          <rPr>
            <b/>
            <sz val="9"/>
            <color indexed="81"/>
            <rFont val="Tahoma"/>
            <family val="2"/>
          </rPr>
          <t>YULIED.PENARANDA:</t>
        </r>
        <r>
          <rPr>
            <sz val="9"/>
            <color indexed="81"/>
            <rFont val="Tahoma"/>
            <family val="2"/>
          </rPr>
          <t xml:space="preserve">
Se suma los recursos presupuestales (vigencia + reservas)</t>
        </r>
      </text>
    </comment>
    <comment ref="D176" authorId="0" shapeId="0" xr:uid="{A136EEBE-CAC6-4304-82B4-31325940696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7" authorId="0" shapeId="0" xr:uid="{A1E975D1-7A24-4EC9-BB41-67D46FD4694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8" authorId="0" shapeId="0" xr:uid="{80667560-EDFE-49F1-AD23-E038EC8C382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9" authorId="0" shapeId="0" xr:uid="{247B5372-1EED-4756-8F08-8D68FE57541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0" authorId="0" shapeId="0" xr:uid="{FE3F86CC-727F-41C0-96D6-6450E2A6FE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1" authorId="0" shapeId="0" xr:uid="{9DA7F6FF-C99D-4A92-B597-422716A63E37}">
      <text>
        <r>
          <rPr>
            <b/>
            <sz val="9"/>
            <color indexed="81"/>
            <rFont val="Tahoma"/>
            <family val="2"/>
          </rPr>
          <t>YULIED.PENARANDA:</t>
        </r>
        <r>
          <rPr>
            <sz val="9"/>
            <color indexed="81"/>
            <rFont val="Tahoma"/>
            <family val="2"/>
          </rPr>
          <t xml:space="preserve">
Se suma los recursos presupuestales (vigencia + reservas)</t>
        </r>
      </text>
    </comment>
    <comment ref="D182" authorId="0" shapeId="0" xr:uid="{45A02A86-112C-46D3-8B69-57334EDBA0A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3" authorId="0" shapeId="0" xr:uid="{24F2DCA9-3B58-40AE-98FD-B4D48E7283F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4" authorId="0" shapeId="0" xr:uid="{EF19492C-B1F9-458C-AA71-3B051DFB3C1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5" authorId="0" shapeId="0" xr:uid="{35BFEE64-6AA4-4B7A-8CCC-69F31E27769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6" authorId="0" shapeId="0" xr:uid="{E56BEFD9-F16A-4F61-99A1-5A30BED0A87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7" authorId="0" shapeId="0" xr:uid="{982C6769-755A-4476-B1EC-67EBCE195692}">
      <text>
        <r>
          <rPr>
            <b/>
            <sz val="9"/>
            <color indexed="81"/>
            <rFont val="Tahoma"/>
            <family val="2"/>
          </rPr>
          <t>YULIED.PENARANDA:</t>
        </r>
        <r>
          <rPr>
            <sz val="9"/>
            <color indexed="81"/>
            <rFont val="Tahoma"/>
            <family val="2"/>
          </rPr>
          <t xml:space="preserve">
Se suma los recursos presupuestales (vigencia + reservas)</t>
        </r>
      </text>
    </comment>
    <comment ref="D188" authorId="0" shapeId="0" xr:uid="{32C9FD86-574F-4935-A3E2-DF6243A41E9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9" authorId="0" shapeId="0" xr:uid="{5D2C77DC-8BF1-4077-8B02-F0DF62094F8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0" authorId="0" shapeId="0" xr:uid="{008B953C-5201-4B57-887D-9BAB3E91ECD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1" authorId="0" shapeId="0" xr:uid="{19F88CC2-940D-4981-8F5C-F5EFAB25460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2" authorId="0" shapeId="0" xr:uid="{14338FE1-E462-4BAE-A12D-B60292F9F07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3" authorId="0" shapeId="0" xr:uid="{EE0F46D8-7219-44DF-97D7-51BA2C876575}">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C0E81072-1705-494D-A8ED-482477B858C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2EF3626D-B9F8-4B9C-A433-2B7EED7CE07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A4A106B7-5576-4707-AAB7-986855CF408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97A45674-66B5-414D-8079-FE003F68EE1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68FB561E-DE53-4A41-9B5A-F6C167F62F3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D0ECD99C-7E3E-4B63-8BA6-BE0E4575BF33}">
      <text>
        <r>
          <rPr>
            <b/>
            <sz val="9"/>
            <color indexed="81"/>
            <rFont val="Tahoma"/>
            <family val="2"/>
          </rPr>
          <t>YULIED.PENARANDA:</t>
        </r>
        <r>
          <rPr>
            <sz val="9"/>
            <color indexed="81"/>
            <rFont val="Tahoma"/>
            <family val="2"/>
          </rPr>
          <t xml:space="preserve">
Se suma los recursos presupuestales (vigencia + reservas)</t>
        </r>
      </text>
    </comment>
    <comment ref="D200" authorId="0" shapeId="0" xr:uid="{D8DAE629-9ADA-47D2-A715-F88ECD75116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1" authorId="0" shapeId="0" xr:uid="{60A7236C-10C0-4D4B-99A0-B9AEF435FCC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2" authorId="0" shapeId="0" xr:uid="{63FA1372-1F56-4C8D-B0F5-52E7EEDE6CF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3" authorId="0" shapeId="0" xr:uid="{D1EC8174-022A-40E8-96EF-34605790239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4" authorId="0" shapeId="0" xr:uid="{AE1104D7-6D59-4255-A273-8AD49704C7E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5" authorId="0" shapeId="0" xr:uid="{609BC9CB-94B8-4BF3-8FEF-4759B149C5F9}">
      <text>
        <r>
          <rPr>
            <b/>
            <sz val="9"/>
            <color indexed="81"/>
            <rFont val="Tahoma"/>
            <family val="2"/>
          </rPr>
          <t>YULIED.PENARANDA:</t>
        </r>
        <r>
          <rPr>
            <sz val="9"/>
            <color indexed="81"/>
            <rFont val="Tahoma"/>
            <family val="2"/>
          </rPr>
          <t xml:space="preserve">
Se suma los recursos presupuestales (vigencia + reservas)</t>
        </r>
      </text>
    </comment>
    <comment ref="D206" authorId="0" shapeId="0" xr:uid="{A98C950B-9228-43CC-9CF8-8C1E80B45AF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7" authorId="0" shapeId="0" xr:uid="{B1C95EBF-F5DC-4728-AA43-4D04EB572C6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8" authorId="0" shapeId="0" xr:uid="{BFAA21EB-F27A-43CF-A48E-26D99348F85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9" authorId="0" shapeId="0" xr:uid="{746A38CC-B702-449F-A62C-B19952EF93F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0" authorId="0" shapeId="0" xr:uid="{C5851C90-7348-4052-AE7B-C1B9A6CF114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1" authorId="0" shapeId="0" xr:uid="{56073D92-CC19-4431-A2BE-16C4F1EDE7B4}">
      <text>
        <r>
          <rPr>
            <b/>
            <sz val="9"/>
            <color indexed="81"/>
            <rFont val="Tahoma"/>
            <family val="2"/>
          </rPr>
          <t>YULIED.PENARANDA:</t>
        </r>
        <r>
          <rPr>
            <sz val="9"/>
            <color indexed="81"/>
            <rFont val="Tahoma"/>
            <family val="2"/>
          </rPr>
          <t xml:space="preserve">
Se suma los recursos presupuestales (vigencia + reservas)</t>
        </r>
      </text>
    </comment>
    <comment ref="D212" authorId="0" shapeId="0" xr:uid="{D3EB5D15-E165-4408-8F87-C0E768F0F8A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3" authorId="0" shapeId="0" xr:uid="{1E82F034-FF66-4E78-BE88-E672B835E3A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4" authorId="0" shapeId="0" xr:uid="{DA1D16E7-8F1B-450C-A72F-32DD6EC286F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5" authorId="0" shapeId="0" xr:uid="{D35F9F01-3418-41BE-AD99-6ECC716E1C7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6" authorId="0" shapeId="0" xr:uid="{CE0AFB26-5082-45AE-B864-6CAAF8BCC7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7" authorId="0" shapeId="0" xr:uid="{6C422A63-83D0-4889-866D-96924E9DF019}">
      <text>
        <r>
          <rPr>
            <b/>
            <sz val="9"/>
            <color indexed="81"/>
            <rFont val="Tahoma"/>
            <family val="2"/>
          </rPr>
          <t>YULIED.PENARANDA:</t>
        </r>
        <r>
          <rPr>
            <sz val="9"/>
            <color indexed="81"/>
            <rFont val="Tahoma"/>
            <family val="2"/>
          </rPr>
          <t xml:space="preserve">
Se suma los recursos presupuestales (vigencia + reservas)</t>
        </r>
      </text>
    </comment>
    <comment ref="D218" authorId="0" shapeId="0" xr:uid="{09E8E573-4E0A-4144-B795-4B88A0D61C9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9" authorId="0" shapeId="0" xr:uid="{E4F49656-69BF-40FF-B569-AF82754BED2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0" authorId="0" shapeId="0" xr:uid="{250B4999-C5E3-482F-A4CC-ACBC19D0D91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1" authorId="0" shapeId="0" xr:uid="{30C312EA-B666-4E7D-A99C-4EEA9E05134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2" authorId="0" shapeId="0" xr:uid="{BDD11BC8-1F50-411B-AB04-7FA9F4F4BEE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3" authorId="0" shapeId="0" xr:uid="{D0B04353-1ADC-4B57-BB17-3E9C9751CDF2}">
      <text>
        <r>
          <rPr>
            <b/>
            <sz val="9"/>
            <color indexed="81"/>
            <rFont val="Tahoma"/>
            <family val="2"/>
          </rPr>
          <t>YULIED.PENARANDA:</t>
        </r>
        <r>
          <rPr>
            <sz val="9"/>
            <color indexed="81"/>
            <rFont val="Tahoma"/>
            <family val="2"/>
          </rPr>
          <t xml:space="preserve">
Se suma los recursos presupuestales (vigencia + reservas)</t>
        </r>
      </text>
    </comment>
    <comment ref="D224" authorId="0" shapeId="0" xr:uid="{E0B90E39-73F8-4706-B76B-36A60B24701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5" authorId="0" shapeId="0" xr:uid="{29802D09-3A17-480C-8475-906783FA5A0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6" authorId="0" shapeId="0" xr:uid="{4F42805E-F6C4-4256-AF19-60AF538B7D2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7" authorId="0" shapeId="0" xr:uid="{4FF82EF1-4FD0-4BA8-9084-1C7354283EC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8" authorId="0" shapeId="0" xr:uid="{09898EC4-F905-4620-B703-1D8C68D8FE9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9" authorId="0" shapeId="0" xr:uid="{399B776F-15C4-4F78-9E92-9D28A69ADBDF}">
      <text>
        <r>
          <rPr>
            <b/>
            <sz val="9"/>
            <color indexed="81"/>
            <rFont val="Tahoma"/>
            <family val="2"/>
          </rPr>
          <t>YULIED.PENARANDA:</t>
        </r>
        <r>
          <rPr>
            <sz val="9"/>
            <color indexed="81"/>
            <rFont val="Tahoma"/>
            <family val="2"/>
          </rPr>
          <t xml:space="preserve">
Se suma los recursos presupuestales (vigencia + reservas)</t>
        </r>
      </text>
    </comment>
    <comment ref="D230" authorId="0" shapeId="0" xr:uid="{C821C8AD-F5F9-47A6-8BAA-59ED9AAF008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1" authorId="0" shapeId="0" xr:uid="{7174AAAC-1CE8-48C6-84A9-F11B70FFE02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2" authorId="0" shapeId="0" xr:uid="{B70EE77A-DA28-4439-8248-A0514CC68A7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3" authorId="0" shapeId="0" xr:uid="{427B2AC6-9242-4DEA-941B-BE418ECA9BD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4" authorId="0" shapeId="0" xr:uid="{20753D25-8BFE-4DF1-95E6-659FC4AE786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5" authorId="0" shapeId="0" xr:uid="{A7CD5B76-8AB2-4971-B6ED-F3B48143E7FC}">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0CE201AE-7FF2-4441-B7DA-3D5F312F142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3E8FD60A-C7C4-4C42-94B4-0942EACEC45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FC9E71BD-F44B-47A6-9CA2-60878D2CD2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19E4E9F6-12F9-4B8F-B916-124BE5CB8B9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1C7AADFD-B266-49DB-870B-32636280F84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7928836F-2CFB-4FEF-9F9C-2CF9B7D97BA3}">
      <text>
        <r>
          <rPr>
            <b/>
            <sz val="9"/>
            <color indexed="81"/>
            <rFont val="Tahoma"/>
            <family val="2"/>
          </rPr>
          <t>YULIED.PENARANDA:</t>
        </r>
        <r>
          <rPr>
            <sz val="9"/>
            <color indexed="81"/>
            <rFont val="Tahoma"/>
            <family val="2"/>
          </rPr>
          <t xml:space="preserve">
Se suma los recursos presupuestales (vigencia + reservas)</t>
        </r>
      </text>
    </comment>
    <comment ref="D242" authorId="0" shapeId="0" xr:uid="{784C7AC9-B585-4FA9-BBE9-B6B22F5A7F4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3" authorId="0" shapeId="0" xr:uid="{C6682145-70CA-478C-8BF9-877C3075FD3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4" authorId="0" shapeId="0" xr:uid="{57A1ACB7-4A03-45DC-9951-F01C992021E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5" authorId="0" shapeId="0" xr:uid="{14E55461-CD77-4B1D-BBD6-250A6BE7EBE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6" authorId="0" shapeId="0" xr:uid="{50D3B0AD-A67A-45EC-9FAF-BC4576FD33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7" authorId="0" shapeId="0" xr:uid="{2014D6D6-46D0-4F1C-A49C-6C9BD80095BE}">
      <text>
        <r>
          <rPr>
            <b/>
            <sz val="9"/>
            <color indexed="81"/>
            <rFont val="Tahoma"/>
            <family val="2"/>
          </rPr>
          <t>YULIED.PENARANDA:</t>
        </r>
        <r>
          <rPr>
            <sz val="9"/>
            <color indexed="81"/>
            <rFont val="Tahoma"/>
            <family val="2"/>
          </rPr>
          <t xml:space="preserve">
Se suma los recursos presupuestales (vigencia + reservas)</t>
        </r>
      </text>
    </comment>
    <comment ref="D248" authorId="0" shapeId="0" xr:uid="{192A0E71-D53B-4744-A903-015C878AA16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9" authorId="0" shapeId="0" xr:uid="{569B9CCD-F0D1-4029-B5A0-A17BC1D8107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0" authorId="0" shapeId="0" xr:uid="{A84124A3-D72A-4F03-A540-BA25D4FA501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1" authorId="0" shapeId="0" xr:uid="{8917F403-8EB4-44BB-B8A0-C2B41BA7460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2" authorId="0" shapeId="0" xr:uid="{1C24F68D-7A0B-4C26-87FB-777348D3EBD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3" authorId="0" shapeId="0" xr:uid="{F7D5E736-0F11-4CD2-A866-F481D667C4AC}">
      <text>
        <r>
          <rPr>
            <b/>
            <sz val="9"/>
            <color indexed="81"/>
            <rFont val="Tahoma"/>
            <family val="2"/>
          </rPr>
          <t>YULIED.PENARANDA:</t>
        </r>
        <r>
          <rPr>
            <sz val="9"/>
            <color indexed="81"/>
            <rFont val="Tahoma"/>
            <family val="2"/>
          </rPr>
          <t xml:space="preserve">
Se suma los recursos presupuestales (vigencia + reservas)</t>
        </r>
      </text>
    </comment>
    <comment ref="D254" authorId="0" shapeId="0" xr:uid="{9F317CF2-B715-4369-A352-8998967F72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5" authorId="0" shapeId="0" xr:uid="{5B2B8420-1808-44B7-8A00-93369C954B5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6" authorId="0" shapeId="0" xr:uid="{FB10E6D6-BE89-4AAC-B6A3-B2B35AB287E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7" authorId="0" shapeId="0" xr:uid="{3BC856B9-9F78-4D5A-957F-C62011B2EB4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8" authorId="0" shapeId="0" xr:uid="{350D9D6F-3C0D-4B78-AD1D-74EF47848E3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9" authorId="0" shapeId="0" xr:uid="{08EC6554-8F23-4BF4-8A08-0D28319F4FAC}">
      <text>
        <r>
          <rPr>
            <b/>
            <sz val="9"/>
            <color indexed="81"/>
            <rFont val="Tahoma"/>
            <family val="2"/>
          </rPr>
          <t>YULIED.PENARANDA:</t>
        </r>
        <r>
          <rPr>
            <sz val="9"/>
            <color indexed="81"/>
            <rFont val="Tahoma"/>
            <family val="2"/>
          </rPr>
          <t xml:space="preserve">
Se suma los recursos presupuestales (vigencia + reservas)</t>
        </r>
      </text>
    </comment>
    <comment ref="D264" authorId="0" shapeId="0" xr:uid="{E01612DC-408A-45FF-82A1-5F87AC9A93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65" authorId="0" shapeId="0" xr:uid="{A44BF9F5-769E-441C-848C-0AA74F31E91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66" authorId="0" shapeId="0" xr:uid="{B7F7C1D1-BD86-413B-AB6E-83911D39F13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67" authorId="0" shapeId="0" xr:uid="{135B7261-70C2-431C-9B61-6C33DB15AC4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8" authorId="0" shapeId="0" xr:uid="{2D36E53D-CF8C-43B4-8AC6-F7797142764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69" authorId="0" shapeId="0" xr:uid="{200BF7C6-EBBC-44B1-8AD6-EAA0EDF0EF67}">
      <text>
        <r>
          <rPr>
            <b/>
            <sz val="9"/>
            <color indexed="81"/>
            <rFont val="Tahoma"/>
            <family val="2"/>
          </rPr>
          <t>YULIED.PENARANDA:</t>
        </r>
        <r>
          <rPr>
            <sz val="9"/>
            <color indexed="81"/>
            <rFont val="Tahoma"/>
            <family val="2"/>
          </rPr>
          <t xml:space="preserve">
Se suma los recursos presupuestales (vigencia + reservas)</t>
        </r>
      </text>
    </comment>
    <comment ref="D270" authorId="0" shapeId="0" xr:uid="{06DC1905-6A3C-4FB3-A7E1-91F1F9AB2A4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71" authorId="0" shapeId="0" xr:uid="{185A560B-A715-458A-8018-BCB3C14DF1B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72" authorId="0" shapeId="0" xr:uid="{AC66EA42-C762-4872-93C2-B285D348BFF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7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7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7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700-000004000000}">
      <text>
        <r>
          <rPr>
            <b/>
            <sz val="9"/>
            <color indexed="81"/>
            <rFont val="Tahoma"/>
            <family val="2"/>
          </rPr>
          <t>YULIED.PENARANDA:</t>
        </r>
        <r>
          <rPr>
            <sz val="9"/>
            <color indexed="81"/>
            <rFont val="Tahoma"/>
            <family val="2"/>
          </rPr>
          <t xml:space="preserve">
Vigencia a reportar</t>
        </r>
      </text>
    </comment>
    <comment ref="C8" authorId="0" shapeId="0" xr:uid="{00000000-0006-0000-07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7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7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700-000008000000}">
      <text>
        <r>
          <rPr>
            <b/>
            <sz val="9"/>
            <color indexed="81"/>
            <rFont val="Tahoma"/>
            <family val="2"/>
          </rPr>
          <t>YULIED.PENARANDA:</t>
        </r>
        <r>
          <rPr>
            <sz val="9"/>
            <color indexed="81"/>
            <rFont val="Tahoma"/>
            <family val="2"/>
          </rPr>
          <t xml:space="preserve">
Corresponde al pago </t>
        </r>
      </text>
    </comment>
    <comment ref="G8" authorId="0" shapeId="0" xr:uid="{00000000-0006-0000-07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7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700-00000B000000}">
      <text>
        <r>
          <rPr>
            <b/>
            <sz val="9"/>
            <color indexed="81"/>
            <rFont val="Tahoma"/>
            <family val="2"/>
          </rPr>
          <t>YULIED.PENARANDA:</t>
        </r>
        <r>
          <rPr>
            <sz val="9"/>
            <color indexed="81"/>
            <rFont val="Tahoma"/>
            <family val="2"/>
          </rPr>
          <t xml:space="preserve">
Vigencia a reportar</t>
        </r>
      </text>
    </comment>
    <comment ref="C17" authorId="0" shapeId="0" xr:uid="{00000000-0006-0000-07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7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7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700-00000F000000}">
      <text>
        <r>
          <rPr>
            <b/>
            <sz val="9"/>
            <color indexed="81"/>
            <rFont val="Tahoma"/>
            <family val="2"/>
          </rPr>
          <t>YULIED.PENARANDA:</t>
        </r>
        <r>
          <rPr>
            <sz val="9"/>
            <color indexed="81"/>
            <rFont val="Tahoma"/>
            <family val="2"/>
          </rPr>
          <t xml:space="preserve">
Corresponde al pago </t>
        </r>
      </text>
    </comment>
    <comment ref="G17" authorId="0" shapeId="0" xr:uid="{00000000-0006-0000-07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7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700-000012000000}">
      <text>
        <r>
          <rPr>
            <b/>
            <sz val="9"/>
            <color indexed="81"/>
            <rFont val="Tahoma"/>
            <family val="2"/>
          </rPr>
          <t>YULIED.PENARANDA:</t>
        </r>
        <r>
          <rPr>
            <sz val="9"/>
            <color indexed="81"/>
            <rFont val="Tahoma"/>
            <family val="2"/>
          </rPr>
          <t xml:space="preserve">
Vigencia a reportar</t>
        </r>
      </text>
    </comment>
    <comment ref="C32" authorId="0" shapeId="0" xr:uid="{00000000-0006-0000-07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7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7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700-000016000000}">
      <text>
        <r>
          <rPr>
            <b/>
            <sz val="9"/>
            <color indexed="81"/>
            <rFont val="Tahoma"/>
            <family val="2"/>
          </rPr>
          <t>YULIED.PENARANDA:</t>
        </r>
        <r>
          <rPr>
            <sz val="9"/>
            <color indexed="81"/>
            <rFont val="Tahoma"/>
            <family val="2"/>
          </rPr>
          <t xml:space="preserve">
Corresponde al pago </t>
        </r>
      </text>
    </comment>
    <comment ref="G32" authorId="0" shapeId="0" xr:uid="{00000000-0006-0000-07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7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700-000019000000}">
      <text>
        <r>
          <rPr>
            <b/>
            <sz val="9"/>
            <color indexed="81"/>
            <rFont val="Tahoma"/>
            <family val="2"/>
          </rPr>
          <t>YULIED.PENARANDA:</t>
        </r>
        <r>
          <rPr>
            <sz val="9"/>
            <color indexed="81"/>
            <rFont val="Tahoma"/>
            <family val="2"/>
          </rPr>
          <t xml:space="preserve">
Vigencia a reportar</t>
        </r>
      </text>
    </comment>
    <comment ref="C47" authorId="0" shapeId="0" xr:uid="{00000000-0006-0000-07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7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7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700-00001D000000}">
      <text>
        <r>
          <rPr>
            <b/>
            <sz val="9"/>
            <color indexed="81"/>
            <rFont val="Tahoma"/>
            <family val="2"/>
          </rPr>
          <t>YULIED.PENARANDA:</t>
        </r>
        <r>
          <rPr>
            <sz val="9"/>
            <color indexed="81"/>
            <rFont val="Tahoma"/>
            <family val="2"/>
          </rPr>
          <t xml:space="preserve">
Corresponde al pago </t>
        </r>
      </text>
    </comment>
    <comment ref="G47" authorId="0" shapeId="0" xr:uid="{00000000-0006-0000-07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7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700-000020000000}">
      <text>
        <r>
          <rPr>
            <b/>
            <sz val="9"/>
            <color indexed="81"/>
            <rFont val="Tahoma"/>
            <family val="2"/>
          </rPr>
          <t>YULIED.PENARANDA:</t>
        </r>
        <r>
          <rPr>
            <sz val="9"/>
            <color indexed="81"/>
            <rFont val="Tahoma"/>
            <family val="2"/>
          </rPr>
          <t xml:space="preserve">
Vigencia a reportar</t>
        </r>
      </text>
    </comment>
    <comment ref="C62" authorId="0" shapeId="0" xr:uid="{00000000-0006-0000-07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7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7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700-000024000000}">
      <text>
        <r>
          <rPr>
            <b/>
            <sz val="9"/>
            <color indexed="81"/>
            <rFont val="Tahoma"/>
            <family val="2"/>
          </rPr>
          <t>YULIED.PENARANDA:</t>
        </r>
        <r>
          <rPr>
            <sz val="9"/>
            <color indexed="81"/>
            <rFont val="Tahoma"/>
            <family val="2"/>
          </rPr>
          <t xml:space="preserve">
Corresponde al pago </t>
        </r>
      </text>
    </comment>
    <comment ref="G62" authorId="0" shapeId="0" xr:uid="{00000000-0006-0000-07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7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700-000027000000}">
      <text>
        <r>
          <rPr>
            <b/>
            <sz val="9"/>
            <color indexed="81"/>
            <rFont val="Tahoma"/>
            <family val="2"/>
          </rPr>
          <t>YULIED.PENARANDA:</t>
        </r>
        <r>
          <rPr>
            <sz val="9"/>
            <color indexed="81"/>
            <rFont val="Tahoma"/>
            <family val="2"/>
          </rPr>
          <t xml:space="preserve">
Vigencia a reportar</t>
        </r>
      </text>
    </comment>
    <comment ref="B77" authorId="0" shapeId="0" xr:uid="{00000000-0006-0000-07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7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7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7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7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7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7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7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700-000030000000}">
      <text>
        <r>
          <rPr>
            <b/>
            <sz val="9"/>
            <color indexed="81"/>
            <rFont val="Tahoma"/>
            <family val="2"/>
          </rPr>
          <t>YULIED.PENARANDA:</t>
        </r>
        <r>
          <rPr>
            <sz val="9"/>
            <color indexed="81"/>
            <rFont val="Tahoma"/>
            <family val="2"/>
          </rPr>
          <t xml:space="preserve">
Vigencia a reportar</t>
        </r>
      </text>
    </comment>
    <comment ref="B93" authorId="0" shapeId="0" xr:uid="{00000000-0006-0000-07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7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7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7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7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7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7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7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700-000039000000}">
      <text>
        <r>
          <rPr>
            <b/>
            <sz val="9"/>
            <color indexed="81"/>
            <rFont val="Tahoma"/>
            <family val="2"/>
          </rPr>
          <t>YULIED.PENARANDA:</t>
        </r>
        <r>
          <rPr>
            <sz val="9"/>
            <color indexed="81"/>
            <rFont val="Tahoma"/>
            <family val="2"/>
          </rPr>
          <t xml:space="preserve">
Vigencia a reportar</t>
        </r>
      </text>
    </comment>
    <comment ref="B120" authorId="0" shapeId="0" xr:uid="{00000000-0006-0000-07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7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7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7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7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7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700-000040000000}">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00000000-0006-0000-07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00000000-0006-0000-0700-000042000000}">
      <text>
        <r>
          <rPr>
            <b/>
            <sz val="9"/>
            <color indexed="81"/>
            <rFont val="Tahoma"/>
            <family val="2"/>
          </rPr>
          <t>YULIED.PENARANDA:</t>
        </r>
        <r>
          <rPr>
            <sz val="9"/>
            <color indexed="81"/>
            <rFont val="Tahoma"/>
            <family val="2"/>
          </rPr>
          <t xml:space="preserve">
Vigencia a reportar</t>
        </r>
      </text>
    </comment>
    <comment ref="B147" authorId="0" shapeId="0" xr:uid="{00000000-0006-0000-07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000000-0006-0000-07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00000000-0006-0000-07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00000000-0006-0000-07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0000000-0006-0000-07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00000000-0006-0000-07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00000000-0006-0000-0700-000049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7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700-00004B000000}">
      <text>
        <r>
          <rPr>
            <b/>
            <sz val="9"/>
            <color indexed="81"/>
            <rFont val="Tahoma"/>
            <family val="2"/>
          </rPr>
          <t>YULIED.PENARANDA:</t>
        </r>
        <r>
          <rPr>
            <sz val="9"/>
            <color indexed="81"/>
            <rFont val="Tahoma"/>
            <family val="2"/>
          </rPr>
          <t xml:space="preserve">
Vigencia a reportar</t>
        </r>
      </text>
    </comment>
    <comment ref="B174" authorId="0" shapeId="0" xr:uid="{00000000-0006-0000-07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7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7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7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7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7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700-000052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7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00000000-0006-0000-0700-000054000000}">
      <text>
        <r>
          <rPr>
            <b/>
            <sz val="9"/>
            <color indexed="81"/>
            <rFont val="Tahoma"/>
            <family val="2"/>
          </rPr>
          <t>YULIED.PENARANDA:</t>
        </r>
        <r>
          <rPr>
            <sz val="9"/>
            <color indexed="81"/>
            <rFont val="Tahoma"/>
            <family val="2"/>
          </rPr>
          <t xml:space="preserve">
Vigencia a reportar</t>
        </r>
      </text>
    </comment>
    <comment ref="B190" authorId="0" shapeId="0" xr:uid="{00000000-0006-0000-07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7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00000000-0006-0000-07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00000000-0006-0000-0700-000058000000}">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00000000-0006-0000-07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00000000-0006-0000-0700-00005A000000}">
      <text>
        <r>
          <rPr>
            <b/>
            <sz val="9"/>
            <color indexed="81"/>
            <rFont val="Tahoma"/>
            <family val="2"/>
          </rPr>
          <t>YULIED.PENARANDA:</t>
        </r>
        <r>
          <rPr>
            <sz val="9"/>
            <color indexed="81"/>
            <rFont val="Tahoma"/>
            <family val="2"/>
          </rPr>
          <t xml:space="preserve">
Vigencia a reportar</t>
        </r>
      </text>
    </comment>
    <comment ref="B211" authorId="0" shapeId="0" xr:uid="{00000000-0006-0000-07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00000000-0006-0000-07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00000000-0006-0000-07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00000000-0006-0000-0700-00005E000000}">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00000000-0006-0000-07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0" authorId="0" shapeId="0" xr:uid="{00000000-0006-0000-0700-000060000000}">
      <text>
        <r>
          <rPr>
            <b/>
            <sz val="9"/>
            <color indexed="81"/>
            <rFont val="Tahoma"/>
            <family val="2"/>
          </rPr>
          <t>YULIED.PENARANDA:</t>
        </r>
        <r>
          <rPr>
            <sz val="9"/>
            <color indexed="81"/>
            <rFont val="Tahoma"/>
            <family val="2"/>
          </rPr>
          <t xml:space="preserve">
Vigencia a reportar</t>
        </r>
      </text>
    </comment>
    <comment ref="B250" authorId="0" shapeId="0" xr:uid="{00000000-0006-0000-07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00000000-0006-0000-07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00000000-0006-0000-07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00000000-0006-0000-0700-000064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7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9" authorId="0" shapeId="0" xr:uid="{00000000-0006-0000-0700-000066000000}">
      <text>
        <r>
          <rPr>
            <b/>
            <sz val="9"/>
            <color indexed="81"/>
            <rFont val="Tahoma"/>
            <family val="2"/>
          </rPr>
          <t>YULIED.PENARANDA:</t>
        </r>
        <r>
          <rPr>
            <sz val="9"/>
            <color indexed="81"/>
            <rFont val="Tahoma"/>
            <family val="2"/>
          </rPr>
          <t xml:space="preserve">
Vigencia a reportar</t>
        </r>
      </text>
    </comment>
    <comment ref="B289" authorId="0" shapeId="0" xr:uid="{00000000-0006-0000-07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9" authorId="0" shapeId="0" xr:uid="{00000000-0006-0000-07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9" authorId="0" shapeId="0" xr:uid="{00000000-0006-0000-07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9" authorId="0" shapeId="0" xr:uid="{00000000-0006-0000-0700-00006A000000}">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00000000-0006-0000-07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00000000-0006-0000-0700-00006C000000}">
      <text>
        <r>
          <rPr>
            <b/>
            <sz val="9"/>
            <color indexed="81"/>
            <rFont val="Tahoma"/>
            <family val="2"/>
          </rPr>
          <t>YULIED.PENARANDA:</t>
        </r>
        <r>
          <rPr>
            <sz val="9"/>
            <color indexed="81"/>
            <rFont val="Tahoma"/>
            <family val="2"/>
          </rPr>
          <t xml:space="preserve">
Vigencia a reportar</t>
        </r>
      </text>
    </comment>
    <comment ref="B329" authorId="0" shapeId="0" xr:uid="{00000000-0006-0000-07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00000000-0006-0000-07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00000000-0006-0000-07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00000000-0006-0000-0700-000070000000}">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00000000-0006-0000-07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4" authorId="0" shapeId="0" xr:uid="{00000000-0006-0000-0700-000072000000}">
      <text>
        <r>
          <rPr>
            <b/>
            <sz val="9"/>
            <color indexed="81"/>
            <rFont val="Tahoma"/>
            <family val="2"/>
          </rPr>
          <t>YULIED.PENARANDA:</t>
        </r>
        <r>
          <rPr>
            <sz val="9"/>
            <color indexed="81"/>
            <rFont val="Tahoma"/>
            <family val="2"/>
          </rPr>
          <t xml:space="preserve">
Vigencia a reportar</t>
        </r>
      </text>
    </comment>
    <comment ref="B344" authorId="0" shapeId="0" xr:uid="{00000000-0006-0000-07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4" authorId="0" shapeId="0" xr:uid="{00000000-0006-0000-07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4" authorId="0" shapeId="0" xr:uid="{00000000-0006-0000-07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4" authorId="0" shapeId="0" xr:uid="{00000000-0006-0000-0700-000076000000}">
      <text>
        <r>
          <rPr>
            <b/>
            <sz val="9"/>
            <color indexed="81"/>
            <rFont val="Tahoma"/>
            <family val="2"/>
          </rPr>
          <t>YULIED.PENARANDA:</t>
        </r>
        <r>
          <rPr>
            <sz val="9"/>
            <color indexed="81"/>
            <rFont val="Tahoma"/>
            <family val="2"/>
          </rPr>
          <t xml:space="preserve">
Descripción concreta del avance, máximo de caracteres 200</t>
        </r>
      </text>
    </comment>
    <comment ref="A352" authorId="0" shapeId="0" xr:uid="{00000000-0006-0000-07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3" authorId="0" shapeId="0" xr:uid="{00000000-0006-0000-0700-000078000000}">
      <text>
        <r>
          <rPr>
            <b/>
            <sz val="9"/>
            <color indexed="81"/>
            <rFont val="Tahoma"/>
            <family val="2"/>
          </rPr>
          <t>YULIED.PENARANDA:</t>
        </r>
        <r>
          <rPr>
            <sz val="9"/>
            <color indexed="81"/>
            <rFont val="Tahoma"/>
            <family val="2"/>
          </rPr>
          <t xml:space="preserve">
Vigencia a reportar</t>
        </r>
      </text>
    </comment>
    <comment ref="B353" authorId="0" shapeId="0" xr:uid="{00000000-0006-0000-07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3" authorId="0" shapeId="0" xr:uid="{00000000-0006-0000-07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3" authorId="0" shapeId="0" xr:uid="{00000000-0006-0000-07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3" authorId="0" shapeId="0" xr:uid="{00000000-0006-0000-0700-00007C000000}">
      <text>
        <r>
          <rPr>
            <b/>
            <sz val="9"/>
            <color indexed="81"/>
            <rFont val="Tahoma"/>
            <family val="2"/>
          </rPr>
          <t>YULIED.PENARANDA:</t>
        </r>
        <r>
          <rPr>
            <sz val="9"/>
            <color indexed="81"/>
            <rFont val="Tahoma"/>
            <family val="2"/>
          </rPr>
          <t xml:space="preserve">
Descripción concreta del avance, máximo de caracteres 200</t>
        </r>
      </text>
    </comment>
    <comment ref="A367" authorId="0" shapeId="0" xr:uid="{00000000-0006-0000-07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8" authorId="0" shapeId="0" xr:uid="{00000000-0006-0000-0700-00007E000000}">
      <text>
        <r>
          <rPr>
            <b/>
            <sz val="9"/>
            <color indexed="81"/>
            <rFont val="Tahoma"/>
            <family val="2"/>
          </rPr>
          <t>YULIED.PENARANDA:</t>
        </r>
        <r>
          <rPr>
            <sz val="9"/>
            <color indexed="81"/>
            <rFont val="Tahoma"/>
            <family val="2"/>
          </rPr>
          <t xml:space="preserve">
Vigencia a reportar</t>
        </r>
      </text>
    </comment>
    <comment ref="B368" authorId="0" shapeId="0" xr:uid="{00000000-0006-0000-07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8" authorId="0" shapeId="0" xr:uid="{00000000-0006-0000-07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8" authorId="0" shapeId="0" xr:uid="{00000000-0006-0000-07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8" authorId="0" shapeId="0" xr:uid="{00000000-0006-0000-0700-000082000000}">
      <text>
        <r>
          <rPr>
            <b/>
            <sz val="9"/>
            <color indexed="81"/>
            <rFont val="Tahoma"/>
            <family val="2"/>
          </rPr>
          <t>YULIED.PENARANDA:</t>
        </r>
        <r>
          <rPr>
            <sz val="9"/>
            <color indexed="81"/>
            <rFont val="Tahoma"/>
            <family val="2"/>
          </rPr>
          <t xml:space="preserve">
Descripción concreta del avance, máximo de caracteres 200</t>
        </r>
      </text>
    </comment>
    <comment ref="A382" authorId="0" shapeId="0" xr:uid="{00000000-0006-0000-07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3" authorId="0" shapeId="0" xr:uid="{00000000-0006-0000-0700-000084000000}">
      <text>
        <r>
          <rPr>
            <b/>
            <sz val="9"/>
            <color indexed="81"/>
            <rFont val="Tahoma"/>
            <family val="2"/>
          </rPr>
          <t>YULIED.PENARANDA:</t>
        </r>
        <r>
          <rPr>
            <sz val="9"/>
            <color indexed="81"/>
            <rFont val="Tahoma"/>
            <family val="2"/>
          </rPr>
          <t xml:space="preserve">
Vigencia a reportar</t>
        </r>
      </text>
    </comment>
    <comment ref="B383" authorId="0" shapeId="0" xr:uid="{00000000-0006-0000-07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3" authorId="0" shapeId="0" xr:uid="{00000000-0006-0000-07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3" authorId="0" shapeId="0" xr:uid="{00000000-0006-0000-07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3" authorId="0" shapeId="0" xr:uid="{00000000-0006-0000-0700-000088000000}">
      <text>
        <r>
          <rPr>
            <b/>
            <sz val="9"/>
            <color indexed="81"/>
            <rFont val="Tahoma"/>
            <family val="2"/>
          </rPr>
          <t>YULIED.PENARANDA:</t>
        </r>
        <r>
          <rPr>
            <sz val="9"/>
            <color indexed="81"/>
            <rFont val="Tahoma"/>
            <family val="2"/>
          </rPr>
          <t xml:space="preserve">
Descripción concreta del avance, máximo de caracteres 200</t>
        </r>
      </text>
    </comment>
    <comment ref="A397" authorId="0" shapeId="0" xr:uid="{00000000-0006-0000-07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8" authorId="0" shapeId="0" xr:uid="{00000000-0006-0000-0700-00008A000000}">
      <text>
        <r>
          <rPr>
            <b/>
            <sz val="9"/>
            <color indexed="81"/>
            <rFont val="Tahoma"/>
            <family val="2"/>
          </rPr>
          <t>YULIED.PENARANDA:</t>
        </r>
        <r>
          <rPr>
            <sz val="9"/>
            <color indexed="81"/>
            <rFont val="Tahoma"/>
            <family val="2"/>
          </rPr>
          <t xml:space="preserve">
Vigencia a reportar</t>
        </r>
      </text>
    </comment>
    <comment ref="B398" authorId="0" shapeId="0" xr:uid="{00000000-0006-0000-07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8" authorId="0" shapeId="0" xr:uid="{00000000-0006-0000-07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8" authorId="0" shapeId="0" xr:uid="{00000000-0006-0000-07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8" authorId="0" shapeId="0" xr:uid="{00000000-0006-0000-07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<sst xmlns="http://schemas.openxmlformats.org/spreadsheetml/2006/main" count="13750" uniqueCount="1935">
  <si>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</si>
  <si>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</si>
  <si>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</si>
  <si>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</si>
  <si>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</si>
  <si>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</si>
  <si>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</si>
  <si>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</si>
  <si>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</si>
  <si>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</si>
  <si>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</si>
  <si>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</si>
  <si>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</si>
  <si>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</si>
  <si>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</si>
  <si>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</si>
  <si>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</si>
  <si>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</si>
  <si>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</si>
  <si>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</si>
  <si>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</si>
  <si>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</si>
  <si>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</si>
  <si>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</si>
  <si>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</si>
  <si>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</si>
  <si>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</si>
  <si>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</si>
  <si>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</si>
  <si>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</si>
  <si>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</si>
  <si>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</si>
  <si>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</si>
  <si>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</si>
  <si>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</si>
  <si>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</si>
  <si>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</si>
  <si>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</si>
  <si>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</si>
  <si>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</si>
  <si>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</si>
  <si>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</si>
  <si>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</si>
  <si>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</si>
  <si>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</si>
  <si>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</si>
  <si>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</si>
  <si>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</si>
  <si>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</si>
  <si>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</si>
  <si>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</si>
  <si>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</si>
  <si>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</si>
  <si>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</si>
  <si>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</si>
  <si>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</si>
  <si>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PROGRAMADO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</si>
  <si>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</si>
  <si>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</si>
  <si>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</si>
  <si>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</si>
  <si>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</si>
  <si>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</si>
  <si>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</si>
  <si>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</si>
  <si>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</si>
  <si>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</si>
  <si>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</si>
  <si>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</si>
  <si>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</si>
  <si>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</si>
  <si>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</si>
  <si>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</si>
  <si>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</si>
  <si>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</si>
  <si>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</si>
  <si>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</si>
  <si>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</si>
  <si>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</si>
  <si>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</si>
  <si>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</si>
  <si>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</si>
  <si>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</si>
  <si>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</si>
  <si>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</si>
  <si>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</si>
  <si>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</si>
  <si>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</si>
  <si>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</si>
  <si>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</si>
  <si>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</si>
  <si>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</si>
  <si>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</si>
  <si>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</si>
  <si>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</si>
  <si>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</si>
  <si>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</si>
  <si>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</si>
  <si>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</si>
  <si>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</si>
  <si>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</si>
  <si>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</si>
  <si>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</si>
  <si>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</si>
  <si>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</si>
  <si>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</si>
  <si>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</si>
  <si>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</si>
  <si>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</si>
  <si>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</si>
  <si>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</si>
  <si>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</si>
  <si>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</si>
  <si>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</si>
  <si>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</si>
  <si>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ATENDER EL 100% DE LOS CONCEPTOS TÉCNICOS QUE RECOMIENDAN ACTUACIONES ADMINISTRATIVAS SANCIONATORIAS DURANTE LA VIGENCIA PARA MEJORAR LA EFICIENCIA DEL PROCESO SANCIONATORIO AMBIENTAL</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</si>
  <si>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</si>
  <si>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</si>
  <si>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</si>
  <si>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</si>
  <si>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</si>
  <si>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</si>
  <si>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</si>
  <si>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11"/>
        <color rgb="FFFF0000"/>
        <rFont val="Arial"/>
        <family val="2"/>
      </rPr>
      <t xml:space="preserve"> </t>
    </r>
    <r>
      <rPr>
        <b/>
        <sz val="11"/>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</si>
  <si>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</si>
  <si>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</si>
  <si>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</si>
  <si>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</si>
  <si>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</si>
  <si>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</si>
  <si>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</si>
  <si>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</si>
  <si>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</si>
  <si>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</si>
  <si>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</si>
  <si>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</si>
  <si>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</si>
  <si>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</si>
  <si>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</si>
  <si>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</si>
  <si>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</si>
  <si>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</si>
  <si>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</si>
  <si>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</si>
  <si>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</si>
  <si>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</si>
  <si>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</si>
  <si>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</si>
  <si>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t>X</t>
  </si>
  <si>
    <t>Programado</t>
  </si>
  <si>
    <t>Ejecutado</t>
  </si>
  <si>
    <t>3. EJECUTAR 24.000 ACTUACIONES TÉCNICAS O JURÍDICAS DE EVALUACIÓN, CONTROL, SEGUIMIENTO Y PREVENCIÓN SOBRE EL RECURSO FLORA EN EL DISTRITO CAPITAL.</t>
  </si>
  <si>
    <t>4. ATENDER EL 100% DE LOS CONCEPTOS TÉCNICOS QUE RECOMIENDAN ACTUACIONES ADMINISTRATIVAS SANCIONATORIAS DURANTE LA VIGENCIA PARA MEJORAR LA EFICIENCIA DEL PROCESO SANCIONATORIO AMBIENTAL</t>
  </si>
  <si>
    <t>Se agregan  en el componente de gestión y de inversión nuevas columnas para establecer más patrones de medición</t>
  </si>
  <si>
    <r>
      <rPr>
        <sz val="12"/>
        <rFont val="Arial"/>
        <family val="2"/>
      </rPr>
      <t xml:space="preserve">PROGRAMACIÓN, ACTUALIZACIÓN Y SEGUIMIENTO DEL PLAN DE ACCIÓN
Actualización y seguimiento a la </t>
    </r>
    <r>
      <rPr>
        <b/>
        <sz val="12"/>
        <rFont val="Arial"/>
        <family val="2"/>
      </rPr>
      <t>Territorialización</t>
    </r>
  </si>
  <si>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</si>
  <si>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</si>
  <si>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</si>
  <si>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</si>
  <si>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</si>
  <si>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</si>
  <si>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</si>
  <si>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</si>
  <si>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</si>
  <si>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</si>
  <si>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</si>
  <si>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</si>
  <si>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</si>
  <si>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</si>
  <si>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</si>
  <si>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</si>
  <si>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</si>
  <si>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</si>
  <si>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</si>
  <si>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</si>
  <si>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</si>
  <si>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</si>
  <si>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</si>
  <si>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</si>
  <si>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</si>
  <si>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</si>
  <si>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</si>
  <si>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</si>
  <si>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</si>
  <si>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</si>
  <si>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</si>
  <si>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</si>
  <si>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</si>
  <si>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</si>
  <si>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</si>
  <si>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</si>
  <si>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</si>
  <si>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</si>
  <si>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</si>
  <si>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</si>
  <si>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</si>
  <si>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</si>
  <si>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</si>
  <si>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</si>
  <si>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</si>
  <si>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</si>
  <si>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</si>
  <si>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</si>
  <si>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</si>
  <si>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</si>
  <si>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</si>
  <si>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</si>
  <si>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</si>
  <si>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</si>
  <si>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</si>
  <si>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</si>
  <si>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</si>
  <si>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</si>
  <si>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TOTAL MAGNITUD VIGENCIA</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</si>
  <si>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</si>
  <si>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</si>
  <si>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</si>
  <si>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</si>
  <si>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</si>
  <si>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</si>
  <si>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</si>
  <si>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</si>
  <si>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</si>
  <si>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</si>
  <si>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</si>
  <si>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</si>
  <si>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</si>
  <si>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</si>
  <si>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</si>
  <si>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</si>
  <si>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</si>
  <si>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</si>
  <si>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</si>
  <si>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</si>
  <si>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</si>
  <si>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</si>
  <si>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</si>
  <si>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</si>
  <si>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</si>
  <si>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</si>
  <si>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</si>
  <si>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</si>
  <si>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</si>
  <si>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</si>
  <si>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</si>
  <si>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</si>
  <si>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</si>
  <si>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</si>
  <si>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</si>
  <si>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</si>
  <si>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</si>
  <si>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</si>
  <si>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</si>
  <si>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</si>
  <si>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</si>
  <si>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</si>
  <si>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</si>
  <si>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</si>
  <si>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</si>
  <si>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</si>
  <si>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</si>
  <si>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</si>
  <si>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</si>
  <si>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</si>
  <si>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</si>
  <si>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</si>
  <si>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</si>
  <si>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</si>
  <si>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</si>
  <si>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</si>
  <si>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</si>
  <si>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</si>
  <si>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</si>
  <si>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</si>
  <si>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</si>
  <si>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</si>
  <si>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</si>
  <si>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</si>
  <si>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</si>
  <si>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</si>
  <si>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</si>
  <si>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</si>
  <si>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</si>
  <si>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</si>
  <si>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</si>
  <si>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</si>
  <si>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</si>
  <si>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</si>
  <si>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</si>
  <si>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</si>
  <si>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</si>
  <si>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</si>
  <si>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</si>
  <si>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</si>
  <si>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</si>
  <si>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</si>
  <si>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</si>
  <si>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</si>
  <si>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</si>
  <si>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</si>
  <si>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</si>
  <si>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</si>
  <si>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</si>
  <si>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</si>
  <si>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</si>
  <si>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</si>
  <si>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</si>
  <si>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</si>
  <si>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</si>
  <si>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</si>
  <si>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</si>
  <si>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</si>
  <si>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</si>
  <si>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</si>
  <si>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</si>
  <si>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</si>
  <si>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</si>
  <si>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</si>
  <si>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</si>
  <si>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</si>
  <si>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</si>
  <si>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</si>
  <si>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</si>
  <si>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</si>
  <si>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</si>
  <si>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</si>
  <si>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</si>
  <si>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</si>
  <si>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</si>
  <si>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</si>
  <si>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</si>
  <si>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</si>
  <si>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</si>
  <si>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</si>
  <si>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</si>
  <si>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</si>
  <si>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</si>
  <si>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</si>
  <si>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</si>
  <si>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</si>
  <si>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</si>
  <si>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</si>
  <si>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</si>
  <si>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ID_Proyecto</t>
  </si>
  <si>
    <t>ACT-SIPSE</t>
  </si>
  <si>
    <t>RUBRO</t>
  </si>
  <si>
    <t>ID</t>
  </si>
  <si>
    <t xml:space="preserve"> ID PLAN</t>
  </si>
  <si>
    <t>RUBRO PPTAL 2</t>
  </si>
  <si>
    <t>SOLICITUD PROCESO SIPSE</t>
  </si>
  <si>
    <t xml:space="preserve"> ACTIVIDAD SIPSE (CÓDIGO)</t>
  </si>
  <si>
    <t xml:space="preserve"> DESCRIPCIÓN ACTIVIDAD SIPSE</t>
  </si>
  <si>
    <t>RUBRO PPTAL 1</t>
  </si>
  <si>
    <t>NOMBRE PROYECTO</t>
  </si>
  <si>
    <t xml:space="preserve">ABREVIATURA NOMBRE PROYECTO </t>
  </si>
  <si>
    <t xml:space="preserve"> META PDD</t>
  </si>
  <si>
    <t xml:space="preserve"> OBJETIVO GENERAL</t>
  </si>
  <si>
    <t>OBJETIVO ESPECIFICO</t>
  </si>
  <si>
    <t>LÍNEA</t>
  </si>
  <si>
    <t>META PROYECTO</t>
  </si>
  <si>
    <t>CÓDIGO POSICIÓN PRESUPUESTARIA</t>
  </si>
  <si>
    <t>DESCRIPCIÓN POSICIÓN PRESUPUESTARIA</t>
  </si>
  <si>
    <t xml:space="preserve"> FUENTE FINANCIACIÓN (CÓDIGO Y NOMBRE)</t>
  </si>
  <si>
    <t>CÓDIGO SECOP FUENTE DE LOS RECURSOS</t>
  </si>
  <si>
    <t xml:space="preserve"> OBJETO</t>
  </si>
  <si>
    <t>CÓDIGO SECOP MODALIDAD DE SELECCIÓN</t>
  </si>
  <si>
    <t>MODALIDAD DE SELECCIÓN - NOMBRE</t>
  </si>
  <si>
    <t>TIPO DE COMPROMISO</t>
  </si>
  <si>
    <t>CORRESPONDE A TALENTO HUMANO (SI/NO)</t>
  </si>
  <si>
    <t>CÓDIGO UNSPSC</t>
  </si>
  <si>
    <t xml:space="preserve"> FECHA ESTIMADA DE PRESENTACIÓN DE PROCESO DE SELECCIÓN (MES)</t>
  </si>
  <si>
    <t>FECHA ESTIMADA DE INICIO DE PROCESO DE SELECCIÓN (MES)</t>
  </si>
  <si>
    <t>PLAZO DEL CONTRATO</t>
  </si>
  <si>
    <t>CÓDIGO SECOP DURACIÓN ESTIMADO DEL CONTRATO
(INTERVALO: "0" DÍAS, "1" MESES, "2" AÑOS)</t>
  </si>
  <si>
    <t>FECHA TERMINACIÓN ESTIMADA</t>
  </si>
  <si>
    <t>VALOR TOTAL ESTIMADO VIGENCIA ACTUAL</t>
  </si>
  <si>
    <t>CÓDIGO SECOP REQUIERE VIGENCIAS FUTURAS</t>
  </si>
  <si>
    <t>VALOR VIGENCIAS FUTURAS (AUTORIZADA)</t>
  </si>
  <si>
    <t>CÓDIGO SECOP ESTADO DE SOLICITUD DE VIGENCIAS FUTURAS</t>
  </si>
  <si>
    <t>CÓDIGO PRODUCTO MGA</t>
  </si>
  <si>
    <t>NOMBRE PRODUCTO MGA</t>
  </si>
  <si>
    <t>CÓDIGO PMR</t>
  </si>
  <si>
    <t>NOMBRE PMR</t>
  </si>
  <si>
    <t>DEPENDENCIA (SUPERVISIÓN)</t>
  </si>
  <si>
    <t>NOMBRE DEL CONTRATISTA</t>
  </si>
  <si>
    <t>NO DE CONTRATO</t>
  </si>
  <si>
    <t>NUMERO CDP</t>
  </si>
  <si>
    <t>FECHA CDP</t>
  </si>
  <si>
    <t>VALOR CDP</t>
  </si>
  <si>
    <t>NUMERO RP</t>
  </si>
  <si>
    <t>FECHA RP</t>
  </si>
  <si>
    <t>VALOR DE RP</t>
  </si>
  <si>
    <t>FECHA ACTA DE INICIO CONTRATO</t>
  </si>
  <si>
    <t>VALOR MENSUAL DEL CONTRATO</t>
  </si>
  <si>
    <t>UNIDAD DE CONTRATACIÓN (REFERENCIA)</t>
  </si>
  <si>
    <t>UBICACIÓN</t>
  </si>
  <si>
    <t>NOMBRE DEL RESPONSABLE</t>
  </si>
  <si>
    <t>TELÉFONO DEL RESPONSABLE</t>
  </si>
  <si>
    <t>CORREO ELECTRÓNICO DEL RESPONSABLE</t>
  </si>
  <si>
    <t>DIRECCIÓN</t>
  </si>
  <si>
    <t>CORRESPONDE A ADICIÓN (SI/NO)</t>
  </si>
  <si>
    <t xml:space="preserve">CORRESPONDE A BOLSAS (SI/NO) </t>
  </si>
  <si>
    <t>PROGRAMACIÓN DE PASIVOS 2022 (SI/NO)</t>
  </si>
  <si>
    <t>TEMA</t>
  </si>
  <si>
    <t>MODALIDAD</t>
  </si>
  <si>
    <t>PROGRAMADO META SIPSE</t>
  </si>
  <si>
    <t>MODALIDAD SIPSE</t>
  </si>
  <si>
    <t>Proceso SIPSE</t>
  </si>
  <si>
    <t>ValorenTrAmiteSIPSE</t>
  </si>
  <si>
    <t>MetaPAA</t>
  </si>
  <si>
    <t>MetaSIPSE</t>
  </si>
  <si>
    <t>ValidaMETA</t>
  </si>
  <si>
    <t># de Contrato SIPSE</t>
  </si>
  <si>
    <t>#Contrato BD</t>
  </si>
  <si>
    <t>Valida CONTRATO</t>
  </si>
  <si>
    <t>Beneficiario SIPSE</t>
  </si>
  <si>
    <t>Beneficiario BD</t>
  </si>
  <si>
    <t>Valida Beneficiario</t>
  </si>
  <si>
    <t>Objeto PAA</t>
  </si>
  <si>
    <t>Objeto SIPSE</t>
  </si>
  <si>
    <t>Objeto BD</t>
  </si>
  <si>
    <t>Valida OBJETO</t>
  </si>
  <si>
    <t>ConceptodeGastoPAA</t>
  </si>
  <si>
    <t>Concepto de Gasto SIPSE</t>
  </si>
  <si>
    <t>Concepto de gasto BD</t>
  </si>
  <si>
    <t>Valida CONCEPTO</t>
  </si>
  <si>
    <t>Fuente PAA</t>
  </si>
  <si>
    <t>Fuente SIPSE</t>
  </si>
  <si>
    <t>Fuente BD</t>
  </si>
  <si>
    <t>Valida FUENTE</t>
  </si>
  <si>
    <t># de CDP SIPSE</t>
  </si>
  <si>
    <t># de CDP BD</t>
  </si>
  <si>
    <t>Valida # de CDP</t>
  </si>
  <si>
    <t>Valor de CDP SIPSE</t>
  </si>
  <si>
    <t>Valor CDP BD</t>
  </si>
  <si>
    <t>Valida valor CDP</t>
  </si>
  <si>
    <t># RP SIPSE</t>
  </si>
  <si>
    <t># de RP BD</t>
  </si>
  <si>
    <t>Valida # de RP</t>
  </si>
  <si>
    <t>Valor RP SIPSE</t>
  </si>
  <si>
    <t>Valor RP BD</t>
  </si>
  <si>
    <t>Segunda validación</t>
  </si>
  <si>
    <t>Valida Valor de RP</t>
  </si>
  <si>
    <t>Giros BD</t>
  </si>
  <si>
    <t>ESTACIÓN SIPSE</t>
  </si>
  <si>
    <t>Actividad PAA</t>
  </si>
  <si>
    <t>Actividad SIPSE</t>
  </si>
  <si>
    <t>Estado</t>
  </si>
  <si>
    <t>VAR PAA vs CDP</t>
  </si>
  <si>
    <t>VAR CDP vs RP</t>
  </si>
  <si>
    <t>12022_7710</t>
  </si>
  <si>
    <t>162862784</t>
  </si>
  <si>
    <t>EJECUTAR 115.000 ACTUACIONES TÉCNICAS O JURÍDICAS DE EVALUACIÓN, CONTROL, SEGUIMIENTO Y PREVENCIÓN SOBRE EL ARBOLADO URBANO DE BOGOTÁ D.C.  //  O232020200991131 - SERVICIOS DE LA ADMINISTRACIÓN PÚBLICA RELACIONADOS CON LA AGRICULTURA, SILVICULTURA, PESCA Y CAZA  //  1-100-F001-VA-RECURSOS DISTRITO</t>
  </si>
  <si>
    <t>O23011602330000007710</t>
  </si>
  <si>
    <t>CONTROL A LOS FACTORES DE DETERIORO DEL ARBOLADO URBANO Y LA FLORA EN BOGOTÁ.</t>
  </si>
  <si>
    <t>ARBOLADO URBANO Y FLORA</t>
  </si>
  <si>
    <t>237 - AUMENTAR EN UN 15% LAS ACTUACIONES TÉCNICAS O JURÍDICAS DE EVALUACIÓN, CONTROL, SEGUIMIENTO Y PREVENCIÓN PARA LA PROTECCIÓN Y CONSERVACIÓN DEL RECURSO ARBÓREO DE LA CIUDAD.</t>
  </si>
  <si>
    <t>AUMENTAR EL CONTROL A LOS FACTORES DE DETERIORO DEL ARBOLADO URBANO Y LA FLORA EN BOGOTÁ D.C.</t>
  </si>
  <si>
    <t>AUMENTAR LA GESTIÓN SOBRE EL ARBOLADO URBANO.</t>
  </si>
  <si>
    <t>O232020200991131</t>
  </si>
  <si>
    <t>SERVICIOS DE LA ADMINISTRACIÓN PÚBLICA RELACIONADOS CON LA AGRICULTURA, SILVICULTURA, PESCA Y CAZA</t>
  </si>
  <si>
    <t>1-100-F001-VA-RECURSOS DISTRITO</t>
  </si>
  <si>
    <t>PRESTAR SERVICIOS PROFESIONALES PARA BRINDAR LINEAMIENTOS TÉCNICOS, REVISAR Y/O PROYECTAR LAS ACTUACIONES REQUERIDAS EN EL PROCESO DE EVALUACIÓN, CONTROL, SEGUIMIENTO Y PREVENCIÓN AL ARBOLADO URBANO.</t>
  </si>
  <si>
    <t>CCE-16</t>
  </si>
  <si>
    <t>CONTRATACIÓN DIRECTA</t>
  </si>
  <si>
    <t>SI</t>
  </si>
  <si>
    <t>80111600</t>
  </si>
  <si>
    <t>3204004_Documentos de lineamientos técnicos para la gestión de la información y el conocimiento ambiental</t>
  </si>
  <si>
    <t>DOCUMENTOS DE LINEAMIENTOS TÉCNICOS PARA LA GESTIÓN DE LA INFORMACIÓN Y EL CONOCIMIENTO AMBIENTAL</t>
  </si>
  <si>
    <t>GERMAN EUGENIO CARDENAS RIVEROS</t>
  </si>
  <si>
    <t>SUBDIRECCIÓN CONTRACTUAL</t>
  </si>
  <si>
    <t>CO-DC-11001</t>
  </si>
  <si>
    <t>CARMEN ROCÍO GONZÁLEZ CANTOR - Subdirectora de Silvicultura, Flora y Fauna Silvestre</t>
  </si>
  <si>
    <t>carmen.gonzalez@ambientebogota.gov.co</t>
  </si>
  <si>
    <t>Av Caracas No. 54 - 38</t>
  </si>
  <si>
    <t>NO</t>
  </si>
  <si>
    <t>Arbolado urbano</t>
  </si>
  <si>
    <t>CD=Contratación Directa</t>
  </si>
  <si>
    <t>CONTRATACIÓN DIRECTA (LEY 1150 DE 2007)</t>
  </si>
  <si>
    <t>OK</t>
  </si>
  <si>
    <t>20220579</t>
  </si>
  <si>
    <t>PRESTAR SERVICIOS PROFESIONALES PARA BRINDAR LINEAMIENTOS TECNICOS, REVISAR Y/O PROYECTAR LAS ACTUACIONES REQUERIDAS EN EL PROCESO DE EVALUACION, CONTROL, SEGUIMIENTO Y PREVENCION AL ARBOLADO URBANO</t>
  </si>
  <si>
    <t>PRESTAR SERVICIOS PROFESIONALES PARA BRINDAR LINEAMIENTOS TECNICOS,REVISAR Y/O PROYECTAR LAS ACTUACIONES REQUERIDAS EN EL PROCESO DEEVALUACION, CONTROL, SEGUIMIENTO Y PREVENCION AL ARBOLADO URBANO</t>
  </si>
  <si>
    <t>OK-PAA-SIPSE-Validar PREDIS</t>
  </si>
  <si>
    <t>OKs</t>
  </si>
  <si>
    <t>1-100-F001</t>
  </si>
  <si>
    <t/>
  </si>
  <si>
    <t>EJECUCIÓN CONTRATO</t>
  </si>
  <si>
    <t>Contratado</t>
  </si>
  <si>
    <t>22022_7710</t>
  </si>
  <si>
    <t>162912784</t>
  </si>
  <si>
    <t>MAGDA PAOLA TORRES TINJACA</t>
  </si>
  <si>
    <t>20220689</t>
  </si>
  <si>
    <t>32022_7710</t>
  </si>
  <si>
    <t>163012784</t>
  </si>
  <si>
    <t>SONIA JULIANA NOSSA PEREZ</t>
  </si>
  <si>
    <t>20221117</t>
  </si>
  <si>
    <t>42022_7710</t>
  </si>
  <si>
    <t>163082784</t>
  </si>
  <si>
    <t>DANIEL ANTONIO   MANOTAS  VALENCIA</t>
  </si>
  <si>
    <t>20220528</t>
  </si>
  <si>
    <t>DANIEL ANTONIO MANOTAS VALENCIA</t>
  </si>
  <si>
    <t>52022_7710</t>
  </si>
  <si>
    <t>163162784</t>
  </si>
  <si>
    <t>SANDRA XIMENA OTALORA  GARCIA</t>
  </si>
  <si>
    <t>20220580</t>
  </si>
  <si>
    <t>SANDRA XIMENA OTALORA GARCIA</t>
  </si>
  <si>
    <t>62022_7710</t>
  </si>
  <si>
    <t>163242784</t>
  </si>
  <si>
    <t>KENNY STEVEN HERNANDEZ DIAZ</t>
  </si>
  <si>
    <t>20220529</t>
  </si>
  <si>
    <t>72022_7710</t>
  </si>
  <si>
    <t>163352784</t>
  </si>
  <si>
    <t>HERNAN DARIO RIVERA SALGADO</t>
  </si>
  <si>
    <t>20221036</t>
  </si>
  <si>
    <t>82022_7710</t>
  </si>
  <si>
    <t>163432784</t>
  </si>
  <si>
    <t>DIANA  CAROLINA GRANDE  PULIDO</t>
  </si>
  <si>
    <t>20220029</t>
  </si>
  <si>
    <t>DIANA CAROLINA GRANDE PULIDO</t>
  </si>
  <si>
    <t>92022_7710</t>
  </si>
  <si>
    <t>163532784</t>
  </si>
  <si>
    <t>DANIEL FABIAN BUITRAGO MOLINA</t>
  </si>
  <si>
    <t>20221038</t>
  </si>
  <si>
    <t>102022_7710</t>
  </si>
  <si>
    <t>163692785</t>
  </si>
  <si>
    <t>EJECUTAR 115.000 ACTUACIONES TÉCNICAS O JURÍDICAS DE EVALUACIÓN, CONTROL, SEGUIMIENTO Y PREVENCIÓN SOBRE EL ARBOLADO URBANO DE BOGOTÁ D.C.  //  O232020200883422 - SERVICIOS DE CARTOGRAFÍA  //  1-100-F001-VA-RECURSOS DISTRITO</t>
  </si>
  <si>
    <t>O232020200883422</t>
  </si>
  <si>
    <t>SERVICIOS DE CARTOGRAFÍA</t>
  </si>
  <si>
    <t>PRESTAR SERVICIOS PROFESIONALES PARA BRINDAR LINEAMIENTOS TÉCNICOS SOBRE EL MANEJO Y PRODUCCIÓN CARTOGRÁFICA Y REVISAR O PROYECTAR LAS ACTUACIONES TÉCNICAS REQUERIDAS EN EL PROCESO DE EVALUACIÓN, CONTROL, SEGUIMIENTO Y PREVENCIÓN AL ARBOLADO URBANO.</t>
  </si>
  <si>
    <t>EDGAR  ALFONSO CALDERON  BULLA</t>
  </si>
  <si>
    <t>20220593</t>
  </si>
  <si>
    <t>EDGAR ALFONSO CALDERON BULLA</t>
  </si>
  <si>
    <t>PRESTAR SERVICIOS PROFESIONALES PARA BRINDAR LINEAMIENTOS TECNICOS SOBRE EL MANEJO Y PRODUCCION CARTOGRAFICA Y REVISAR O PROYECTAR LAS ACTUACIONES TECNICAS REQUERIDAS EN EL PROCESO DE EVALUACION, CONTROL, SEGUIMIENTO Y PREVENCION AL ARBOLADO URBANO</t>
  </si>
  <si>
    <t>112022_7710</t>
  </si>
  <si>
    <t>164922784</t>
  </si>
  <si>
    <t>PRESTAR SERVICIOS PROFESIONALES PARA EJECUTAR LAS ACTUACIONES TÉCNICAS DE EVALUACIÓN, CONTROL Y SEGUIMIENTO AL ARBOLADO URBANO O PREVENCIÓN DE SU RIESGO DE VOLCAMIENTO, CON ÉNFASIS EN TRÁMITES DE OBRAS.</t>
  </si>
  <si>
    <t>SHIRLEY CAROLINA CASTAÑEDA MORENO</t>
  </si>
  <si>
    <t>20220578</t>
  </si>
  <si>
    <t>PRESTAR SERVICIOS PROFESIONALES PARA EJECUTAR LAS ACTUACIONES TECNICAS DE EVALUACION, CONTROL Y SEGUIMIENTO AL ARBOLADO URBANO O PREVENCION DE SU RIESGO DE VOLCAMIENTO, CON ENFASIS EN TRAMITES DE OBRAS</t>
  </si>
  <si>
    <t>PRESTAR SERVICIOS PROFESIONALES PARA EJECUTAR LAS ACTUACIONES TECNICASDE EVALUACION, CONTROL Y SEGUIMIENTO AL ARBOLADO URBANO O PREVENCION DESU RIESGO DE VOLCAMIENTO, CON ENFASIS EN TRAMITES DE OBRAS</t>
  </si>
  <si>
    <t>122022_7710</t>
  </si>
  <si>
    <t>164272784</t>
  </si>
  <si>
    <t>JOSE  ALEJANDRO  SANCHEZ  CEDIEL</t>
  </si>
  <si>
    <t>20220401</t>
  </si>
  <si>
    <t>JOSE ALEJANDRO SANCHEZ CEDIEL</t>
  </si>
  <si>
    <t>132022_7710</t>
  </si>
  <si>
    <t>164372784</t>
  </si>
  <si>
    <t>HELBERT ALFONSO MALDONADO MORENO</t>
  </si>
  <si>
    <t>20220692</t>
  </si>
  <si>
    <t>HELBERTH ALFONSO MALDONADO MORENO</t>
  </si>
  <si>
    <t>Validar</t>
  </si>
  <si>
    <t>142022_7710</t>
  </si>
  <si>
    <t>164472784</t>
  </si>
  <si>
    <t>HECTOR  FERNANDO  MORENO GONZALEZ</t>
  </si>
  <si>
    <t>20221220</t>
  </si>
  <si>
    <t>HECTOR FERNANDO MORENO GONZALEZ</t>
  </si>
  <si>
    <t>152022_7710</t>
  </si>
  <si>
    <t>164562784</t>
  </si>
  <si>
    <t>EDISON ANDREY PEÑA ROBAYO</t>
  </si>
  <si>
    <t>20220768</t>
  </si>
  <si>
    <t>162022_7710</t>
  </si>
  <si>
    <t>164792784</t>
  </si>
  <si>
    <t>VICTOR MANUEL TRIVIÑO MORENO</t>
  </si>
  <si>
    <t>20220648</t>
  </si>
  <si>
    <t>PRESTAR SERVICIOS PROFESIONALES PARA EJECUTAR LAS ACTUACIONES TECNICAS DE EVALUACION, CONTROL Y SEGUIMIENTO ALARBOLADO URBANO O PREVENCION DE SU RIESGO DE VOLCAMIENTO, CON ENFASIS EN TRAMITES DE OBRAS</t>
  </si>
  <si>
    <t>172022_7710</t>
  </si>
  <si>
    <t>165042784</t>
  </si>
  <si>
    <t>JAIME LEONARDO NAVARRO RENTERIA</t>
  </si>
  <si>
    <t>20221291</t>
  </si>
  <si>
    <t>PRESTAR SERVICIOS PROFESIONALES PARA EJECUTAR R LAS ACTUACIONES TECNICASDE EVALUACION, CONTROL Y SEGUIMIENTO AL ARBOLADO URBANO O PREVENCION DE SU RIESGO DE VOLCAMIENTO, CON ENFASIS EN TRAMITES DE OBRAS</t>
  </si>
  <si>
    <t>182022_7710</t>
  </si>
  <si>
    <t>165272784</t>
  </si>
  <si>
    <t>EDGAR  OVIEDO VARGAS</t>
  </si>
  <si>
    <t>20220715</t>
  </si>
  <si>
    <t>EDGAR OVIEDO VARGAS</t>
  </si>
  <si>
    <t>192022_7710</t>
  </si>
  <si>
    <t>165582784</t>
  </si>
  <si>
    <t>PRESTAR SERVICIOS PROFESIONALES PARA REVISAR Y/O EJECUTAR LAS ACTUACIONES TÉCNICAS DE EVALUACIÓN, CONTROL Y SEGUIMIENTO AL ARBOLADO URBANO O PREVENCIÓN DE SU RIESGO DE VOLCAMIENTO.</t>
  </si>
  <si>
    <t>CARLOS EDUARDO RIOS MARTINEZ</t>
  </si>
  <si>
    <t>20220309</t>
  </si>
  <si>
    <t>PRESTAR SERVICIOS PROFESIONALES PARA REVISAR Y/O EJECUTAR LAS ACTUACIONES TECNICAS DE EVALUACION, CONTROL Y SEGUIMIENTO AL ARBOLADO URBANO O PREVENCION DE SU RIESGO DE VOLCAMIENTO</t>
  </si>
  <si>
    <t>PRESTAR SERVICIOS PROFESIONALES PARA REVISAR Y/O EJECUTAR LASACTUACIONES TECNICAS DE EVALUACION, CONTROL Y SEGUIMIENTO AL ARBOLADOURBANO O PREVENCION DE SU RIESGO DE VOLCAMIENTO</t>
  </si>
  <si>
    <t>202022_7710</t>
  </si>
  <si>
    <t>165722784</t>
  </si>
  <si>
    <t>DIANA CATALINA MENDOZA LEON</t>
  </si>
  <si>
    <t>20221413</t>
  </si>
  <si>
    <t>PRESTAR SERVICIOS PROFESIONALES PARA REVISAR Y/O EJECUTAR LAS ACTUACIONES TECNICAS DE EVALUACION, CONTROL Y SEGUIMIENTO AL ARBOLADOURBANO O PREVENCION DE SU RIESGO DE VOLCAMIENTO</t>
  </si>
  <si>
    <t>212022_7710</t>
  </si>
  <si>
    <t>165892784</t>
  </si>
  <si>
    <t>PRESTAR SERVICIOS PROFESIONALES PARA EJECUTAR LAS ACTUACIONES TÉCNICAS DE EVALUACIÓN, CONTROL Y SEGUIMIENTO AL ARBOLADO URBANO O PREVENCIÓN DE SU RIESGO DE VOLCAMIENTO.</t>
  </si>
  <si>
    <t>YADDY FABIANA FAJARDO CAMARGO</t>
  </si>
  <si>
    <t>SDA-CPS-20221380</t>
  </si>
  <si>
    <t>PRESTAR SERVICIOS PROFESIONALES PARA EJECUTAR LAS ACTUACIONES TECNICAS DE EVALUACION, CONTROL Y SEGUIMIENTO AL ARBOLADO URBANO O PREVENCION DE SU RIESGO DE VOLCAMIENTO</t>
  </si>
  <si>
    <t>PRESTAR SERVICIOS PROFESIONALES PARA EJECUTAR LAS ACTUACIONES TECNICASDE EVALUACION, CONTROL Y SEGUIMIENTO AL ARBOLADO URBANO O PREVENCION DESU RIESGO DE VOLCAMIENTO</t>
  </si>
  <si>
    <t>222022_7710</t>
  </si>
  <si>
    <t>166122784</t>
  </si>
  <si>
    <t>DANIEL HUMBERTO LADINO VEGA</t>
  </si>
  <si>
    <t>20221287</t>
  </si>
  <si>
    <t>232022_7710</t>
  </si>
  <si>
    <t>166282784</t>
  </si>
  <si>
    <t>MAURICIO  TRUJILLO REYES</t>
  </si>
  <si>
    <t>20220798</t>
  </si>
  <si>
    <t>MAURICIO TRUJILLO REYES</t>
  </si>
  <si>
    <t>242022_7710</t>
  </si>
  <si>
    <t>166402784</t>
  </si>
  <si>
    <t>JEIMY ANDREA MARTINEZ RUBIANO</t>
  </si>
  <si>
    <t>20221290</t>
  </si>
  <si>
    <t>252022_7710</t>
  </si>
  <si>
    <t>166512784</t>
  </si>
  <si>
    <t>YISETH MARYORY MOJICA SERRANO</t>
  </si>
  <si>
    <t>20221026</t>
  </si>
  <si>
    <t>YISETHMARYORY MOJICA SERRANO</t>
  </si>
  <si>
    <t>262022_7710</t>
  </si>
  <si>
    <t>166612784</t>
  </si>
  <si>
    <t>LAURA MILENA DIAZ MARTINEZ</t>
  </si>
  <si>
    <t>SDA-CPS-20221288</t>
  </si>
  <si>
    <t>272022_7710</t>
  </si>
  <si>
    <t>166802784</t>
  </si>
  <si>
    <t>AIDA GISELA MAHECHA GARZON</t>
  </si>
  <si>
    <t>20220758</t>
  </si>
  <si>
    <t>282022_7710</t>
  </si>
  <si>
    <t>168922784</t>
  </si>
  <si>
    <t>LORENA LIZETH PINZON CASTILLO</t>
  </si>
  <si>
    <t>20220757</t>
  </si>
  <si>
    <t>292022_7710</t>
  </si>
  <si>
    <t>167042784</t>
  </si>
  <si>
    <t>BAYRON DAVID DIAZ CEPEDA</t>
  </si>
  <si>
    <t>20220604</t>
  </si>
  <si>
    <t>302022_7710</t>
  </si>
  <si>
    <t>167182784</t>
  </si>
  <si>
    <t>MERY CECILIA PARRA ROJAS</t>
  </si>
  <si>
    <t>20220330</t>
  </si>
  <si>
    <t>312022_7710</t>
  </si>
  <si>
    <t>163972784</t>
  </si>
  <si>
    <t>JORGE ALEXIS  HERNANDEZ HERNANDEZ</t>
  </si>
  <si>
    <t>20220462</t>
  </si>
  <si>
    <t>JORGE ALEXIS HERNANDEZ HERNANDEZ</t>
  </si>
  <si>
    <t xml:space="preserve">PRESTAR SERVICIOS PROFESIONALES PARA EJECUTAR LAS ACTUACIONES TECNICAS DE EVALUACION, CONTROL Y SEGUIMIENTO AL ARBOLADO URBANO O PREVENCION DE SU RIESGO DE VOLCAMIENTO
</t>
  </si>
  <si>
    <t>OK-PAA-PREDIS-Validar SIPSE</t>
  </si>
  <si>
    <t>322022_7710</t>
  </si>
  <si>
    <t>164072784</t>
  </si>
  <si>
    <t>MIGUEL ANGEL ORTIZ GUEVARA</t>
  </si>
  <si>
    <t>20220170</t>
  </si>
  <si>
    <t>332022_7710</t>
  </si>
  <si>
    <t>164122784</t>
  </si>
  <si>
    <t>NÉSTOR LEONARDO SALAMANCA CÓRDOBA</t>
  </si>
  <si>
    <t>20221286</t>
  </si>
  <si>
    <t>NESTOR LEONARDO SALAMANCA CORDOBA</t>
  </si>
  <si>
    <t>342022_7710</t>
  </si>
  <si>
    <t>164132784</t>
  </si>
  <si>
    <t>CAMILO ANDRES BUENAVENTURA GONZALEZ</t>
  </si>
  <si>
    <t>20221245</t>
  </si>
  <si>
    <t>352022_7710</t>
  </si>
  <si>
    <t>164182784</t>
  </si>
  <si>
    <t>JORGE ENRIQUE SUAREZ VELA</t>
  </si>
  <si>
    <t>20221424</t>
  </si>
  <si>
    <t>362022_7710</t>
  </si>
  <si>
    <t>164212784</t>
  </si>
  <si>
    <t>DIANA MARIA ARIAS QUEVEDO</t>
  </si>
  <si>
    <t>20221187</t>
  </si>
  <si>
    <t>372022_7710</t>
  </si>
  <si>
    <t>164242784</t>
  </si>
  <si>
    <t>ROSMARY  OTALORA ALVARADO</t>
  </si>
  <si>
    <t>20220615</t>
  </si>
  <si>
    <t>ROSMARY OTALORA ALVARADO</t>
  </si>
  <si>
    <t>382022_7710</t>
  </si>
  <si>
    <t>164312784</t>
  </si>
  <si>
    <t>MONICA  FIGUEROA GARCIA</t>
  </si>
  <si>
    <t>20221444</t>
  </si>
  <si>
    <t>MONICA FIGUEROA GARCIA</t>
  </si>
  <si>
    <t>392022_7710</t>
  </si>
  <si>
    <t>164342784</t>
  </si>
  <si>
    <t>FRANCISCO JOSE PAEZ GAITAN</t>
  </si>
  <si>
    <t>20221059</t>
  </si>
  <si>
    <t>402022_7710</t>
  </si>
  <si>
    <t>164392784</t>
  </si>
  <si>
    <t>CAMILO  ERNESTO BARBOSA RODRIGUEZ</t>
  </si>
  <si>
    <t>20221377</t>
  </si>
  <si>
    <t>CAMILO ERNESTO BARBOSA RODRIGUEZ</t>
  </si>
  <si>
    <t>412022_7710</t>
  </si>
  <si>
    <t>164432784</t>
  </si>
  <si>
    <t>LIGIA  MONGUA LUCERO</t>
  </si>
  <si>
    <t>20220614</t>
  </si>
  <si>
    <t>LIGIA MONGUA LUCERO</t>
  </si>
  <si>
    <t>422022_7710</t>
  </si>
  <si>
    <t>164512784</t>
  </si>
  <si>
    <t>UBER  DANILO HERNANDEZ BROCHERO</t>
  </si>
  <si>
    <t>SDA-CPS-20221289</t>
  </si>
  <si>
    <t>UBER DANILO HERNANDEZ BROCHERO</t>
  </si>
  <si>
    <t>432022_7710</t>
  </si>
  <si>
    <t>164572784</t>
  </si>
  <si>
    <t>JOHANA MARCELA BERMUDEZ ANGARITA</t>
  </si>
  <si>
    <t>20220177</t>
  </si>
  <si>
    <t>442022_7710</t>
  </si>
  <si>
    <t>164642784</t>
  </si>
  <si>
    <t>DANIELA ALEJANDRA GUTIERREZ VANEGAS</t>
  </si>
  <si>
    <t>20220484</t>
  </si>
  <si>
    <t>452022_7710</t>
  </si>
  <si>
    <t>164722784</t>
  </si>
  <si>
    <t>MARÍA  ALEJANDRA  RICAURTE  VALLEJO</t>
  </si>
  <si>
    <t>20221266</t>
  </si>
  <si>
    <t>MARIA ALEJANDRA RICAURTE VALLEJO</t>
  </si>
  <si>
    <t>462022_7710</t>
  </si>
  <si>
    <t>164772784</t>
  </si>
  <si>
    <t>DANIEL  EDUARDO  GIL  BECERRA</t>
  </si>
  <si>
    <t>20220178</t>
  </si>
  <si>
    <t>DANIEL EDUARDO GIL BECERRA</t>
  </si>
  <si>
    <t>472022_7710</t>
  </si>
  <si>
    <t>164832784</t>
  </si>
  <si>
    <t>DIANA  FERNANDA ALFARO  ROCHA</t>
  </si>
  <si>
    <t>20220643</t>
  </si>
  <si>
    <t>DIANA FERNANDA ALFARO ROCHA</t>
  </si>
  <si>
    <t>482022_7710</t>
  </si>
  <si>
    <t>164892784</t>
  </si>
  <si>
    <t>GUSTAVO ADOLFO FERNANDEZ SALAMANCA</t>
  </si>
  <si>
    <t>20220353</t>
  </si>
  <si>
    <t>492022_7710</t>
  </si>
  <si>
    <t>164962784</t>
  </si>
  <si>
    <t>DANNY ALEXANDER CARREÑO  MORA</t>
  </si>
  <si>
    <t>20220485</t>
  </si>
  <si>
    <t>DANNY ALEXANDER CARREÑO MORA</t>
  </si>
  <si>
    <t>502022_7710</t>
  </si>
  <si>
    <t>165012784</t>
  </si>
  <si>
    <t>SANDRA MILENA DAZA GONZALEZ</t>
  </si>
  <si>
    <t>20220567</t>
  </si>
  <si>
    <t>512022_7710</t>
  </si>
  <si>
    <t>165122784</t>
  </si>
  <si>
    <t>ANA MARIA ARCINIEGAS TOCORA</t>
  </si>
  <si>
    <t>20220583</t>
  </si>
  <si>
    <t>522022_7710</t>
  </si>
  <si>
    <t>165252784</t>
  </si>
  <si>
    <t>YEIMI GINETH ROMERO BARRERO</t>
  </si>
  <si>
    <t>20221027</t>
  </si>
  <si>
    <t>"PRESTAR SERVICIOS PROFESIONALES PARA EJECUTAR LAS ACTUACIONES TECNICAS DE EVALUACION, CONTROL Y SEGUIMIENTO AL ARBOLADO URBANO O PREVENCION DE SU RIESGO DE VOLCAMIENTO
"</t>
  </si>
  <si>
    <t>532022_7710</t>
  </si>
  <si>
    <t>165322784</t>
  </si>
  <si>
    <t xml:space="preserve">LINA  ALEJANDRA  ECHAVARRÍA  ARDILA </t>
  </si>
  <si>
    <t>20221267</t>
  </si>
  <si>
    <t>LINA ALEJANDRA ECHAVARRIA ARDILA</t>
  </si>
  <si>
    <t>542022_7710</t>
  </si>
  <si>
    <t>165412784</t>
  </si>
  <si>
    <t>LUIS JAVIER  CONTRERAS GOMEZ</t>
  </si>
  <si>
    <t>20220797</t>
  </si>
  <si>
    <t>LUIS JAVIER CONTRERAS GOMEZ</t>
  </si>
  <si>
    <t>552022_7710</t>
  </si>
  <si>
    <t>165482784</t>
  </si>
  <si>
    <t>ISAURA  GOMEZ ORTEGA</t>
  </si>
  <si>
    <t>20220787</t>
  </si>
  <si>
    <t>ISAURA GOMEZ ORTEGA</t>
  </si>
  <si>
    <t>562022_7710</t>
  </si>
  <si>
    <t>165542784</t>
  </si>
  <si>
    <t>JHON JAIME CASTRO GOMEZ</t>
  </si>
  <si>
    <t>20220879</t>
  </si>
  <si>
    <t>572022_7710</t>
  </si>
  <si>
    <t>165592784</t>
  </si>
  <si>
    <t>LORENA PATRICIA ESPITIA PALENCIA</t>
  </si>
  <si>
    <t>20221130</t>
  </si>
  <si>
    <t>582022_7710</t>
  </si>
  <si>
    <t>165692784</t>
  </si>
  <si>
    <t>PRESTAR SERVICIOS PROFESIONALES PARA ATENDER LAS SOLICITUDES RELACIONADAS CON LA AFECTACIÓN A LA INFRAESTRUCTURA URBANA DE LA CIUDAD CAUSADAS POR EL ARBOLADO URBANO.</t>
  </si>
  <si>
    <t>RONALD SIDNEY MARTINEZ BOTELLO</t>
  </si>
  <si>
    <t>20220117</t>
  </si>
  <si>
    <t>PRESTAR SERVICIOS PROFESIONALES PARA ATENDER LAS SOLICITUDES RELACIONADAS CON LA AFECTACION A LA INFRAESTRUCTURA URBANA DE LA CIUDAD CAUSADAS POR EL ARBOLADO URBANO</t>
  </si>
  <si>
    <t xml:space="preserve">PRESTAR SERVICIOS PROFESIONALES PARA ATENDER LAS SOLICITUDES RELACIONADAS CON LA AFECTACION A LA INFRAESTRUCTURA URBANA DE LA CIUDAD CAUSADAS POR EL ARBOLADO URBANO
</t>
  </si>
  <si>
    <t>592022_7710</t>
  </si>
  <si>
    <t>165812785</t>
  </si>
  <si>
    <t xml:space="preserve">PRESTAR SERVICIOS PROFESIONALES PARA ANALIZAR Y BRINDAR SOPORTE TÉCNICO EN ASPECTOS RELACIONADOS CON LOS SISTEMAS DE INFORMACIÓN GEOGRÁFICA PARA LA EVALUACIÓN, CONTROL Y SEGUIMIENTO AL ARBOLADO URBANO. </t>
  </si>
  <si>
    <t>ROSAURA MARIA DEL PILAR VELANDIA DIAZ</t>
  </si>
  <si>
    <t>20220428</t>
  </si>
  <si>
    <t>PRESTAR SERVICIOS PROFESIONALES PARA ANALIZAR Y BRINDAR SOPORTE TECNICO EN ASPECTOS RELACIONADOS CON LOS SISTEMAS DE INFORMACION GEOGRAFICA PARA LA EVALUACION, CONTROL Y SEGUIMIENTO AL ARBOLADO URBANO</t>
  </si>
  <si>
    <t xml:space="preserve">PRESTAR SERVICIOS PROFESIONALES PARA ANALIZAR Y BRINDAR SOPORTE TECNICO EN ASPECTOS RELACIONADOS CON LOS SISTEMAS DE INFORMACION GEOGRAFICA PARA LA EVALUACION, CONTROL Y SEGUIMIENTO AL ARBOLADO URBANO 
</t>
  </si>
  <si>
    <t>602022_7710</t>
  </si>
  <si>
    <t>165882784</t>
  </si>
  <si>
    <t>PRESTAR SERVICIOS PROFESIONALES PARA EJECUTAR ACTUACIONES DE EVALUACIÓN Y PREVENCIÓN SOBRE EL RECURSO ARBÓREO DE LA CIUDAD.</t>
  </si>
  <si>
    <t>HEIDY NATHALY BENAVIDES MANRIQUE</t>
  </si>
  <si>
    <t>20220424</t>
  </si>
  <si>
    <t>PRESTAR SERVICIOS PROFESIONALES PARA EJECUTAR ACTUACIONES DE EVALUACION Y PREVENCION SOBRE EL RECURSO ARBOREO DE LA CIUDAD</t>
  </si>
  <si>
    <t xml:space="preserve">PRESTAR SERVICIOS PROFESIONALES PARA EJECUTAR ACTUACIONES DE EVALUACION Y PREVENCION SOBRE EL RECURSO ARBOREO DE LA CIUDAD
</t>
  </si>
  <si>
    <t>PRESTAR SERVICIOS PROFESIONALES PARA EJECUTAR ACTUACIONES DE EVALUACIONY PREVENCION SOBRE EL RECURSO ARBOREO DE LA CIUDAD</t>
  </si>
  <si>
    <t>612022_7710</t>
  </si>
  <si>
    <t>2784</t>
  </si>
  <si>
    <t>Pendiente</t>
  </si>
  <si>
    <t>622022_7710</t>
  </si>
  <si>
    <t>162882780</t>
  </si>
  <si>
    <t>EJECUTAR 115.000 ACTUACIONES TÉCNICAS O JURÍDICAS DE EVALUACIÓN, CONTROL, SEGUIMIENTO Y PREVENCIÓN SOBRE EL ARBOLADO URBANO DE BOGOTÁ D.C.  //  O232020200882120 - SERVICIOS DE ASESORAMIENTO Y REPRESENTACIÓN JURÍDICA RELATIVOS A OTROS CAMPOS DEL DERECHO  //  1-100-F001-VA-RECURSOS DISTRITO</t>
  </si>
  <si>
    <t>O232020200882120</t>
  </si>
  <si>
    <t>SERVICIOS DE ASESORAMIENTO Y REPRESENTACIÓN JURÍDICA RELATIVOS A OTROS CAMPOS DEL DERECHO</t>
  </si>
  <si>
    <t>PRESTAR SERVICIOS PROFESIONALES PARA ORIENTAR, REVISAR Y VIABILIZAR JURÍDICAMENTE LOS ACTOS ADMINISTRATIVOS Y DEMÁS TRÁMITES JURÍDICOS REQUERIDOS PARA LA ADECUADA GESTIÓN Y MANEJO DEL ARBOLADO URBANO.</t>
  </si>
  <si>
    <t>ALEXANDRA  CALDERON SANCHEZ</t>
  </si>
  <si>
    <t>20220530</t>
  </si>
  <si>
    <t>ALEXANDRA CALDERON SANCHEZ</t>
  </si>
  <si>
    <t>PRESTAR SERVICIOS PROFESIONALES PARA ORIENTAR, REVISAR Y VIABILIZAR JURIDICAMENTE LOS ACTOS ADMINISTRATIVOS Y DEMAS TRAMITES JURIDICOS REQUERIDOS PARA LA ADECUADA GESTION Y MANEJO DEL ARBOLADO URBANO</t>
  </si>
  <si>
    <t>PRESTAR SERVICIOS PROFESIONALES PARA ORIENTAR, REVISAR Y VIABILIZARJURIDICAMENTE LOS ACTOS ADMINISTRATIVOS Y DEMAS TRAMITES JURIDICOSREQUERIDOS PARA LA ADECUADA GESTION Y MANEJO DEL ARBOLADO URBANO</t>
  </si>
  <si>
    <t>632022_7710</t>
  </si>
  <si>
    <t>163002780</t>
  </si>
  <si>
    <t>PRESTAR SERVICIOS PROFESIONALES PARA REVISAR Y/O PROYECTAR LOS ACTOS ADMINISTRATIVOS Y DEMÁS ACTUACIONES JURÍDICAS RELACIONADAS CON LA PROTECCIÓN Y CONSERVACIÓN DEL RECURSO ARBÓREO DE LA CIUDAD.</t>
  </si>
  <si>
    <t>ROSA ELENA ARANGO MONTOYA</t>
  </si>
  <si>
    <t>20220531</t>
  </si>
  <si>
    <t>PRESTAR SERVICIOS PROFESIONALES PARA REVISAR Y/O PROYECTAR LOS ACTOS ADMINISTRATIVOS Y DEMAS ACTUACIONES JURIDICAS RELACIONADAS CON LA PROTECCION Y CONSERVACION DEL RECURSO ARBOREO DE LA CIUDAD</t>
  </si>
  <si>
    <t>PRESTAR SERVICIOS PROFESIONALES PARA REVISAR Y/O PROYECTAR LOS ACTOSADMINISTRATIVOS Y DEMAS ACTUACIONES JURIDICAS RELACIONADAS CON LAPROTECCION Y CONSERVACION DEL RECURSO ARBOREO DE LA CIUDAD</t>
  </si>
  <si>
    <t>642022_7710</t>
  </si>
  <si>
    <t>163132780</t>
  </si>
  <si>
    <t>DIANA MARCELA MILLAN  SALCEDO</t>
  </si>
  <si>
    <t>20220790</t>
  </si>
  <si>
    <t>DIANA MARCELA MILLAN SALCEDO</t>
  </si>
  <si>
    <t>652022_7710</t>
  </si>
  <si>
    <t>163182780</t>
  </si>
  <si>
    <t>MARTHA LUCIA OSORIO ROSAS</t>
  </si>
  <si>
    <t>20220534</t>
  </si>
  <si>
    <t>662022_7710</t>
  </si>
  <si>
    <t>163292780</t>
  </si>
  <si>
    <t>PRESTAR SERVICIOS PROFESIONALES PARA GESTIONAR LAS RESPUESTAS A LOS REQUERIMIENTOS DE DESPACHOS JUDICIALES, ENTES DE CONTROL Y PETICIONES EN GENERAL.</t>
  </si>
  <si>
    <t>NIDIA LUCIA DELGADO RODRIGUEZ</t>
  </si>
  <si>
    <t>20211171</t>
  </si>
  <si>
    <t>NIDIA LUCILA DELGADO RODRIGUEZ</t>
  </si>
  <si>
    <t>PRESTAR SERVICIOS PROFESIONALES PARA GESTIONAR LAS RESPUESTAS A LOS REQUERIMIENTOS DE DESPACHOS JUDICIALES, ENTES DE CONTROL Y PETICIONES EN GENERAL</t>
  </si>
  <si>
    <t>672022_7710</t>
  </si>
  <si>
    <t>163412780</t>
  </si>
  <si>
    <t xml:space="preserve">PRESTAR SERVICIOS PROFESIONALES PARA PROYECTAR LOS ACTOS ADMINISTRATIVOS Y DEMÁS ACTUACIONES JURÍDICAS RELACIONADAS CON LA PROTECCIÓN Y CONSERVACIÓN DEL RECURSO ARBÓREO DE LA CIUDAD. </t>
  </si>
  <si>
    <t>DIANA  CAROLINA CORONADO PACHON</t>
  </si>
  <si>
    <t>20221119</t>
  </si>
  <si>
    <t>DIANA CAROLINA CORONADO PACHON</t>
  </si>
  <si>
    <t>PRESTAR SERVICIOS PROFESIONALES PARA PROYECTAR LOS ACTOS ADMINISTRATIVOS Y DEMAS ACTUACIONES JURIDICAS RELACIONADAS CON LA PROTECCION Y CONSERVACION DEL RECURSO ARBOREO DE LA CIUDAD</t>
  </si>
  <si>
    <t>682022_7710</t>
  </si>
  <si>
    <t>163492780</t>
  </si>
  <si>
    <t>KAREN ANDREA ALBARRAN  LEON</t>
  </si>
  <si>
    <t>20221037</t>
  </si>
  <si>
    <t>KAREN ANDREA ALBARRAN LEON</t>
  </si>
  <si>
    <t>692022_7710</t>
  </si>
  <si>
    <t>163562780</t>
  </si>
  <si>
    <t>DIANA  PAOLA LOPEZ  PEREZ</t>
  </si>
  <si>
    <t>20220943</t>
  </si>
  <si>
    <t>DIANA PAOLA LOPEZ PEREZ</t>
  </si>
  <si>
    <t>702022_7710</t>
  </si>
  <si>
    <t>163742780</t>
  </si>
  <si>
    <t>EDEL ZARAY RAMIREZ LEON</t>
  </si>
  <si>
    <t>20221040</t>
  </si>
  <si>
    <t>PRESTAR SERVICIOS PROFESIONALES PARA PROYECTAR LOS ACTOS ADMINISTRATIVOSY DEMAS ACTUACIONES JURIDICAS RELACIONADAS CON LA PROTECCION YCONSERVACION DEL RECURSO ARBOREO DE LA CIUDAD</t>
  </si>
  <si>
    <t>712022_7710</t>
  </si>
  <si>
    <t>163892780</t>
  </si>
  <si>
    <t>SERGIO  GEOVANNY TOCANCIPA ARIZA</t>
  </si>
  <si>
    <t>20221125</t>
  </si>
  <si>
    <t>SERGIO GEOVANNY TOCANCIPA ARIZA</t>
  </si>
  <si>
    <t>722022_7710</t>
  </si>
  <si>
    <t>163952780</t>
  </si>
  <si>
    <t>HERNAN DAVID RIVERA RINCON</t>
  </si>
  <si>
    <t>20221041</t>
  </si>
  <si>
    <t>732022_7710</t>
  </si>
  <si>
    <t>166662780</t>
  </si>
  <si>
    <t>WILLIAM OLMEDO   PALACIOS   DELGADO</t>
  </si>
  <si>
    <t>20220762</t>
  </si>
  <si>
    <t>WILLIAM OLMEDO PALACIOS DELGADO</t>
  </si>
  <si>
    <t>742022_7710</t>
  </si>
  <si>
    <t>164352780</t>
  </si>
  <si>
    <t>CARLOS ENRIQUE SAAVEDRA VALDIRI</t>
  </si>
  <si>
    <t>20221160</t>
  </si>
  <si>
    <t>752022_7710</t>
  </si>
  <si>
    <t>164422780</t>
  </si>
  <si>
    <t>PRESTAR SERVICIOS PROFESIONALES PARA ANALIZAR, PROYECTAR Y SUSTANCIAR JURÍDICAMENTE LAS ACTUACIONES ADMINISTRATIVAS DE BAJA COMPLEJIDAD DERIVADAS DE LA EVALUACIÓN, CONTROL Y SEGUIMIENTO AL ARBOLADO URBANO.</t>
  </si>
  <si>
    <t>DAYANNA IBETH ALARCON CRUZ</t>
  </si>
  <si>
    <t>20220584</t>
  </si>
  <si>
    <t>PRESTAR SERVICIOS PROFESIONALES PARA ANALIZAR, PROYECTAR Y SUSTANCIAR JURIDICAMENTE LAS ACTUACIONES ADMINISTRATIVAS DE BAJA COMPLEJIDAD DERIVADAS DE LA EVALUACION, CONTROL Y SEGUIMIENTO AL ARBOLADO URBANO</t>
  </si>
  <si>
    <t>PRESTAR SERVICIOS PROFESIONALES PARA ANALIZAR, PROYECTAR Y SUSTANCIARJURIDICAMENTE LAS ACTUACIONES ADMINISTRATIVAS DE BAJA COMPLEJIDADDERIVADAS DE LA EVALUACION, CONTROL Y SEGUIMIENTO AL ARBOLADO URBANO</t>
  </si>
  <si>
    <t>762022_7710</t>
  </si>
  <si>
    <t>164482780</t>
  </si>
  <si>
    <t>DANNY VERONICA CORTES PEÑA</t>
  </si>
  <si>
    <t>20220487</t>
  </si>
  <si>
    <t>772022_7710</t>
  </si>
  <si>
    <t>164842780</t>
  </si>
  <si>
    <t xml:space="preserve">LEIDY DANIELA PEÑA MARTINEZ </t>
  </si>
  <si>
    <t>20220383</t>
  </si>
  <si>
    <t>LEIDY DANIELA PEÑA MARTINEZ</t>
  </si>
  <si>
    <t>782022_7710</t>
  </si>
  <si>
    <t>164902780</t>
  </si>
  <si>
    <t>VIVIAN ANDREA ALVAREZ FORERO</t>
  </si>
  <si>
    <t>20220352</t>
  </si>
  <si>
    <t>792022_7710</t>
  </si>
  <si>
    <t>162832786</t>
  </si>
  <si>
    <t>EJECUTAR 115.000 ACTUACIONES TÉCNICAS O JURÍDICAS DE EVALUACIÓN, CONTROL, SEGUIMIENTO Y PREVENCIÓN SOBRE EL ARBOLADO URBANO DE BOGOTÁ D.C.  //  O232020200882199 - OTROS SERVICIOS JURÍDICOS N.C.P.  //  1-100-F001-VA-RECURSOS DISTRITO</t>
  </si>
  <si>
    <t>O232020200882199</t>
  </si>
  <si>
    <t>OTROS SERVICIOS JURÍDICOS N.C.P.</t>
  </si>
  <si>
    <t>PRESTAR SERVICIOS PROFESIONALES PARA BRINDAR ASESORÍA JURÍDICA Y ADELANTAR LA GESTIÓN PARA LLEVAR A CABO LOS PROCESOS CONTRACTUALES REQUERIDOS EN EL PROCESO DE EVALUACIÓN, CONTROL Y SEGUIMIENTO AL ARBOLADO URBANO.</t>
  </si>
  <si>
    <t>ALBA LUCERO CORREDOR MARTIN</t>
  </si>
  <si>
    <t>20220499</t>
  </si>
  <si>
    <t>PRESTAR SERVICIOS PROFESIONALES PARA BRINDAR ASESORIA JURIDICA Y ADELANTAR LA GESTION PARA LLEVAR A CABO LOS PROCESOS CONTRACTUALES REQUERIDOS EN EL PROCESO DE EVALUACION, CONTROL Y SEGUIMIENTO AL ARBOLADO URBANO</t>
  </si>
  <si>
    <t>802022_7710</t>
  </si>
  <si>
    <t>162852787</t>
  </si>
  <si>
    <t>EJECUTAR 115.000 ACTUACIONES TÉCNICAS O JURÍDICAS DE EVALUACIÓN, CONTROL, SEGUIMIENTO Y PREVENCIÓN SOBRE EL ARBOLADO URBANO DE BOGOTÁ D.C.  //  O232020200991114 - SERVICIOS DE PLANIFICACIÓN ECONÓMICA, SOCIAL Y ESTADÍSTICA DE LA ADMINISTRACIÓN PUBLICA  //  1-100-F001-VA-RECURSOS DISTRITO</t>
  </si>
  <si>
    <t>O232020200991114</t>
  </si>
  <si>
    <t>SERVICIOS DE PLANIFICACIÓN ECONÓMICA, SOCIAL Y ESTADÍSTICA DE LA ADMINISTRACIÓN PUBLICA</t>
  </si>
  <si>
    <t>PRESTAR SERVICIOS PROFESIONALES PARA LIDERAR, GESTIONAR Y MONITOREAR LOS PROCESOS DE PLANEACIÓN Y SEGUIMIENTO FINANCIERO REQUERIDOS PARA LA EJECUCIÓN DE LAS ACTUACIONES TÉCNICAS Y JURÍDICAS SOBRE EL ARBOLADO URBANO.</t>
  </si>
  <si>
    <t>CINDY  GISSEL  PARRA  TRUJILLO</t>
  </si>
  <si>
    <t>20220030</t>
  </si>
  <si>
    <t>CINDY GISSEL PARRA TRUJILLO</t>
  </si>
  <si>
    <t>PRESTAR SERVICIOS PROFESIONALES PARA LIDERAR, GESTIONAR Y MONITOREAR LOS PROCESOS DE PLANEACION Y SEGUIMIENTO FINANCIERO REQUERIDOS PARA LA EJECUCION DE LAS ACTUACIONES TECNICAS Y JURIDICAS SOBRE EL ARBOLADO URBANO</t>
  </si>
  <si>
    <t>PRESTAR SERVICIOS PROFESIONALES PARA LIDERAR, GESTIONAR Y MONITOREAR LOSPROCESOS DE PLANEACION Y SEGUIMIENTO FINANCIERO REQUERIDOS PARA LA EJECUCION DE LAS ACTUACIONES TECNICAS Y JURIDICAS SOBRE EL ARBOLADO URBANO</t>
  </si>
  <si>
    <t>812022_7710</t>
  </si>
  <si>
    <t>163302792</t>
  </si>
  <si>
    <t>EJECUTAR 115.000 ACTUACIONES TÉCNICAS O JURÍDICAS DE EVALUACIÓN, CONTROL, SEGUIMIENTO Y PREVENCIÓN SOBRE EL ARBOLADO URBANO DE BOGOTÁ D.C.  //  O232020200991116 - SERVICIOS DE LOS ÓRGANOS DE CONTROL Y OTRAS INSTITUCIONES  //  1-100-F001-VA-RECURSOS DISTRITO</t>
  </si>
  <si>
    <t>O232020200991116</t>
  </si>
  <si>
    <t>SERVICIOS DE LOS ÓRGANOS DE CONTROL Y OTRAS INSTITUCIONES</t>
  </si>
  <si>
    <t>PRESTAR SERVICIOS PROFESIONALES PARA GESTIONAR LAS ACTIVIDADES DE SEGUIMIENTO A LOS PROCESOS Y PROCEDIMIENTOS DE ATENCIÓN OPORTUNA A PQRS Y DEMÁS ACTUACIONES DE SEGUIMIENTO REQUERIDAS PARA LA PROTECCIÓN DEL ARBOLADO URBANO</t>
  </si>
  <si>
    <t>SLEYNA  VASQUEZ RODRIGUEZ</t>
  </si>
  <si>
    <t>20220179</t>
  </si>
  <si>
    <t>SLEYNA VASQUEZ RODRIGUEZ</t>
  </si>
  <si>
    <t>PRESTAR SERVICIOS PROFESIONALES PARA GESTIONAR LAS ACTIVIDADES DE SEGUIMIENTO A LOS PROCESOS Y PROCEDIMIENTOS DE ATENCION OPORTUNA A PQRS Y DEMAS ACTUACIONES DE SEGUIMIENTO REQUERIDAS PARA LA PROTECCION DEL ARBOLADO URBANO</t>
  </si>
  <si>
    <t>PRESTAR SERVICIOS PROFESIONALES PARA GESTIONAR LAS ACTIVIDADES DESEGUIMIENTO A LOS PROCESOS Y PROCEDIMIENTOS DE ATENCION OPORTUNA A PQRSY DEMAS ACTUACIONES DE SEGUIMIENTO REQUERIDAS PARA LA PROTECCION DELARBOLADO URBANO</t>
  </si>
  <si>
    <t>822022_7710</t>
  </si>
  <si>
    <t>163592792</t>
  </si>
  <si>
    <t>PRESTAR SERVICIOS PROFESIONALES PARA REALIZAR LA REVISIÓN, ACTUALIZACIÓN Y SEGUIMIENTO DE LOS PROCESOS Y PROCEDIMIENTOS REQUERIDOS PARA LA PROTECCIÓN DEL ARBOLADO URBANO</t>
  </si>
  <si>
    <t>MARCELA  PLAZAS TORRES</t>
  </si>
  <si>
    <t>20220725</t>
  </si>
  <si>
    <t>MARCELA PLAZAS TORRES</t>
  </si>
  <si>
    <t>PRESTAR SERVICIOS PROFESIONALES PARA REALIZAR LA REVISION, ACTUALIZACION Y SEGUIMIENTO DE LOS PROCESOS Y PROCEDIMIENTOS REQUERIDOS PARA LA PROTECCION DEL ARBOLADO URBANO</t>
  </si>
  <si>
    <t>832022_7710</t>
  </si>
  <si>
    <t>163812788</t>
  </si>
  <si>
    <t>EJECUTAR 115.000 ACTUACIONES TÉCNICAS O JURÍDICAS DE EVALUACIÓN, CONTROL, SEGUIMIENTO Y PREVENCIÓN SOBRE EL ARBOLADO URBANO DE BOGOTÁ D.C.  //  O232020200882221 - SERVICIOS DE CONTABILIDAD  //  1-100-F001-VA-RECURSOS DISTRITO</t>
  </si>
  <si>
    <t>O232020200882221</t>
  </si>
  <si>
    <t>SERVICIOS DE CONTABILIDAD</t>
  </si>
  <si>
    <t xml:space="preserve">PRESTAR SERVICIOS PROFESIONALES PARA REALIZAR EL SEGUIMIENTO FINANCIERO, CONTABLE Y ADMINISTRATIVO DERIVADO DE LAS ACTUACIONES TÉCNICAS Y JURÍDICAS DE EVALUACIÓN, CONTROL, SEGUIMIENTO Y PREVENCIÓN SOBRE EL RECURSO ARBÓREO DE LA CIUDAD. </t>
  </si>
  <si>
    <t>KAREN LORENA RAMOS VELASQUEZ</t>
  </si>
  <si>
    <t>20220440</t>
  </si>
  <si>
    <t>PRESTAR SERVICIOS PROFESIONALES PARA REALIZAR EL SEGUIMIENTO FINANCIERO, CONTABLE Y ADMINISTRATIVO DERIVADO DE LAS ACTUACIONES TECNICAS Y JURIDICAS DE EVALUACION, CONTROL, SEGUIMIENTO Y PREVENCION SOBRE EL RECURSO ARBOREO DE LA CIUDAD</t>
  </si>
  <si>
    <t>842022_7710</t>
  </si>
  <si>
    <t>162942789</t>
  </si>
  <si>
    <t>EJECUTAR 115.000 ACTUACIONES TÉCNICAS O JURÍDICAS DE EVALUACIÓN, CONTROL, SEGUIMIENTO Y PREVENCIÓN SOBRE EL ARBOLADO URBANO DE BOGOTÁ D.C.  //  O232020200885940 - SERVICIOS ADMINISTRATIVOS COMBINADOS DE OFICINA  //  1-100-F001-VA-RECURSOS DISTRITO</t>
  </si>
  <si>
    <t>O232020200885940</t>
  </si>
  <si>
    <t>SERVICIOS ADMINISTRATIVOS COMBINADOS DE OFICINA</t>
  </si>
  <si>
    <t>PRESTAR SERVICIOS DE APOYO A LA GESTIÓN PARA ADELANTAR LOS TRÁMITES ADMINISTRATIVOS DE LOS DOCUMENTOS QUE INGRESAN Y EGRESAN A LA SSFFS.</t>
  </si>
  <si>
    <t>RUSSY ESBELSA UMAÑA GIL</t>
  </si>
  <si>
    <t>20220064</t>
  </si>
  <si>
    <t>PRESTAR SERVICIOS DE APOYO A LA GESTION PARA ADELANTAR LOS TRAMITES ADMINISTRATIVOS DE LOS DOCUMENTOS QUE INGRESAN Y EGRESAN A LA SSFFS</t>
  </si>
  <si>
    <t>PRESTAR SERVICIOS DE APOYO A LA GESTION PARA ADELANTAR LOS TRAMITESADMINISTRATIVOS DE LOS DOCUMENTOS QUE INGRESAN Y EGRESAN A LA SSFFS</t>
  </si>
  <si>
    <t>852022_7710</t>
  </si>
  <si>
    <t>164172789</t>
  </si>
  <si>
    <t>PRESTAR SERVICIOS DE APOYO A LA GESTIÓN EN LAS ACTIVIDADES ADMINISTRATIVAS Y TÉCNICAS RELACIONADAS CON LA EVALUACIÓN, CONTROL, SEGUIMIENTO Y PREVENCIÓN SOBRE EL RECURSO ARBÓREO DE LA CIUDAD</t>
  </si>
  <si>
    <t>CLAUDIA  PATRICIA PARDO ZAMORA</t>
  </si>
  <si>
    <t>20220992</t>
  </si>
  <si>
    <t>CLAUDIA PATRICIA PARDO ZAMORA</t>
  </si>
  <si>
    <t>PRESTAR SERVICIOS DE APOYO A LA GESTION EN LAS ACTIVIDADES ADMINISTRATIVAS Y TECNICAS RELACIONADAS CON LA EVALUACION, CONTROL, SEGUIMIENTO Y PREVENCION SOBRE EL RECURSO ARBOREO DE LA CIUDAD</t>
  </si>
  <si>
    <t>862022_7710</t>
  </si>
  <si>
    <t>165832790</t>
  </si>
  <si>
    <t>EJECUTAR 115.000 ACTUACIONES TÉCNICAS O JURÍDICAS DE EVALUACIÓN, CONTROL, SEGUIMIENTO Y PREVENCIÓN SOBRE EL ARBOLADO URBANO DE BOGOTÁ D.C.  //  O232020200885954 - SERVICIOS DE PREPARACIÓN DE DOCUMENTOS Y OTROS SERVICIOS ESPECIALIZADOS DE APOYO A OFICINA  //  1-100-F001-VA-RECURSOS DISTRITO</t>
  </si>
  <si>
    <t>O232020200885954</t>
  </si>
  <si>
    <t>SERVICIOS DE PREPARACIÓN DE DOCUMENTOS Y OTROS SERVICIOS ESPECIALIZADOS DE APOYO A OFICINA</t>
  </si>
  <si>
    <t>PRESTAR SERVICIOS PROFESIONALES PARA LIDERAR EL GRUPO DE GESTIÓN DOCUMENTAL Y EXPEDIENTES A CARGO DE LA SSFFS.</t>
  </si>
  <si>
    <t>MARIA  CAMILA  PINEDA  CHARRY</t>
  </si>
  <si>
    <t>20220024</t>
  </si>
  <si>
    <t>MARIA CAMILA PINEDA CHARRY</t>
  </si>
  <si>
    <t>PRESTAR SERVICIOS PROFESIONALES PARA LIDERAR EL GRUPO DE GESTION DOCUMENTAL Y EXPEDIENTES A CARGO DE LA SSFFS</t>
  </si>
  <si>
    <t>872022_7710</t>
  </si>
  <si>
    <t>166702783</t>
  </si>
  <si>
    <t>EJECUTAR 115.000 ACTUACIONES TÉCNICAS O JURÍDICAS DE EVALUACIÓN, CONTROL, SEGUIMIENTO Y PREVENCIÓN SOBRE EL ARBOLADO URBANO DE BOGOTÁ D.C.  //  O232020200668014 - SERVICIOS DE GESTIÓN DOCUMENTAL  //  1-100-F001-VA-RECURSOS DISTRITO</t>
  </si>
  <si>
    <t>O232020200668014</t>
  </si>
  <si>
    <t>SERVICIOS DE GESTIÓN DOCUMENTAL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</si>
  <si>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</si>
  <si>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YURANI  MURILLO CORREA</t>
  </si>
  <si>
    <t>20220412</t>
  </si>
  <si>
    <t>YURANI MURILLO CORREA</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</si>
  <si>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</si>
  <si>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DE APOYO A LA GESTION PARA LA ADECUADA ADMINISTRACION,ORGANIZACION Y CONSERVACION DE LOS EXPEDIENTES Y ARCHIVO DE GESTIONDOCUMENTAL Y EL TRAMITE DE NOTIFICACIONES Y COMUNICACIONES DE ACTOSADMINISTRATIVOS Y CONCEPTOS TECNICOS A CARGO DE LA SSFFS</t>
  </si>
  <si>
    <t>882022_7710</t>
  </si>
  <si>
    <t>167072783</t>
  </si>
  <si>
    <t>MARLEN ROCIO GONZALEZ  GARCIA</t>
  </si>
  <si>
    <t>20220415</t>
  </si>
  <si>
    <t>MARLEN ROCIO GONZALEZ GARCIA</t>
  </si>
  <si>
    <t>892022_7710</t>
  </si>
  <si>
    <t>167342783</t>
  </si>
  <si>
    <t>ANGY KATHERINNE BOHORQUEZ VELANDIA</t>
  </si>
  <si>
    <t>20220842</t>
  </si>
  <si>
    <t>902022_7710</t>
  </si>
  <si>
    <t>167532783</t>
  </si>
  <si>
    <t>JUAN CAMILO AREVALO PEÑA</t>
  </si>
  <si>
    <t>20220556</t>
  </si>
  <si>
    <t>912022_7710</t>
  </si>
  <si>
    <t>167892783</t>
  </si>
  <si>
    <t xml:space="preserve">PAULA ANDREA CADENA BARRIOS </t>
  </si>
  <si>
    <t>20220491</t>
  </si>
  <si>
    <t>PAULA ANDREA CADENA BARRIOS</t>
  </si>
  <si>
    <t>922022_7710</t>
  </si>
  <si>
    <t>168422783</t>
  </si>
  <si>
    <t>GONZALO  CHACON SACHICA</t>
  </si>
  <si>
    <t>20220779</t>
  </si>
  <si>
    <t>GONZALO CHACON SACHICA</t>
  </si>
  <si>
    <t>932022_7710</t>
  </si>
  <si>
    <t>2790</t>
  </si>
  <si>
    <t>PRESTAR SERVICIOS PROFESIONALES PARA LA REVISIÓN DE LOS DOCUMENTOS GENERADOS EN EL TRÁMITE DE NOTIFICACIÓN, COMUNICACIÓN Y PUBLICACIÓN DE LOS ACTOS ADMINISTRATIVOS EMANADOS POR LA SDA EN DESARROLLO DEL PROCESO DE EVALUACIÓN CONTROL Y SEGUIMIENTO AL ARBOLADO URBANO.</t>
  </si>
  <si>
    <t>PRESTAR SERVICIOS PROFESIONALES PARA LA REVISION DE LOS DOCUMENTOS GENERADOS EN EL TRAMITE DE NOTIFICACION, COMUNICACION Y PUBLICACION DE LOS ACTOS ADMINISTRATIVOS EMANADOS POR LA SDA EN DESARROLLO DEL PROCESO DE EVALUACION CONTROL Y SEGUIMIENTO AL ARBOLADO URBANO</t>
  </si>
  <si>
    <t>942022_7710</t>
  </si>
  <si>
    <t>952022_7710</t>
  </si>
  <si>
    <t>962022_7710</t>
  </si>
  <si>
    <t>REORIENTACIÓN DE RECURSOS</t>
  </si>
  <si>
    <t>REORIENTACION DE RECURSOS</t>
  </si>
  <si>
    <t>Saldo Meta</t>
  </si>
  <si>
    <t>972022_7710</t>
  </si>
  <si>
    <t>2783</t>
  </si>
  <si>
    <t>982022_7710</t>
  </si>
  <si>
    <t>2786</t>
  </si>
  <si>
    <t>992022_7710</t>
  </si>
  <si>
    <t>2788</t>
  </si>
  <si>
    <t>1002022_7710</t>
  </si>
  <si>
    <t>2785</t>
  </si>
  <si>
    <t>1012022_7710</t>
  </si>
  <si>
    <t>2789</t>
  </si>
  <si>
    <t>1022022_7710</t>
  </si>
  <si>
    <t>2787</t>
  </si>
  <si>
    <t>1032022_7710</t>
  </si>
  <si>
    <t>1042022_7710</t>
  </si>
  <si>
    <t>2780</t>
  </si>
  <si>
    <t>1052022_7710</t>
  </si>
  <si>
    <t>2792</t>
  </si>
  <si>
    <t>1062022_7710</t>
  </si>
  <si>
    <t>2791</t>
  </si>
  <si>
    <t>EJECUTAR 115.000 ACTUACIONES TÉCNICAS O JURÍDICAS DE EVALUACIÓN, CONTROL, SEGUIMIENTO Y PREVENCIÓN SOBRE EL ARBOLADO URBANO DE BOGOTÁ D.C.  //  O2320201003083899997 - ARTÍCULOS N.C.P. PARA PROTECCIÓN  //  1-100-F001-VA-RECURSOS DISTRITO</t>
  </si>
  <si>
    <t>O2320201003083899997</t>
  </si>
  <si>
    <t>ARTÍCULOS N.C.P. PARA PROTECCIÓN</t>
  </si>
  <si>
    <t>ADQUIRIR ELEMENTOS DE PROTECCIÓN PERSONAL, BIOSEGURIDAD, SEGURIDAD INDUSTRIAL, ERGONÓMICOS DE OFICINA Y ATENCIÓN DE EMERGENCIAS, PARA EL CUMPLIMIENTO DE LAS ACCIONES DESARROLLADAS POR LA SECRETARIA DISTRITAL DE AMBIENTE</t>
  </si>
  <si>
    <t>CCE-07</t>
  </si>
  <si>
    <t>SELECCIÓN ABREVIADA SUBASTA INVERSA</t>
  </si>
  <si>
    <t>46181500;46181600;46181700;46181800;46181900;416182000;46182100;46182200;46182300;46182400</t>
  </si>
  <si>
    <t>Selección abreviada subasta inversa</t>
  </si>
  <si>
    <t>ADQUIRIR ELEMENTOS DE PROTECCION PERSONAL, BIOSEGURIDAD, SEGURIDAD INDUSTRIAL, ERGONOMICOS DE OFICINA Y ATENCION DE EMERGENCIAS, PARA EL CUMPLIMIENTO DE LAS ACCIONES DESARROLLADAS POR LA SECRETARIA DISTRITAL DE AMBIENTE</t>
  </si>
  <si>
    <t>1072022_7710</t>
  </si>
  <si>
    <t>2781</t>
  </si>
  <si>
    <t>EJECUTAR 115.000 ACTUACIONES TÉCNICAS O JURÍDICAS DE EVALUACIÓN, CONTROL, SEGUIMIENTO Y PREVENCIÓN SOBRE EL ARBOLADO URBANO DE BOGOTÁ D.C.  //  O232020200668021 - SERVICIOS LOCALES DE MENSAJERÍA NACIONAL  //  1-100-F001-VA-RECURSOS DISTRITO</t>
  </si>
  <si>
    <t>O232020200668021</t>
  </si>
  <si>
    <t>SERVICIOS LOCALES DE MENSAJERÍA NACIONAL</t>
  </si>
  <si>
    <t>PRESTAR EL SERVICIO DE MENSAJERÍA ESPECIALIZADA Y CORREO CERTIFICADO PARA LA ADMISIÓN, RECIBO Y ENVÍO A NIVEL URBANO Y NACIONAL, DE LA CORRESPONDENCIA GENERADA POR LA SECRETARIA DISTRITAL DE AMBIENTE EN VIRTUD DE SU GESTIÓN</t>
  </si>
  <si>
    <t>78102203;78102205;78102206</t>
  </si>
  <si>
    <t>PRESTAR EL SERVICIO DE MENSAJERIA ESPECIALIZADA Y CORREO CERTIFICADO PARA LA ADMISION, RECIBO Y ENVIO A NIVEL URBANO Y NACIONAL, DE LA CORRESPONDENCIA GENERADA POR LA SECRETARIA DISTRITAL DE AMBIENTE EN VIRTUD DE SU GESTION</t>
  </si>
  <si>
    <t>1082022_7710</t>
  </si>
  <si>
    <t>176612782</t>
  </si>
  <si>
    <t>EJECUTAR 115.000 ACTUACIONES TÉCNICAS O JURÍDICAS DE EVALUACIÓN, CONTROL, SEGUIMIENTO Y PREVENCIÓN SOBRE EL ARBOLADO URBANO DE BOGOTÁ D.C.  //  O232020200664114 - SERVICIOS DE TRANSPORTE TERRESTRE ESPECIAL LOCAL DE PASAJEROS  //  1-100-F001-VA-RECURSOS DISTRITO</t>
  </si>
  <si>
    <t>O232020200664114</t>
  </si>
  <si>
    <t>SERVICIOS DE TRANSPORTE TERRESTRE ESPECIAL LOCAL DE PASAJEROS</t>
  </si>
  <si>
    <t>PRESTAR EL SERVICIO DE TRANSPORTE PÚBLICO TERRESTRE AUTOMOTOR ESPECIAL DE PASAJEROS Y DE CARGA PARA EL DESARROLLO DE LAS ACTIVIDADES MISIONALES Y DE INVERSIÓN QUE ADELANTE LA SECRETARIA DISTRITAL DE AMBIENTE</t>
  </si>
  <si>
    <t>CCE-02</t>
  </si>
  <si>
    <t>LICITACIÓN PÚBLICA</t>
  </si>
  <si>
    <t>78101800;78111800</t>
  </si>
  <si>
    <t xml:space="preserve"> </t>
  </si>
  <si>
    <t>Licitación pública</t>
  </si>
  <si>
    <t>20211360</t>
  </si>
  <si>
    <t>Por Cargar en SIPSE</t>
  </si>
  <si>
    <t>TRANSPORTES ESPECIALES F.S.G S.A.S</t>
  </si>
  <si>
    <t>PRESTAR EL SERVICIO DE TRANSPORTE PUBLICO TERRESTRE AUTOMOTOR ESPECIAL DE PASAJEROS Y DE CARGA PARA EL DESARROLLO DE LAS ACTIVIDADES MISIONALES Y DE INVERSION QUE ADELANTE LA SECRETARIA DISTRITAL DE AMBIENTE</t>
  </si>
  <si>
    <t xml:space="preserve">"1332022-7657","1152022-7702","1082022-7710","1312022-7710","432022-7711","692022-7711","122022-7743","202022-7743","322022-7743","362022-7769","62022-7769","712022-7769","902022-7769","112022-7780","332022-7780","352022-7780","422022-7780","1132022-7789","1422022-7789","292022-7789","102022-7794","722022-7794","342022-7805","362022-7811","372022-7811","382022-7811","62022-7814","312022-7820" PRESTAR EL SERVICIO DE TRANSPORTE PUBLICO TERRESTRE AUTOMOTOR ESPECIAL DE PASAJEROS Y DE CARGA PARA EL DESARROLLO DE LAS ACTIVIDADES MISIONALES Y DE INVERSION QUE ADELANTE LA SECRETARIA DISTRITAL DE AMBIENTE
</t>
  </si>
  <si>
    <t>ESTE CDP REMPLAZA LOS CDP EXTRAPRESUPUESALES 50, 49, 48, 46, 45, 54, 51 , 56, 52, 53, 55, 47, 57, PRESTAR EL SERVICIO DE TRANSPORTE PUBLICO TERRESTRE AUTOMOTOR ESPECIAL DDE PASAJEROS Y DE CARGA PARA EL DESARROLLO DE LAS ACTIVIDADES MISIONALES Y DE INVERSION QUE ADELANTE LA SECRETARIA DISTRITAL DE AMBIENTE</t>
  </si>
  <si>
    <t>Por Cargar</t>
  </si>
  <si>
    <t>SOLICITUD PAGO</t>
  </si>
  <si>
    <t>1092022_7710</t>
  </si>
  <si>
    <t>165032793</t>
  </si>
  <si>
    <t>EJECUTAR 24.000 ACTUACIONES TÉCNICAS O JURÍDICAS DE EVALUACIÓN, CONTROL, SEGUIMIENTO Y PREVENCIÓN SOBRE EL RECURSO FLORA EN EL DISTRITO CAPITAL.  //  O232020200994900 - OTROS SERVICIOS DE PROTECCIÓN DEL MEDIO AMBIENTE N.C.P.  //  1-100-F001-VA-RECURSOS DISTRITO</t>
  </si>
  <si>
    <t>239 - AUMENTAR EN UN 15% LAS ACTUACIONES TÉCNICAS O JURÍDICAS DE EVALUACIÓN, CONTROL, SEGUIMIENTO Y PREVENCIÓN SOBRE EL RECURSO FLORA.</t>
  </si>
  <si>
    <t>AUMENTAR LA GESTIÓN PARA CONTROLAR EL TRÁFICO DE LA FLORA MADERABLE Y NO MADERABLE.</t>
  </si>
  <si>
    <t>O232020200994900</t>
  </si>
  <si>
    <t>OTROS SERVICIOS DE PROTECCIÓN DEL MEDIO AMBIENTE N.C.P.</t>
  </si>
  <si>
    <t>PRESTAR SERVICIOS PROFESIONALES PARA ADELANTAR LA PLANEACIÓN Y LIDERAR LAS ACTUACIONES TENDIENTES A DISMINUIR EL NÚMERO DE EMPRESAS FORESTALES NO REGISTRADAS O QUE INCUMPLAN LA NORMATIVIDAD AMBIENTAL EN MATERIA FORESTAL</t>
  </si>
  <si>
    <t xml:space="preserve">3204053_Servicio de monitoreo y seguimiento de la biodiversidad y los servicios ecosistémicos </t>
  </si>
  <si>
    <t>SERVICIO DE MONITOREO Y SEGUIMIENTO DE LA BIODIVERSIDAD Y LOS SERVICIOS ECOSISTÉMICOS</t>
  </si>
  <si>
    <t>MARIA  FERNANDA ALVAREZ GALLARDO</t>
  </si>
  <si>
    <t>20220389</t>
  </si>
  <si>
    <t>MARIA FERNANDA ALVAREZ GALLARDO</t>
  </si>
  <si>
    <t>PRESTAR SERVICIOS PROFESIONALES PARA ADELANTAR LA PLANEACION Y LIDERAR LAS ACTUACIONES TENDIENTES A DISMINUIR EL NUMERO DE EMPRESAS FORESTALES NO REGISTRADAS O QUE INCUMPLAN LA NORMATIVIDAD AMBIENTAL EN MATERIA FORESTAL</t>
  </si>
  <si>
    <t>1102022_7710</t>
  </si>
  <si>
    <t>165152793</t>
  </si>
  <si>
    <t>PRESTAR SERVICIOS PROFESIONALES PARA LIDERAR LAS ACTUACIONES CONDUCENTES A DISMINUIR EL TRÁFICO ILEGAL DE ESPECÍMENES DE FLORA EN LA JURISDICCIÓN DE LA SDA.</t>
  </si>
  <si>
    <t>HECTOR MAURICIO ZEA SANDOVAL</t>
  </si>
  <si>
    <t>20220795</t>
  </si>
  <si>
    <t>PRESTAR SERVICIOS PROFESIONALES PARA LIDERAR LAS ACTUACIONES CONDUCENTES A DISMINUIR EL TRAFICO ILEGAL DE ESPECIMENES DE FLORA EN LA JURISDICCION DE LA SDA</t>
  </si>
  <si>
    <t>1112022_7710</t>
  </si>
  <si>
    <t>165222793</t>
  </si>
  <si>
    <t>PRESTAR SERVICIOS PROFESIONALES PARA LIDERAR LAS ACTUACIONES ENCAMINADAS AL CONTROL AL APROVECHAMIENTO Y COMERCIALIZACIÓN DEL RECURSO FLORA SILVESTRE.</t>
  </si>
  <si>
    <t>CAMILO ESTEBAN CADENA VARGAS</t>
  </si>
  <si>
    <t>20220759</t>
  </si>
  <si>
    <t>PRESTAR SERVICIOS PROFESIONALES PARA LIDERAR LAS ACTUACIONES ENCAMINADAS AL CONTROL AL APROVECHAMIENTO Y COMERCIALIZACION DEL RECURSO FLORA SILVESTRE</t>
  </si>
  <si>
    <t>PRESTAR SERVICIOS PROFESIONALES PARA LIDERAR LAS ACTUACIONES ENCAMINADASAL CONTROL AL APROVECHAMIENTO Y COMERCIALIZACION DEL RECURSO FLORASILVESTRE</t>
  </si>
  <si>
    <t>1122022_7710</t>
  </si>
  <si>
    <t>2793</t>
  </si>
  <si>
    <t>PRESTAR SERVICIOS PROFESIONALES PARA EJECUTAR ACTUACIONES DE EVALUACIÓN, SEGUIMIENTO Y CONTROL A EMPRESAS FORESTALES QUE ADELANTEN ACTIVIDADES EN LA JURISDICCIÓN DE LA SDA.</t>
  </si>
  <si>
    <t>PRESTAR SERVICIOS PROFESIONALES PARA EJECUTAR ACTUACIONES DE EVALUACION, SEGUIMIENTO Y CONTROL A EMPRESAS FORESTALES QUE ADELANTEN ACTIVIDADES EN LA JURISDICCION DE LA SDA</t>
  </si>
  <si>
    <t>1132022_7710</t>
  </si>
  <si>
    <t>165432793</t>
  </si>
  <si>
    <t xml:space="preserve">PRESTAR SERVICIOS PROFESIONALES PARA EJECUTAR ACTUACIONES DE EVALUACIÓN, SEGUIMIENTO, CONTROL Y PREVENCIÓN AL APROVECHAMIENTO Y COMERCIALIZACIÓN DEL RECURSO FLORA. </t>
  </si>
  <si>
    <t>DIANA LUCIA VARGAS ROJAS</t>
  </si>
  <si>
    <t>20220750</t>
  </si>
  <si>
    <t>PRESTAR SERVICIOS PROFESIONALES PARA EJECUTAR ACTUACIONES DE EVALUACION, SEGUIMIENTO, CONTROL Y PREVENCION AL APROVECHAMIENTO Y COMERCIALIZACION DEL RECURSO FLORA</t>
  </si>
  <si>
    <t>1142022_7710</t>
  </si>
  <si>
    <t>165532793</t>
  </si>
  <si>
    <t>RAYID AHMED RODRIGUEZ MIRANDA</t>
  </si>
  <si>
    <t>20220356</t>
  </si>
  <si>
    <t>1152022_7710</t>
  </si>
  <si>
    <t>1162022_7710</t>
  </si>
  <si>
    <t>165792793</t>
  </si>
  <si>
    <t>PRESTAR SERVICIOS PROFESIONALES PARA EJECUTAR ACTUACIONES TÉCNICAS DE EVALUACIÓN, SEGUIMIENTO, CONTROL Y PREVENCIÓN DEL TRÁFICO DEL RECURSO FLORA.</t>
  </si>
  <si>
    <t>JOHN FREDY ZARATE BERMUDEZ</t>
  </si>
  <si>
    <t>20220388</t>
  </si>
  <si>
    <t>PRESTAR SERVICIOS PROFESIONALES PARA EJECUTAR ACTUACIONES TECNICAS DE EVALUACION, SEGUIMIENTO, CONTROL Y PREVENCION DEL TRAFICO DEL RECURSO FLORA</t>
  </si>
  <si>
    <t>PRESTAR SERVICIOS PROFESIONALES PARA EJECUTAR ACTUACIONES TECNICAS DEEVALUACION, SEGUIMIENTO, CONTROL Y PREVENCION DEL TRAFICO DEL RECURSOFLORA</t>
  </si>
  <si>
    <t>1172022_7710</t>
  </si>
  <si>
    <t>165902793</t>
  </si>
  <si>
    <t>JANETH MARCELA CAMACHO BENITEZ</t>
  </si>
  <si>
    <t>20220387</t>
  </si>
  <si>
    <t>1182022_7710</t>
  </si>
  <si>
    <t>165992793</t>
  </si>
  <si>
    <t>BIBIANA ANDREA PERALTA GOMEZ</t>
  </si>
  <si>
    <t>20221045</t>
  </si>
  <si>
    <t>PRESTAR SERVICIOS PROFESIONALES PARA EJECUTAR ACTUACIONES TECNICAS DE EVALUACION, SEGUIMIENTO, CONTROL Y PREVENCION DEL TRAFICO DELRECURSO FLORA</t>
  </si>
  <si>
    <t>1192022_7710</t>
  </si>
  <si>
    <t>166082793</t>
  </si>
  <si>
    <t>MERLYN KATHERINE CAICEDO VILLAMARIN</t>
  </si>
  <si>
    <t>20221131</t>
  </si>
  <si>
    <t>1202022_7710</t>
  </si>
  <si>
    <t>166192793</t>
  </si>
  <si>
    <t>PRESTAR SERVICIOS PROFESIONALES PARA EJECUTAR ACTUACIONES DE EVALUACIÓN, SEGUIMIENTO, CONTROL Y PREVENCIÓN AL APROVECHAMIENTO, COMERCIALIZACIÓN Y MOVILIZACIÓN DEL RECURSO FLORA EN LAS OFICINAS DE ENLACE.</t>
  </si>
  <si>
    <t>SEBASTIAN  NIETO OLIVEROS</t>
  </si>
  <si>
    <t>20220390</t>
  </si>
  <si>
    <t>SEBASTIAN NIETO OLIVEROS</t>
  </si>
  <si>
    <t>PRESTAR SERVICIOS PROFESIONALES PARA EJECUTAR ACTUACIONES DE EVALUACION, SEGUIMIENTO, CONTROL Y PREVENCION AL APROVECHAMIENTO, COMERCIALIZACION Y MOVILIZACION DEL RECURSO FLORA EN LAS OFICINAS DE ENLACE</t>
  </si>
  <si>
    <t>1212022_7710</t>
  </si>
  <si>
    <t>166262793</t>
  </si>
  <si>
    <t>YEISON FABIAN HERNANDEZ YATE</t>
  </si>
  <si>
    <t>20221164</t>
  </si>
  <si>
    <t>1222022_7710</t>
  </si>
  <si>
    <t>166362793</t>
  </si>
  <si>
    <t>PRESTAR SERVICIOS PROFESIONALES PARA APOYAR LAS ACTUACIONES ENCAMINADAS A DISMINUIR LA ILEGALIDAD EN EL APROVECHAMIENTO Y COMERCIALIZACIÓN DEL RECURSO FLORA.</t>
  </si>
  <si>
    <t>DIANA MILENA REINA AVILA</t>
  </si>
  <si>
    <t>20221184</t>
  </si>
  <si>
    <t>PRESTAR SERVICIOS PROFESIONALES PARA APOYAR LAS ACTUACIONES ENCAMINADAS A DISMINUIR LA ILEGALIDAD EN EL APROVECHAMIENTO Y COMERCIALIZACION DEL RECURSO FLORA</t>
  </si>
  <si>
    <t>1232022_7710</t>
  </si>
  <si>
    <t>166442793</t>
  </si>
  <si>
    <t>PRESTAR SERVICIOS PROFESIONALES PARA EJECUTAR ACTUACIONES TENDIENTES A DISMINUIR EL NÚMERO DE EMPRESAS FORESTALES NO REGISTRADAS O QUE INCUMPLAN LA NORMATIVIDAD AMBIENTAL EN MATERIA FORESTAL.</t>
  </si>
  <si>
    <t>MARIA FERNADA ALFONSO MARTINEZ</t>
  </si>
  <si>
    <t>20221170</t>
  </si>
  <si>
    <t>MARIA FERNANDA ALFONSO MARTINEZ</t>
  </si>
  <si>
    <t>PRESTAR SERVICIOS PROFESIONALES PARA EJECUTAR ACTUACIONES TENDIENTES A DISMINUIR EL NUMERO DE EMPRESAS FORESTALES NO REGISTRADAS O QUE INCUMPLAN LA NORMATIVIDAD AMBIENTAL EN MATERIA FORESTAL</t>
  </si>
  <si>
    <t>1242022_7710</t>
  </si>
  <si>
    <t>166492793</t>
  </si>
  <si>
    <t>ANA MARIA CUBILLOS LIEVANO</t>
  </si>
  <si>
    <t>20220659</t>
  </si>
  <si>
    <t>1252022_7710</t>
  </si>
  <si>
    <t>166562793</t>
  </si>
  <si>
    <t>LAURA ANDREA ZAMBRANO HURTADO</t>
  </si>
  <si>
    <t>20220325</t>
  </si>
  <si>
    <t>PRESTAR SERVICIOS PROFESIONALES PARA EJECUTAR ACTUACIONES TENDIENTES ADISMINUIR EL NUMERO DE EMPRESAS FORESTALES NO REGISTRADAS O QUEINCUMPLAN LA NORMATIVIDAD AMBIENTAL EN MATERIA FORESTAL</t>
  </si>
  <si>
    <t>1262022_7710</t>
  </si>
  <si>
    <t>168532795</t>
  </si>
  <si>
    <t>EJECUTAR 24.000 ACTUACIONES TÉCNICAS O JURÍDICAS DE EVALUACIÓN, CONTROL, SEGUIMIENTO Y PREVENCIÓN SOBRE EL RECURSO FLORA EN EL DISTRITO CAPITAL.  //  O232020200668014 - SERVICIOS DE GESTIÓN DOCUMENTAL  //  1-100-F001-VA-RECURSOS DISTRITO</t>
  </si>
  <si>
    <t>ANDREA DEL PILAR RODRIGUEZ MARTINEZ</t>
  </si>
  <si>
    <t>20221163</t>
  </si>
  <si>
    <t>1272022_7710</t>
  </si>
  <si>
    <t>168522795</t>
  </si>
  <si>
    <t>CRISTIAN  SEBASTIAN BERMUDEZ RODRIGUEZ</t>
  </si>
  <si>
    <t>20220564</t>
  </si>
  <si>
    <t>CRISTIAN SEBASTIAN BERMUDEZ RODRIGUEZ</t>
  </si>
  <si>
    <t>1282022_7710</t>
  </si>
  <si>
    <t>1292022_7710</t>
  </si>
  <si>
    <t>2795</t>
  </si>
  <si>
    <t>1302022_7710</t>
  </si>
  <si>
    <t>2796</t>
  </si>
  <si>
    <t>EJECUTAR 24.000 ACTUACIONES TÉCNICAS O JURÍDICAS DE EVALUACIÓN, CONTROL, SEGUIMIENTO Y PREVENCIÓN SOBRE EL RECURSO FLORA EN EL DISTRITO CAPITAL.  //  O2320201003083899997 - ARTÍCULOS N.C.P. PARA PROTECCIÓN  //  1-100-F001-VA-RECURSOS DISTRITO</t>
  </si>
  <si>
    <t>1312022_7710</t>
  </si>
  <si>
    <t>176612794</t>
  </si>
  <si>
    <t>EJECUTAR 24.000 ACTUACIONES TÉCNICAS O JURÍDICAS DE EVALUACIÓN, CONTROL, SEGUIMIENTO Y PREVENCIÓN SOBRE EL RECURSO FLORA EN EL DISTRITO CAPITAL.  //  O232020200664114 - SERVICIOS DE TRANSPORTE TERRESTRE ESPECIAL LOCAL DE PASAJEROS  //  1-100-F001-VA-RECURSOS DISTRITO</t>
  </si>
  <si>
    <t>1322022_7710</t>
  </si>
  <si>
    <t>167492778</t>
  </si>
  <si>
    <t>ATENDER EL 100% DE LOS CONCEPTOS TÉCNICOS QUE RECOMIENDAN ACTUACIONES ADMINISTRATIVAS SANCIONATORIAS DURANTE LA VIGENCIA PARA MEJORAR LA EFICIENCIA DEL PROCESO SANCIONATORIO AMBIENTAL  //  O232020200668014 - SERVICIOS DE GESTIÓN DOCUMENTAL  //  1-100-F001-VA-RECURSOS DISTRITO</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</si>
  <si>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FLORA MADERABLE Y NO MADERABLE</t>
  </si>
  <si>
    <t>JAVIER  ALBERTO RAMOS  BELTRAN</t>
  </si>
  <si>
    <t>ATENDER 100 % DE LOS CONCEPTOS TÉCNICOS QUE RECOMIENDAN ACTUACIONES ADMINISTRATIVAS SANCIONATORIAS DURANTE LA VIGENCIA PARA MEJORAR LA EFICIENCIA DEL PROCESO SANCIONATORIO AMBIENTAL</t>
  </si>
  <si>
    <t>20220038</t>
  </si>
  <si>
    <t>JAVIER ALBERTO RAMOS BELTRAN</t>
  </si>
  <si>
    <t>PRESTAR SERVICIOS DE APOYO A LA GESTION PARA EL PROCESAMIENTO TECNICO ARCHIVISTICOS, DE CONSERVACION DOCUMENTAL Y DIGITALIZACION DE LOS EXPEDIENTES EN CUSTODIA DE LA DIRECCION DE CONTROL AMBIENTAL CON OCASION DEL PROCESO DE EVALUACION, CONTROL, SEGUIMIENTO AMBIENTAL SOBRE EL ARBOLADO URBANO Y LA FLORA MADERABLE Y NO MADERABLE</t>
  </si>
  <si>
    <t>PRESTAR SERVICIOS DE APOYO A LA GESTION PARA EL PROCESAMIENTO TECNICO ARCHIVISTICOS, DE CONSERVACION DOCUMENTAL Y DIGITALIZACION DE LOS EXPEDIENTES EN CUSTODIA DE LA DIRECCION DE CONTROL AMBIENTAL CON OCASION DEL PROCESO DE EVALUACION, CONTROL, SEGUIMIENTO AMBIENTAL SOBREEL ARBOLADO URBANO Y LA FLORA MADERABLE Y NO MADERABLE</t>
  </si>
  <si>
    <t>1332022_7710</t>
  </si>
  <si>
    <t>167562777</t>
  </si>
  <si>
    <t>ATENDER EL 100% DE LOS CONCEPTOS TÉCNICOS QUE RECOMIENDAN ACTUACIONES ADMINISTRATIVAS SANCIONATORIAS DURANTE LA VIGENCIA PARA MEJORAR LA EFICIENCIA DEL PROCESO SANCIONATORIO AMBIENTAL  //  O232020200994900 - OTROS SERVICIOS DE PROTECCIÓN DEL MEDIO AMBIENTE N.C.P.  //  1-100-F001-VA-RECURSOS DISTRITO</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</si>
  <si>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</si>
  <si>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PATRICIA  MENDEZ ROA</t>
  </si>
  <si>
    <t>20220025</t>
  </si>
  <si>
    <t>PATRICIA MENDEZ ROA</t>
  </si>
  <si>
    <t>PRESTAR SERVICIOS PROFESIONALES PARA ELABORAR LOS INFORMES DE CRITERIOS PARA LA IMPOSICION DE SANCIONES EN DESARROLLO DEL TRAMITE SANCIONATORIO AMBIENTAL QUE EN MATERIA DE CONTROL AMBIENTAL SEAN APLICABLES POR PARTE DE LA SDA COMO AUTORIDAD AMBIENTAL EN EL DISTRITO CAPITAL</t>
  </si>
  <si>
    <t>PRESTAR SERVICIOS PROFESIONALES PARA ELABORAR LOS INFORMES DE CRITERIOSPARA LA IMPOSICION DE SANCIONES EN DESARROLLO DEL TRAMITE SANCIONATORIOAMBIENTAL QUE EN MATERIA DE CONTROL AMBIENTAL SEAN APLICABLES POR PARTEDE LA SDA COMO AUTORIDAD AMBIENTAL EN EL DISTRITO CAPITAL</t>
  </si>
  <si>
    <t>1342022_7710</t>
  </si>
  <si>
    <t>167592779</t>
  </si>
  <si>
    <t>ATENDER EL 100% DE LOS CONCEPTOS TÉCNICOS QUE RECOMIENDAN ACTUACIONES ADMINISTRATIVAS SANCIONATORIAS DURANTE LA VIGENCIA PARA MEJORAR LA EFICIENCIA DEL PROCESO SANCIONATORIO AMBIENTAL  //  O232020200885954 - SERVICIOS DE PREPARACIÓN DE DOCUMENTOS Y OTROS SERVICIOS ESPECIALIZADOS DE APOYO A OFICINA  //  1-100-F001-VA-RECURSOS DISTRITO</t>
  </si>
  <si>
    <t>PRESTAR SERVICIOS PROFESIONALES PARA LLEVAR A CABO EL PROCESO DE NOTIFICACIÓN Y COMUNICACIÓN DE LOS ACTOS ADMINISTRATIVOS DE CARÁCTER SANCIONATORIO AMBIENTAL ORIGINADOS EN EL PROCESO DE EVALUACIÓN, CONTROL Y SEGUIMIENTO AMBIENTAL FRENTE A LA AFECTACIÓN AL RECURSO FLORA.</t>
  </si>
  <si>
    <t>KAREN JOHANA RAMIREZ GONZALEZ</t>
  </si>
  <si>
    <t>20221547</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</si>
  <si>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</si>
  <si>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SERVICIOS PROFESIONALES PARA LLEVAR A CABO EL PROCESO DE NOTIFICACION Y COMUNICACION DE LOS ACTOS ADMINISTRATIVOS DE CARACTER SANCIONATORIO AMBIENTAL ORIGINADOS EN EL PROCESO DE EVALUACION,CONTROL Y SEGUIMIENTO AMBIENTAL FRENTE A LA AFECTACION AL RECURSO FLORA</t>
  </si>
  <si>
    <t>1352022_7710</t>
  </si>
  <si>
    <t>167632776</t>
  </si>
  <si>
    <t>ATENDER EL 100% DE LOS CONCEPTOS TÉCNICOS QUE RECOMIENDAN ACTUACIONES ADMINISTRATIVAS SANCIONATORIAS DURANTE LA VIGENCIA PARA MEJORAR LA EFICIENCIA DEL PROCESO SANCIONATORIO AMBIENTAL  //  O232020200882120 - SERVICIOS DE ASESORAMIENTO Y REPRESENTACIÓN JURÍDICA RELATIVOS A OTROS CAMPOS DEL DERECHO  //  1-100-F001-VA-RECURSOS DISTRITO</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</si>
  <si>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</si>
  <si>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LUIS  ORLANDO FORERO HIGUERA</t>
  </si>
  <si>
    <t>20220492</t>
  </si>
  <si>
    <t>LUIS ORLANDO FORERO HIGUERA</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</si>
  <si>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</si>
  <si>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1362022_7710</t>
  </si>
  <si>
    <t>167652776</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</si>
  <si>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</si>
  <si>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ANGIE CATALINA AVENDAÑO CARRERO</t>
  </si>
  <si>
    <t>20220717</t>
  </si>
  <si>
    <t>PRESTAR SERVICIOS PROFESIONALES PARA APOYAR EN LA ELABORACION DE LOS ACTOS ADMINISTRATIVOS REQUERIDOS PARA EL IMPULSO DEL PROCESO SANCIONATORIO AMBIENTAL ENMARCADO EN EL PROCESO DE EVALUACION CONTROL Y SEGUIMIENTO AMBIENTAL AL RECURSO FLORA MADERABLE Y NO MADERABLE</t>
  </si>
  <si>
    <t>1372022_7710</t>
  </si>
  <si>
    <t>167732776</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</si>
  <si>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</si>
  <si>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JUAN PABLO ROJAS MEDINA</t>
  </si>
  <si>
    <t>20221362</t>
  </si>
  <si>
    <t>1382022_7710</t>
  </si>
  <si>
    <t>167762776</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</si>
  <si>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</si>
  <si>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SANDRA JULIETH BARRIOS CASTILLO</t>
  </si>
  <si>
    <t>20220501</t>
  </si>
  <si>
    <t>PRESTAR SERVICIOS PROFESIONALES PARA ELABORAR Y REVISAR LOS ACTOSADMINISTRATIVOS REQUERIDOS PARA EL IMPULSO DEL TRAMITE SANCIONATORIOAMBIENTAL, ENMARCADOS EN EL PROCESO DE CONTROL EVALUACION Y SEGUIMIENTOAMBIENTAL AL ARBOLADO URBANO Y AL RECURSO FLORA MADERABLE Y NOMADERABLE</t>
  </si>
  <si>
    <t>1392022_7710</t>
  </si>
  <si>
    <t>2778</t>
  </si>
  <si>
    <t>1402022_7710</t>
  </si>
  <si>
    <t>2777</t>
  </si>
  <si>
    <t>1412022_7710</t>
  </si>
  <si>
    <t>2779</t>
  </si>
  <si>
    <t>1422022_7710</t>
  </si>
  <si>
    <t>2776</t>
  </si>
  <si>
    <t>1432022_7710</t>
  </si>
  <si>
    <t>176542793</t>
  </si>
  <si>
    <t>ADICIÓN AL CONTRATO DE PRESTACIÓN DE SERVICIOS  PROFESIONALES No. SDA-CPS-20210389, CUYO  OBJETO CONSISTE EN "PRESTAR SERVICIOS PROFESIONALES PARA APOYAR EL DESARROLLO DE LAS ACTUACIONES TÉCNICAS ORIENTADAS A DISMINUIR LA ILEGALIDAD EN EL APROVECHAMIENTO Y COMERCIALIZACIÓN DEL RECURSO FLORA"</t>
  </si>
  <si>
    <t>LINA MARCELA YAGUE DAVILA</t>
  </si>
  <si>
    <t>ADICION AL CONTRATO DE PRESTACION DE SERVICIOS PROFESIONALES No SDA-CPS-20210389, CUYO OBJETO CONSISTE EN "PRESTAR SERVICIOS PROFESIONALES PARA APOYAR EL DESARROLLO DE LAS ACTUACIONES TECNICAS ORIENTADAS A DISMINUIR LA ILEGALIDAD EN EL APROVECHAMIENTO Y COMERCIALIZACION DEL RECURSO FLORA"</t>
  </si>
  <si>
    <t>ADICION AL CONTRATO DE PRESTACION DE SERVICIOS PROFESIONALES NO SDA-CPS-20210389, CUYO OBJETO CONSISTE EN "PRESTAR SERVICIOS PROFESIONALES PARA APOYAR EL DESARROLLO DE LAS ACTUACIONES TECNICAS ORIENTADAS A DISMINUIR LA ILEGALIDAD EN EL APROVECHAMIENTO Y COMERCIALIZACION DEL RECURSO FLORA"</t>
  </si>
  <si>
    <t>ADICION AL CONTRATO DE PRESTACION DE SERVICIOS PROFESIONALES NOSDA-CPS-20210389, CUYO OBJETO CONSISTE EN "PRESTAR SERVICIOSPROFESIONALES PARA APOYAR EL DESARROLLO DE LAS ACTUACIONES TECNICASORIENTADAS A DISMINUIR LA ILEGALIDAD EN EL APROVECHAMIENTO YCOMERCIALIZACION DEL RECURSO FLORA"</t>
  </si>
  <si>
    <t>VERIFICACIÓN DE IDONEIDAD Y/O CONFORMACIÓN CARPETA CONTRATO</t>
  </si>
  <si>
    <t>revisar</t>
  </si>
  <si>
    <t>1442022_7710</t>
  </si>
  <si>
    <t>176552793</t>
  </si>
  <si>
    <t>ADICIÓN AL CONTRATO DE PRESTACIÓN DE SERVICIOS  PROFESIONALES No. SDA-CPS-20210109, CUYO  OBJETO CONSISTE EN "PRESTAR SERVICIOS PROFESIONALES PARA APOYAR LAS ACTUACIONES TÉCNICAS RELACIONADAS CON LA EVALUACIÓN, CONTROL, SEGUIMIENTO Y PREVENCION PARA DISMINUIR EL NÚMERO DE EMPRESAS FORESTALES NO REGISTRADAS O QUE INCUMPLAN LA NORMATIVIDAD VIGENTE."</t>
  </si>
  <si>
    <t xml:space="preserve">LEIDY CAROLINA CORREA GUAUQUE </t>
  </si>
  <si>
    <t>ADICION AL CONTRATO DE PRESTACION DE SERVICIOS PROFESIONALES No SDA-CPS-20210109, CUYO OBJETO CONSISTE EN "PRESTAR SERVICIOS PROFESIONALES PARA APOYAR LAS ACTUACIONES TECNICAS RELACIONADAS CON LA EVALUACION, CONTROL, SEGUIMIENTO Y PREVENCION PARA DISMINUIR EL NUMERO DE EMPRESAS FORESTALES NO REGISTRADAS O QUE INCUMPLAN LA NORMATIVIDAD VIGENTE"</t>
  </si>
  <si>
    <t>ADICION AL CONTRATO DE PRESTACION DE SERVICIOS PROFESIONALES NO SDA-CPS-20210109, CUYO OBJETO CONSISTE EN "PRESTAR SERVICIOS PROFESIONALES PARA APOYAR LAS ACTUACIONES TECNICAS RELACIONADAS CON LA EVALUACION, CONTROL, SEGUIMIENTO Y PREVENCION PARA DISMINUIR EL NUMERO DE EMPRESAS FORESTALES NO REGISTRADAS O QUE INCUMPLAN LA NORMATIVIDAD VIGENTE"</t>
  </si>
  <si>
    <t>ADICION AL CONTRATO DE PRESTACION DE SERVICIOS PROFESIONALES NO SDA-CPS-20210109, CUYO OBJETO CONSISTE EN "PRESTAR SERVICIOS PROFESIONALES PARA APOYAR LAS ACTUACIONES TECNICAS RELACIONADAS CON LA EVALUACION, CONTROL, SEGUIMIENTO Y PREVENCION PARA DISMINUIR EL NUMERO FORESTALES NO REGISTRADAS O QUE INCUMPLAN LA NORMATIVIDAD</t>
  </si>
  <si>
    <t>Proyecto</t>
  </si>
  <si>
    <t xml:space="preserve">Nombre </t>
  </si>
  <si>
    <t xml:space="preserve">META </t>
  </si>
  <si>
    <t>APROPIACION BOGDATA - PAA</t>
  </si>
  <si>
    <t xml:space="preserve"> VALOR CDP 
(Valor CDP BOGDATA / apropiación)</t>
  </si>
  <si>
    <t>COMPROMISOS
(Valor RPs/apropiación)</t>
  </si>
  <si>
    <t>GIROS BOGDATA
(Giro/Compromiso)</t>
  </si>
  <si>
    <t>SALDO POR COMPROMETER 
(Apropiación-RP´s)</t>
  </si>
  <si>
    <t>Control a los factores de deterioro del arbolado urbano y la flora en Bogotá</t>
  </si>
  <si>
    <t>Total 7710</t>
  </si>
  <si>
    <t>Etiquetas de fila</t>
  </si>
  <si>
    <t>Suma de VALOR TOTAL ESTIMADO VIGENCIA ACTUAL</t>
  </si>
  <si>
    <t>Suma de Valor CDP BD</t>
  </si>
  <si>
    <t>Suma de Valor RP BD</t>
  </si>
  <si>
    <t>Suma de Giros BD</t>
  </si>
  <si>
    <t>Total general</t>
  </si>
  <si>
    <t>PROYECTO</t>
  </si>
  <si>
    <t>META</t>
  </si>
  <si>
    <t>Suma de VALOR GIRO</t>
  </si>
  <si>
    <t>SIN GIRAR</t>
  </si>
  <si>
    <t>% SIN GIRO</t>
  </si>
  <si>
    <t>Reporte Gerencia</t>
  </si>
  <si>
    <t>Variación</t>
  </si>
  <si>
    <t>7710</t>
  </si>
  <si>
    <t>EJECUTAR 115000 ACTUACIONES TÉCNICAS O JURÍDICAS DE EVALUACIÓN, CONTROL, SEGUIMIENTO Y PREVENCIÓN SOBRE EL ARBOLADO URBANO DE BOGOTÁ DC</t>
  </si>
  <si>
    <t>EJECUTAR 24000 ACTUACIONES TÉCNICAS O JURÍDICAS DE EVALUACIÓN, CONTROL, SEGUIMIENTO Y PREVENCIÓN SOBRE EL RECURSO FLORA EN EL DISTRITO CAPITAL</t>
  </si>
  <si>
    <t>VALOR RESERVA</t>
  </si>
  <si>
    <t>VALOR GIRO</t>
  </si>
  <si>
    <t>GIRO PENDIENTE</t>
  </si>
  <si>
    <t>CDP</t>
  </si>
  <si>
    <t>RP</t>
  </si>
  <si>
    <t>No Compromiso BD</t>
  </si>
  <si>
    <t xml:space="preserve">Beneficiario </t>
  </si>
  <si>
    <t>OBJETO BD</t>
  </si>
  <si>
    <t>observ lin</t>
  </si>
  <si>
    <t>1050</t>
  </si>
  <si>
    <t>856</t>
  </si>
  <si>
    <t>20210834</t>
  </si>
  <si>
    <t>JHON JAIRO AREVALO PEÑA</t>
  </si>
  <si>
    <t>PRESTAR SERVICIOS PROFESIONALES PARA LIDERAR, REVISAR Y ANALIZAR ELPROCESO DE ELABORACIÓN DEL INFORME DE CRITERIOS PARA LA IMPOSICIÓN DESANCIONES, Y CONCEPTOS TÉCNICOS PARA LA IMPOSICIÓN Y LEVANTAMIENTO DEMEDIDAS PREVENTIVAS, DE LOS PROCESOS REQUERIDOS QUE EN MATERIA DECONTROL AMBIENTAL SEAN APLICABLES PARA EL DISTRITO CAPITAL.</t>
  </si>
  <si>
    <t>2147</t>
  </si>
  <si>
    <t>2265</t>
  </si>
  <si>
    <t>20210067</t>
  </si>
  <si>
    <t>JUAN CARLOS AMADO MARTINEZ</t>
  </si>
  <si>
    <t>ADICIÓN AL CONTRATO DE PRESTACIÓN DE SERVICIOS DE APOYO A LA GESTIÓN NO.SDA-CPS-20210067, CUYO OBJETO CONSISTE EN "PRESTAR SERVICIOS DE APOYO  ALA GESTIÓN PARA LA ADECUADA ADMINISTRACIÓN, ORGANIZACIÓN Y  CONSERVACIÓNDE LOS DOCUMENTOS GENERAROS EN EL PROCESO DE EVALUACIÓN,  CONTROL YSEGUIMIENTO AMBIENTAL"</t>
  </si>
  <si>
    <t>2148</t>
  </si>
  <si>
    <t>2775</t>
  </si>
  <si>
    <t>ADICIÓN AL CONTRATO DE PRESTACIÓN DE SERVICIOS PROFESIONALES NO. SDA-CPS-20210834, CUYO OBJETO CONSISTE EN "PRESTAR SERVICIOS PROFESIONALES PARA LIDERAR, REVISAR Y ANALIZAR EL PROCESO DE  DEELABORACIÓN DEL INFORME DE CRITERIOS PARA LA IMPOSICIÓN DE SANCIONES YCONCEPTOS TÉCNICOS PARA LA IMPOSICIÓN Y LEVANTAMIENTO DE MEDIDAS PREVENTIVAS, DE LOS PROCESOS REQUERIDOS QUE EN MATERIA DE CONTROL AMBIENTAL SEAN APLICABLES PARA EL DISTRITO CAPITAL ."</t>
  </si>
  <si>
    <t>2149</t>
  </si>
  <si>
    <t>2365</t>
  </si>
  <si>
    <t>20210202</t>
  </si>
  <si>
    <t>ADEL MAURICIO LEGUIZAMON CEPEDA</t>
  </si>
  <si>
    <t>ADICIÓN AL CONTRATO DE PRESTACIÓN DE SERVICIOS DE APOYO A LA GESTIÓN NO.SDA-CPS-20210202, CUYO OBJETO CONSISTE EN "PRESTAR SERVICIOS DE  APOYO ALA GESTIÓN PARA EL DESARROLLO, INTERVENCIÓN Y TRÁMITE DE LOS  PROCESOSDE NOTIFICACIÓN Y LA CONSTRUCCIÓN DE LAS BASES DE DATOS  RELACIONADASCON LAS NOTIFICACIONES DE LOS ACTOS ADMINISTRATIVOS  ORIGINADOS EN ELPROCESO DE EVALUACIÓN, CONTROL Y SEGUIMIENTO AMBIENTAL".</t>
  </si>
  <si>
    <t>Saldo $1 - Liquidar para sanear.</t>
  </si>
  <si>
    <t>2151</t>
  </si>
  <si>
    <t>2022</t>
  </si>
  <si>
    <t>20210184</t>
  </si>
  <si>
    <t>KAREN JULIETH RINCON BETANCOURT</t>
  </si>
  <si>
    <t>ADICIÓN AL CONTRATO DE PRESTACIÓN DE SERVICIOS PROFESIONALES NO. SDA-CPS-20210184, CUYO OBJETO CONSISTE EN "PRESTAR SERVICIOS PROFESIONALES PARA ADELANTAR EL PROCESO DE NOTIFICACIÓN, COMUNICACIÓN YEJECUTORIA, DE LOS ACTOS ADMINISTRATIVOS ORIGINADOS EN EL PROCESO DE EVALUACIÓN, CONTROL Y SEGUIMIENTO AMBIENTAL.</t>
  </si>
  <si>
    <t>2152</t>
  </si>
  <si>
    <t>2016</t>
  </si>
  <si>
    <t>20210811</t>
  </si>
  <si>
    <t>WALTER ARLEY RINCON QUINTERO</t>
  </si>
  <si>
    <t>ADICIÓN AL CONTRATO DE PRESTACIÓN DE SERVICIOS PROFESIONALES NO.SDA-CPS-20210811, CUYO OBJETO CONSISTE EN "PRESTAR SERVICIOSPROFESIONALES PARA REALIZAR LAS ACTIVIDADES TENDIENTES A LA NOTIFICACIÓNDE LOS ACTOS ADMINISTRATIVOS ORIGINADOS DEL PROCESO DE EVALUACIÓN,CONTROL Y SEGUIMIENTO AMBIENTAL.</t>
  </si>
  <si>
    <t>2153</t>
  </si>
  <si>
    <t>2400</t>
  </si>
  <si>
    <t>20210200</t>
  </si>
  <si>
    <t>JENNIFER CAROLINA CANCELADO RODRIGUEZ</t>
  </si>
  <si>
    <t>ADICIÓN AL CONTRATO DE PRESTACIÓN DE SERVICIOS PROFESIONALES NO.SDA-CPS-20210200, CUYO OBJETO CONSISTE EN "PRESTAR SERVICIOSPROFESIONALES PARA PROYECTAR LOS ACTOS ADMINISTRATIVOS QUE IMPULSAN ELPROCESO SANCIONATORIO AMBIENTAL A PARTIR DEL CONCEPTO TÉCNICO QUERECOMIENDA LA ACTUACIÓN ADMINISTRATIVA".</t>
  </si>
  <si>
    <t>2180</t>
  </si>
  <si>
    <t>2275</t>
  </si>
  <si>
    <t>20210076</t>
  </si>
  <si>
    <t>JOSE DANIEL BAQUERO LUNA</t>
  </si>
  <si>
    <t>ADICIÓN AL CONTRATO DE PRESTACIÓN DE SERVICIOS PROFESIONALES NO.SDA-CPS-20210076, CUYO OBJETO CONSISTE EN "PRESTAR SERVICIOSPROFESIONALES PARA ANALIZAR, PROYECTAR Y REVISAR LOS ACTOSADMINISTRATIVOS QUE IMPULSAN Y DECIDEN DE FONDO EL PROCESO SANCIONATORIOAMBIENTAL A PARTIR DEL CONCEPTO TÉCNICO QUE RECOMIENDA LA ACTUACIÓNADMINISTRATIVA"</t>
  </si>
  <si>
    <t>2181</t>
  </si>
  <si>
    <t>2309</t>
  </si>
  <si>
    <t>20210104</t>
  </si>
  <si>
    <t>JUAN CAMILO DUSSAN BENAVIDES</t>
  </si>
  <si>
    <t>ADICIÓN AL CONTRATO DE PRESTACIÓN DE SERVICIOS DE APOYO A LA GESTIÓN NO.SDA-CPS-20210104, CUYO OBJETO CONSISTE EN "PRESTAR SERVICIOS DE APOYO  ALA GESTIÓN PARA EL DESARROLLO, INTERVENCIÓN Y TRÁMITE DE LOS PROCESOS DENOTIFICACIÓN Y LA CONSTRUCCIÓN DE LAS BASES DE DATOS RELACIONADAS  CONLAS NOTIFICACIONES DE LOS ACTOS ADMINISTRATIVOS ORIGINADOS  EN ELPROCESO DE EVALUACIÓN, CONTROL Y SEGUIMIENTO AMBIENTAL"</t>
  </si>
  <si>
    <t>Sin giros en la vigencia. revisar</t>
  </si>
  <si>
    <t>2245</t>
  </si>
  <si>
    <t>2282</t>
  </si>
  <si>
    <t>20211637</t>
  </si>
  <si>
    <t>MARELVIS  CAMARGO OVALLE</t>
  </si>
  <si>
    <t>PRESTAR SERVICIOS PROFESIONALES PARA PROYECTAR LOS ACTOS ADMINISTRATIVOS QUE IMPULSAN EL PROCESO SANCIONATORIO AMBIENTAL A PARTIR DEL  CONCEPTO TÉCNICO QUE RECOMIENDA LA ACTUACIÓN ADMINISTRATIVA.</t>
  </si>
  <si>
    <t>2247</t>
  </si>
  <si>
    <t>20211638</t>
  </si>
  <si>
    <t>MAGDA JHAEL VEGA MEJIA</t>
  </si>
  <si>
    <t>PRESTAR SERVICIOS PROFESIONALES PARA REVISAR LOS ACTOS ADMINISTRATIVOSQUE IMPULSAN EL PROCESO SANCIONATORIO AMBIENTAL A PARTIR DEL CONCEPTOTÉCNICO QUE RECOMIENDA LA ACTUACIÓN ADMINISTRATIVA.</t>
  </si>
  <si>
    <t>2665</t>
  </si>
  <si>
    <t>2478</t>
  </si>
  <si>
    <t>20211720</t>
  </si>
  <si>
    <t>PRESTAR SERVICIOS DE APOYO A LA GESTIÓN PARA ADELANTAR LAS ACCIONESADMINISTRATIVAS Y DE GESTIÓN DOCUMENTAL TENDIENTES A LA FINALIZACIÓN DELTRÁMITE DE NOTIFICACIÓN DE LOS ACTOS ADMINISTRATIVOS DEL PROCESOSANCIONATORIO IMPULSADO POR LA SDA CON OCASIÓN DE LA AFECTACIÓN ALRECURSO FLORA.</t>
  </si>
  <si>
    <t>1290</t>
  </si>
  <si>
    <t>992</t>
  </si>
  <si>
    <t>20210999</t>
  </si>
  <si>
    <t>MARIA ALEJANDRA MONTOYA MEJIA</t>
  </si>
  <si>
    <t>PRESTAR SERVICIOS PROFESIONALES PARA ANALIZAR, PROYECTAR Y SUSTANCIARJURIDICAMENTE LAS ACTUACIONES ADMINISTRATIVAS DERIVADAS DE LAEVALUACIÓN, CONTROL Y SEGUIMIENTO AL ARBOLADO URBANO.</t>
  </si>
  <si>
    <t>1456</t>
  </si>
  <si>
    <t>1543</t>
  </si>
  <si>
    <t>PRESTAR EL SERVICIO DE TRANSPORTE PÚBLICO TERRESTRE AUTOMOTOR ESPECIALDE PASAJEROS Y DE CARGA PARA EL DESARROLLO DE LAS ACTIVIDADES MISIONALESY DE INVERSIÓN QUE ADELANTE LA SECRETARÍA DISTRITAL DE AMBIENTE.</t>
  </si>
  <si>
    <t>1464</t>
  </si>
  <si>
    <t>1517</t>
  </si>
  <si>
    <t>20211355</t>
  </si>
  <si>
    <t>PRESTAR SERVICIOS PROFESIONALES PARA ANALIZAR, PROYECTAR Y SUSTANCIARJURÍDICAMENTE LAS ACTUACIONES ADMINISTRATIVAS DERIVADAS DE LAEVALUACIÓN, CONTROL Y SEGUIMIENTO AL ARBOLADO URBANO.</t>
  </si>
  <si>
    <t>1465</t>
  </si>
  <si>
    <t>1419</t>
  </si>
  <si>
    <t>20211317</t>
  </si>
  <si>
    <t>PRESTAR SERVICIOS PROFESIONALES PARA ANALIZAR, PROYECTAR Y SUSTANCIARJURIDICAMENTE LAS ACTUACIONES ADMINISTRATIVAS DERIVADAS DE LA EVALUACIONCONTROL Y SEGUIMIENTO AL ARBOLADO URBANO.</t>
  </si>
  <si>
    <t>1579</t>
  </si>
  <si>
    <t>1560</t>
  </si>
  <si>
    <t>20211365</t>
  </si>
  <si>
    <t>PRESTAR SERVICIOS PROFESIONALES PARA PROYECTAR ACTUACIONESADMINISTRATIVAS DE CARÁCTER LEGAL AMBIENTAL PRODUCTO DE LA EVALUACIÓN,CONTROL Y SEGUIMIENTO AL ARBOLADO URBANO.</t>
  </si>
  <si>
    <t>163</t>
  </si>
  <si>
    <t>39</t>
  </si>
  <si>
    <t>20210039</t>
  </si>
  <si>
    <t>PRESTAR SERVICIOS PROFESIONALES PARA BRINDAR LOS LINEAMIENTOS TÉCNICOSEN LA ELABORACIÓN Y POSTERIOR REVISIÓN DE LAS ACTUACIONES ADELANTADASPARA LA EVALUACIÓN, CONTROL, SEGUIMIENTO Y PREVENCIÓN SOBRE EL ARBOLADOURBANO.</t>
  </si>
  <si>
    <t>165</t>
  </si>
  <si>
    <t>322</t>
  </si>
  <si>
    <t>20210231</t>
  </si>
  <si>
    <t>YURY ANDREA SUAREZ ALBORNOZ</t>
  </si>
  <si>
    <t>PRESTAR SERVICIOS PROFESIONALES PARA REVISAR Y/O PROYECTAR LASACTUACIONES TÉCNICAS DE EVALUACIÓN, CONTROL, SEGUIMIENTO Y PREVENCIÓNSOBRE EL ARBOLADO URBANO.</t>
  </si>
  <si>
    <t>1652</t>
  </si>
  <si>
    <t>1697</t>
  </si>
  <si>
    <t>20211426</t>
  </si>
  <si>
    <t>JAROL DAVID MERIZALDE ACOSTA</t>
  </si>
  <si>
    <t>PRESTAR SERVICIOS PROFESIONALES PARA ANALIZAR, PROYECTAR Y SUSTANCIAR JURIDICAMENTE LAS ACTUACIONES ADMINISTRATIVAS DERIVADAS DE LA EVALUACIÓN, CONTROL Y SEGUIMIENTO AL ARBOLADO URBANO.</t>
  </si>
  <si>
    <t>1653</t>
  </si>
  <si>
    <t>1637</t>
  </si>
  <si>
    <t>20211394</t>
  </si>
  <si>
    <t>PRESTAR LOS SERVICIOS PROFESIONALES PARA PROYECTAR Y/O REVISAR LAS ACTUACIONES ADMINISTRATIVAS DE CARÁCTER LEGAL AMBIENTAL Y GENERAR LAS ACCIONES PREVENTIVAS Y/O CORRECTIVAS PARA MITIGAR LOS FACTORES DE DETERIORO DEL ARBOLADO URBANO.</t>
  </si>
  <si>
    <t>1654</t>
  </si>
  <si>
    <t>1655</t>
  </si>
  <si>
    <t>20211404</t>
  </si>
  <si>
    <t>167</t>
  </si>
  <si>
    <t>1702</t>
  </si>
  <si>
    <t>20210454</t>
  </si>
  <si>
    <t>PRESTAR SERVICIOS PROFESIONALES PARA ORIENTAR, REVISAR Y/O PROYECTARLASACTUACIONES ENCAMINADAS A LA PREVENCIÓN Y ATENCIÓN DE EMERGENCIAS YLAS DEMÁS ACTIVIDADES RELACIONADAS CON LA PROTECCIÓN Y CONSERVACIÓN DELRECURSO ARBÓREO.</t>
  </si>
  <si>
    <t>551</t>
  </si>
  <si>
    <t>PRESTAR SERVICIOS PROFESIONALES PARA ORIENTAR, REVISAR Y/O PROYECTAR LAS ACTUACIONES ENCAMINADAS A LA PREVENCIÓN Y ATENCIÓN DE EMERGENCIAS Y LAS DEMÁS ACTIVIDADES RELACIONADAS CON LA PROTECCIÓN Y CONSERVACIÓN DEL RECURSO ARBÓREO.</t>
  </si>
  <si>
    <t>1688</t>
  </si>
  <si>
    <t>1880</t>
  </si>
  <si>
    <t>20211515</t>
  </si>
  <si>
    <t>D&amp;S EMPRESARIALES SAS</t>
  </si>
  <si>
    <t>ADQUIRIR ELEMENTOS DE PROTECCIÓN PERSONAL, BIOSEGURIDAD, SEGURIDAD INDUSTRIAL, ERGONOMICOS DE OFICINA Y ATENCION DE EMERGENCIAS, PARA EL CUMPLIMIENTO DE LAS ACCIONES DESARROLLADAS POR LA SECRETARIA DISTRITAL DE AMBIENTE.</t>
  </si>
  <si>
    <t>170</t>
  </si>
  <si>
    <t>127</t>
  </si>
  <si>
    <t>20210090</t>
  </si>
  <si>
    <t>PRESTAR SERVICIOS PROFESIONALES PARA EJECUTAR ACTUACIONES TÉCNICAS DEEVALUACIÓN, PREVENCIÒN, CONTROL Y SEGUIMIENTO SOBRE EL RECURSO ARBÓREODE LA CIUDAD.</t>
  </si>
  <si>
    <t>171</t>
  </si>
  <si>
    <t>38</t>
  </si>
  <si>
    <t>20210034</t>
  </si>
  <si>
    <t>PRESTAR SERVICIOS PROFESIONALES PARA PROYECTAR LAS ACTUACIONESENCAMINADAS A LA PREVENCIÓN Y ATENCIÓN DE EMERGENCIAS Y LAS DEMÁSACTIVIDADES RELACIONADAS CON LA PROTECCIÓN Y CONSERVACIÓN DEL RECURSOARBÓREO.</t>
  </si>
  <si>
    <t>173</t>
  </si>
  <si>
    <t>147</t>
  </si>
  <si>
    <t>20210158</t>
  </si>
  <si>
    <t>175</t>
  </si>
  <si>
    <t>342</t>
  </si>
  <si>
    <t>20210266</t>
  </si>
  <si>
    <t>JESSICA ALEXANDRA AMAYA SABOGAL</t>
  </si>
  <si>
    <t>PRESTAR SERVICIOS PROFESIONALES PARA EJECUTAR ACTUACIONES TÉCNICAS DEEVALUACIÓN, CONTROL Y SEGUIMIENTO SOBRE EL RECURSO ARBÓREO DE LA CIUDAD.</t>
  </si>
  <si>
    <t>176</t>
  </si>
  <si>
    <t>61</t>
  </si>
  <si>
    <t>20210056</t>
  </si>
  <si>
    <t>OSCAR IVAN GARAVITO QUESADA</t>
  </si>
  <si>
    <t>1768</t>
  </si>
  <si>
    <t>1811</t>
  </si>
  <si>
    <t>20211441</t>
  </si>
  <si>
    <t>SERVICIOS POSTALES NACIONALES S A</t>
  </si>
  <si>
    <t>PRESTAR EL SERVICIO DE MENSAJERÍA ESPECIALIZADA Y CORREO CERTIFICADOPARA LA ADMISIÓN, RECIBO Y ENVÍO A NIVEL URBANO Y NACIONAL DE LACORRESPONDENCIA GENERADA POR LA SECRETARÍA DISTRITAL DE AMBIENTE ENVIRTUD DE SU GESTIÓN.</t>
  </si>
  <si>
    <t>177</t>
  </si>
  <si>
    <t>635</t>
  </si>
  <si>
    <t>20210633</t>
  </si>
  <si>
    <t>1777</t>
  </si>
  <si>
    <t>1872</t>
  </si>
  <si>
    <t>20211500</t>
  </si>
  <si>
    <t>PRESTAR SERVICIOS PROFESIONALES PARA ADELANTAR LAS ACTUACIONES TÉCNICASREQUERIDAS PARA CONTRIBUIR CON UNA MEJOR GESTIÓN DEL ARBOLADO URBANO YPREVENIR EL DETERIORO DEL RECURSO.</t>
  </si>
  <si>
    <t>1779</t>
  </si>
  <si>
    <t>1840</t>
  </si>
  <si>
    <t>20211490</t>
  </si>
  <si>
    <t>ANA MARIA USECHE RODRIGUEZ</t>
  </si>
  <si>
    <t>PRESTAR SERVICIOS PROFESIONALES PARA LIDERAR LAS ACTUACIONES TÉCNICAS DEEVALUACIÓN, CONTROL, SEGUIMIENTO Y PREVENCIÓN SOBRE EL ARBOLADO URBANO.</t>
  </si>
  <si>
    <t>1780</t>
  </si>
  <si>
    <t>2288</t>
  </si>
  <si>
    <t>20211687</t>
  </si>
  <si>
    <t>PRESTAR SERVICIOS PROFESIONALES PARA REVISAR Y/O PROYECTAR LASACTUACIONES ENCAMINADAS A LA PREVENCIÓN Y ATENCIÓN DE EMERGENCIAS  Y LASDEMÁS ACTIVIDADES RELACIONADAS CON LA PROTECCIÓN Y CONSERVACIÓN  DELRECURSO ARBÓREO.</t>
  </si>
  <si>
    <t>178</t>
  </si>
  <si>
    <t>96</t>
  </si>
  <si>
    <t>20210089</t>
  </si>
  <si>
    <t>1781</t>
  </si>
  <si>
    <t>2039</t>
  </si>
  <si>
    <t>20211587</t>
  </si>
  <si>
    <t>ANDRES ALEJANDRO ORTIZ VELA</t>
  </si>
  <si>
    <t>PRESTAR SERVICIOS PROFESIONALES PARA EJECUTAR LAS ACTUACIONES TÉCNICASREQUERIDAS PARA LA EVALUACIÓN, CONTROL Y SEGUIMIENTO AL ARBOLADO URBANO</t>
  </si>
  <si>
    <t>1782</t>
  </si>
  <si>
    <t>1841</t>
  </si>
  <si>
    <t>20211491</t>
  </si>
  <si>
    <t>ANDREY NICOLAS LEAL RIVERA</t>
  </si>
  <si>
    <t>PRESTAR SERVICIOS PROFESIONALES PARA EJECUTAR LAS ACTUACIONES TÉCNICASREQUERIDAS PARA LA EVALUACIÓN, CONTROL Y SEGUIMIENTO AL ARBOLADO URBANO.</t>
  </si>
  <si>
    <t>1787</t>
  </si>
  <si>
    <t>1897</t>
  </si>
  <si>
    <t>20211517</t>
  </si>
  <si>
    <t>1789</t>
  </si>
  <si>
    <t>1865</t>
  </si>
  <si>
    <t>20211511</t>
  </si>
  <si>
    <t>RAMIRO  CAMARGO MAYORGA</t>
  </si>
  <si>
    <t>1793</t>
  </si>
  <si>
    <t>2069</t>
  </si>
  <si>
    <t>20211597</t>
  </si>
  <si>
    <t>MARIO  ROJAS RODRIGUEZ</t>
  </si>
  <si>
    <t>PRESTAR SERVICIOS PROFESIONALES PARA REVISAR Y/O PROYECTAR LOS ACTOS ADMINISTRATIVOS Y DEMÁS ACTUACIONES JURÍDICAS RELACIONADAS CON LA  YCONSERVACIÓN DEL RECURSO ARBÓREO DE LA CIUDAD.</t>
  </si>
  <si>
    <t>1800</t>
  </si>
  <si>
    <t>2243</t>
  </si>
  <si>
    <t>20211676</t>
  </si>
  <si>
    <t>CARMEN VIRGINIA NOVOA MENESES</t>
  </si>
  <si>
    <t>PRESTAR SERVICIOS PROFESIONALES PARA ANALIZAR Y SUSTANCIAR JURÍDICAMENTELOS TRÁMITES ADMINISTRATIVOS DE CARÁCTER PERMISIVO RELACIONADOS CON LAADECUADA GESTIÓN Y MANEJO DEL ARBOLADO URBANO.</t>
  </si>
  <si>
    <t>180</t>
  </si>
  <si>
    <t>194</t>
  </si>
  <si>
    <t>20210176</t>
  </si>
  <si>
    <t>YANETH  CABALLERO MONTEJO</t>
  </si>
  <si>
    <t>1804</t>
  </si>
  <si>
    <t>1743</t>
  </si>
  <si>
    <t>20211440</t>
  </si>
  <si>
    <t>PRESTAR SERVICIOS PROFESIONALES PARA GESTIONAR LAS ACTIVIDADES DESEGUIMIENTO A LOS PROCESOS Y PROCEDIMIENTOS DE ATENCIÓN OPORTUNA A PQRSY DEMAS ACTUACIONES DE SEGUIMIENTO REQUERIDAS PARA LA PROTECCIÓN DELARBOLADO URBANO.</t>
  </si>
  <si>
    <t>1757</t>
  </si>
  <si>
    <t>20211444</t>
  </si>
  <si>
    <t>PRESTAR SERVICIOS PROFESIONALES PARA BRINDAR ASESORÍA JURÍDICA YADELANTAR LA GESTIÓN PARA LLEVAR A CABO LOS PROCESOS CONTRACTUALESREQUERIDOS EN EL PROCESO DE EVALUACIÓN, CONTROL Y SEGUIMIENTO   ALARBOLADO URBANO.</t>
  </si>
  <si>
    <t>1830</t>
  </si>
  <si>
    <t>2568</t>
  </si>
  <si>
    <t>20211739</t>
  </si>
  <si>
    <t>PRESTAR SERVICIOS DE APOYO A LA GESTIÓN PARA LA ADECUADA ADMINISTRACIÓN,ORGANIZACIÓN Y CONSERVACIÓN DE LOS EXPEDIENTES Y ARCHIVO DE GESTIÓNDOCUMENTAL A CARGO DE LA SSFFS.</t>
  </si>
  <si>
    <t>1834</t>
  </si>
  <si>
    <t>2279</t>
  </si>
  <si>
    <t>20211684</t>
  </si>
  <si>
    <t>PRESTAR SERVICIOS DE APOYO A LA GESTIÓN PARA LA ADECUADA ADMINISTRACIÓN,ORGANIZACIÓN Y CONSERVACIÓN DE LOS EXPEDIENTES Y ARCHIVO DE GESTIÓN DOCUMENTAL A CARGO DE LA SSFFS.</t>
  </si>
  <si>
    <t>1890</t>
  </si>
  <si>
    <t>1853</t>
  </si>
  <si>
    <t>20210428</t>
  </si>
  <si>
    <t>ADICIÓN AL CONTRATO DE PRESTACIÓN DE SERVICIOS PROFESIONALES NO.SDA-CPS-20210428, CUYO OBJETO CONSISTE EN PRESTAR SERVICIOSPROFESIONALES PARA ORIENTAR, REVISAR Y GESTIONAR EL TRÁMITE DEEXPEDIENTES Y EL MANEJO DEL ARCHIVO DE GESTIÓN DOCUMENTAL, DERIVADOS DELAS ACTIVIDADES DE EVALUACIÓN, CONTROL Y SEGUIMIENTO AL ARBOLADO URBANO.</t>
  </si>
  <si>
    <t>1891</t>
  </si>
  <si>
    <t>20210241</t>
  </si>
  <si>
    <t>SANDRA PATRICIA RODRIGUEZ VARGAS</t>
  </si>
  <si>
    <t>ADICIÓN AL CONTRATO DE PRESTACIÓN DE SERVICIOS PROFESIONALES NO.SDA-CPS-20210241, CUYO OBJETO CONSISTE EN PRESTAR SERVICIOSPROFESIONALES PARA PROYECTAR Y/O REVISAR LAS ACTUACIONES ADMINISTRATIVASDE CARÁCTER LEGAL AMBIENTAL PRODUCTO DE LA EVALUACIÓN, CONTROL YSEGUIMIENTO AL ARBOLADO URBANO.</t>
  </si>
  <si>
    <t>1892</t>
  </si>
  <si>
    <t>20210165</t>
  </si>
  <si>
    <t>LAURA CATALINA MORALES AREVALO</t>
  </si>
  <si>
    <t>ADICIÓN AL CONTRATO DE PRESTACIÓN DE SERVICIOS PROFESIONALES NO.SDA-CPS-20210165, CUYO OBJETO CONSISTE EN PRESTAR SERVICIOSPROFESIONALES PARA PROYECTAR Y/O REVISAR LAS ACTUACIONES ADMINISTRATIVASDE CARÁCTER LEGAL AMBIENTAL PRODUCTO DE LA EVALUACIÓN, CONTROL YSEGUIMIENTO AL ARBOLADO URBANO.</t>
  </si>
  <si>
    <t>1893</t>
  </si>
  <si>
    <t>1764</t>
  </si>
  <si>
    <t>20210421</t>
  </si>
  <si>
    <t>ADICIÓN AL CONTRATO DE PRESTACIÓN DE SERVICIOS DE APOYO A LA GESTIÓN NO.SDA-CPS-20210421, CUYO OBJETO CONSISTE EN PRESTAR SERVICIOS DE APOYO ALA GESTIÓN PARA ADELANTAR EL TRÁMITE DE EXPEDIENTES Y EL MANEJO DELARCHIVO DE GESTIÓN DOCUMENTAL, DERIVADOS DE LAS ACTIVIDADES DEEVALUACIÓN, CONTROL Y SEGUIMIENTO AL ARBOLADO URBANO.</t>
  </si>
  <si>
    <t>1902</t>
  </si>
  <si>
    <t>20210329</t>
  </si>
  <si>
    <t>ADICIÓN AL CONTRATO DE PRESTACIÓN DE SERVICIOS DE APOYO A LA GESTIÓN NO.SDA-CPS-20210329, CUYO OBJETO CONSISTE EN "PRESTAR SERVICIOS DE APOYO PARA ADELANTAR LA GESTIÓN DE LOS PROCESOS ADMINISTRATIVOS DERIVADOS DE LAS ACTUACIONES DE EVALUACIÓN, CONTROL, SEGUIMIENTO Y PREVENCIÓN SOBRE EL RECURSO ARBÓREO DE LA CIUDAD"</t>
  </si>
  <si>
    <t>1904</t>
  </si>
  <si>
    <t>1765</t>
  </si>
  <si>
    <t>20210128</t>
  </si>
  <si>
    <t>ADICIÓN AL CONTRATO DE PRESTACIÓN DE SERVICIOS DE APOYO A LA GESTIÓN NO.SDA-CPS-20210128, CUYO OBJETO CONSISTE EN "PRESTAR SERVICIOS DE APOYO  ALA GESTIÓN EN LA ASIGNACIÓN Y SEGUIMIENTO DE LAS ACTUACIONES RELACIONADAS CON LA EVALUACIÓN, CONTROL, SEGUIMIENTO Y PREVENCIÓN SOBREEL RECURSO ARBÓREO DE LA CIUDAD"</t>
  </si>
  <si>
    <t>1908</t>
  </si>
  <si>
    <t>1797</t>
  </si>
  <si>
    <t>20210283</t>
  </si>
  <si>
    <t>ADICIÓN AL CONTRATO DE PRESTACIÓN DE SERVICIOS PROFESIONALES NO. SDA-CPS-20210283, CUYO OBJETO CONSISTE EN "PRESTAR SERVICIOS PROFESIONALES PARA LIDERAR, ORIENTAR, GESTIONAR Y MONITOREAR LOS PROCESOS DE PLANEACIÓN Y SEGUIMIENTO FINANCIERO REQUERIDOS PARA LA EJECUCIÓN DE ACTUACIONES TÉCNICAS Y JURÍDICAS EVALUACIÓN, CONTROL, SEGUIMIENTO Y PREVENCIÓN SOBRE EL RECURSO ARBÓREO DE LA CIUDAD."</t>
  </si>
  <si>
    <t>1909</t>
  </si>
  <si>
    <t>1791</t>
  </si>
  <si>
    <t>20210142</t>
  </si>
  <si>
    <t>DIANA MILENA VILLALOBOS ARENAS</t>
  </si>
  <si>
    <t>ADICIÓN AL CONTRATO DE PRESTACIÓN DE SERVICIOS DE APOYO A LA GESTIÓN NO.SDA-CPS-20210142, CUYO OBJETO CONSISTE EN "PRESTAR SERVICIOS DE APOYO  ALA GESTIÓN PARA ADELANTAR EL TRÁMITE DE EXPEDIENTES Y EL MANEJO DE ARCHIVO DE GESTIÓN DOCUMENTAL, DERIVADOS DE LAS ACTIVIDADES DE EVALUACIÓN, CONTROL Y SEGUIMIENTO AL ARBOLADO URBANO.</t>
  </si>
  <si>
    <t>1910</t>
  </si>
  <si>
    <t>20210257</t>
  </si>
  <si>
    <t>ADICIÓN AL CONTRATO DE PRESTACIÓN DE SERVICIOS DE APOYO A LA GESTIÓN NO.SDA-CPS-20210257, CUYO OBJETO CONSISTE EN "PRESTAR SERVICIOS DE APOYO  ALA GESTIÓN PARA ADELANTAR EL TRÁMITE DE EXPEDIENTES Y EL MANEJO DEL ARCHIVO DE GESTIÓN DOCUMENTAL, DERIVADOS DE LAS ACTIVIDADES DE EVALUACIÓN, CONTROL Y SEGUIMIENTO AL ARBOLADO URBANO."</t>
  </si>
  <si>
    <t>1985</t>
  </si>
  <si>
    <t>1916</t>
  </si>
  <si>
    <t>20211544</t>
  </si>
  <si>
    <t>MYRIAM STELLA BOLIVAR MARTIN</t>
  </si>
  <si>
    <t>PRESTAR SERVICIOS PROFESIONALES PARA ANALIZAR Y SUSTANCIAR JURIDICAMENTELOS TRÁMITES ADMINISTRATIVOS DE CARÁCTER PERMISIVO RELACIONADOS CON LA ADECUADA GESTIÓN Y MANEJO DEL ARBOLADO URBANO.</t>
  </si>
  <si>
    <t>2212</t>
  </si>
  <si>
    <t>1931</t>
  </si>
  <si>
    <t>20210785</t>
  </si>
  <si>
    <t>ADICIÓN AL CONTRATO DE PRESTACIÓN DE SERVICIOS DE APOYO A LA GESTIÓN NO.SDA-CPS-20210785, CUYO OBJETO CONSISTE EN "PRESTAR SERVICIOS DE APOYO  ALA GESTIÓN PARA ADELANTAR EL TRÁMITE DE EXPEDIENTES Y EL MANEJO DEL ARCHIVO DE GESTIÓN DOCUMENTAL, DERIVADOS DE LAS ACTIVIDADES DE EVALUACIÓN, CONTROL Y SEGUIMIENTO AL ARBOLADO URBANO."</t>
  </si>
  <si>
    <t>2216</t>
  </si>
  <si>
    <t>1957</t>
  </si>
  <si>
    <t>20211053</t>
  </si>
  <si>
    <t>VALENTINA  GIRALDO CASTAÑO</t>
  </si>
  <si>
    <t>ADICIÓN AL CONTRATO DE PRESTACIÓN DE SERVICIOS PROFESIONALES NO. SDA-CPS-20211053, CUYO OBJETO CONSISTE EN "PRESTAR SERVICIOS PROFESIONALES PARA PROYECTAR ACTUACIONES ADMINISTRATIVAS DE CARÁCTER LEGAL AMBIENTAL PRODUCTO DE LA EVALUACIÓN, CONTROL Y  SEGUIMIENTO AL ARBOLADO URBANO"</t>
  </si>
  <si>
    <t>2217</t>
  </si>
  <si>
    <t>20210432</t>
  </si>
  <si>
    <t>ADICIÓN AL CONTRATO DE PRESTACIÓN DE SERVICIOS PROFESIONALES NO.SDA-CPS-20210432, CUYO OBJETO CONSISTE EN "PRESTAR SERVICIOSPROFESIONALES PARA ANALIZAR Y BRINDAR SOPORTE TÉCNICO EN ASPECTOSRELACIONADOS CON LOS SISTEMAS DE INFORMACIÓN GEOGRÁFICA PARA LAEVALUACIÓN, CONTROL, SEGUIMIENTO Y PREVENCIÓN SOBRE EL RECURSO ARBÓREODE LA CIUDAD".</t>
  </si>
  <si>
    <t>2218</t>
  </si>
  <si>
    <t>1968</t>
  </si>
  <si>
    <t>20210976</t>
  </si>
  <si>
    <t>ADICIÓN AL CONTRATO DE PRESTACIÓN DE SERVICIOS PROFESIONALES NO.SDA-CPS-20210976, CUYO OBJETO CONSISTE EN "PRESTAR SERVICIOSPROFESIONALES PARA PROYECTAR ACTUACIONES ADMINISTRATIVAS DE CARÁCTERLEGAL AMBIENTAL PRODUCTO DE LA EVALUACIÓN, CONTROL Y SEGUIMIENTO ALARBOLADO URBANO".</t>
  </si>
  <si>
    <t>2522</t>
  </si>
  <si>
    <t>2435</t>
  </si>
  <si>
    <t>20211709</t>
  </si>
  <si>
    <t>MARIA XIMENA CASTELLANOS SEPULVEDA</t>
  </si>
  <si>
    <t>PRESTAR SERVICIOS PROFESIONALES EN LA REALIZACIÓN, REVISIÓN Y ORIENTACIÓN DE TEMAS NORMATIVOS RELACIONADOS CON APROVECHAMIENTOS FORESTALES, SIVICULTURALES, DE COMPETENCIA, ASUNTOS TRAMITADOS POR LA DIRECCIÓN LEGAL AMBIENTAL Y ACTIVIDADES EN EL MARCO DE LA AGENDA REGULATORIA DE LA ENTIDAD.</t>
  </si>
  <si>
    <t>2523</t>
  </si>
  <si>
    <t>2476</t>
  </si>
  <si>
    <t>20211715</t>
  </si>
  <si>
    <t>VICTOR HUGO HUERTAS PRADA</t>
  </si>
  <si>
    <t>PRESTAR SERVICIOS PROFESIONALES EN LA SUSTANCIACIÓN DE PROYECTOS NORMATIVOS DE TEMAS RELACIONADOS CON SILVICULTURA URBANA Y DEMÁS ASUNTOS JURÍDICOS QUE SE REQUIERAN COORDINAR Y ENLAZAR CON LA DIRECCIÓNLEGAL AMBIENTAL DE LA ENTIDAD.</t>
  </si>
  <si>
    <t>2680</t>
  </si>
  <si>
    <t>2591</t>
  </si>
  <si>
    <t>ADICIÓN AL CONTRATO DE PRESTACIÓN DE SERVICIOS PROFESIONALES NO.SDA-CPS-20211317, CUYO OBJETO CONSISTE EN "PRESTAR SERVICIOSPROFESIONALES PARA ANALIZAR, PROYECTAR Y SUSTANCIAR JURIDICAMENTE LASACTUACIONES ADMINISTRATIVAS DERIVADAS DE LA EVALUACIÓN, CONTROL YSEGUIMIENTO AL ARBOLADO URBANO."</t>
  </si>
  <si>
    <t>2682</t>
  </si>
  <si>
    <t>2554</t>
  </si>
  <si>
    <t>ADICIÓN AL CONTRATO DE PRESTACIÓN DE SERVICIOS PROFESIONALES NO.SDA-CPS-20210633, CUYO OBJETO CONSISTE EN "PRESTAR SERVICIOSPROFESIONALES PARA EJECUTAR ACTUACIONES TÉCNICAS DE EVALUACIÓN, CONTROLY SEGUIMIENTO SOBRE EL RECURSO ARBÓREO DE LA CIUDAD."</t>
  </si>
  <si>
    <t>2689</t>
  </si>
  <si>
    <t>2742</t>
  </si>
  <si>
    <t>ADICIÓN AL CONTRATO DE PRESTACIÓN DE SERVICIOS PROFESIONALES NO.SDA-CPS-20210089, CUYO OBJETO CONSISTE EN "PRESTAR SERVICIOSPROFESIONALES PARA EJECUTAR ACTUACIONES TÉCNICAS DE EVALUACIÓN, CONTROLY SEGUIMIENTO SOBRE EL RECURSO ARBÓREO DE LA CIUDAD."</t>
  </si>
  <si>
    <t>2696</t>
  </si>
  <si>
    <t>2685</t>
  </si>
  <si>
    <t>20210767</t>
  </si>
  <si>
    <t>ADICIÓN AL CONTRATO DE PRESTACIÓN DE SERVICIOS PROFESIONALES NO.SDA-CPS-20210767, CUYO OBJETO CONSISTE EN "PRESTAR SERVICIOSPROFESIONALES PARA EJECUTAR ACTUACIONES TÉCNICAS DE EVALUACIÓN, CONTROLY SEGUIMIENTO SOBRE EL RECURSO ARBÓREO DE LA CIUDAD."</t>
  </si>
  <si>
    <t>2697</t>
  </si>
  <si>
    <t>2677</t>
  </si>
  <si>
    <t>20210787</t>
  </si>
  <si>
    <t>ADICIÓN AL CONTRATO DE PRESTACIÓN DE SERVICIOS PROFESIONALES NO.SDA-CPS-20210787, CUYO OBJETO CONSISTE EN "PRESTAR SERVICIOSPROFESIONALES PARA EJECUTAR ACTUACIONES DE EVALUACIÓN Y CONTROL SOBRE ELRECURSO ARBÓREO DE LA CIUDAD."</t>
  </si>
  <si>
    <t>2699</t>
  </si>
  <si>
    <t>2518</t>
  </si>
  <si>
    <t>ADICIÓN AL CONTRATO DE PRESTACIÓN DE SERVICIOS PROFESIONALES NO. SDA-CPS-20210034, CUYO OBJETO CONSISTE EN "PRESTAR SERVICIOS PROFESIONALES PARA PROYECTAR LAS ACTUACIONES ENCAMINADAS A LA PREVENCIÓN Y ATENCIÓN DE EMERGENCIAS Y LAS DEMÁS ACTIVIDADES RELACIONADAS CON LA PROTECCIÓN Y CONSERVACIÓN DEL RECURSO ARBÓREO."</t>
  </si>
  <si>
    <t>2702</t>
  </si>
  <si>
    <t>2737</t>
  </si>
  <si>
    <t>20210114</t>
  </si>
  <si>
    <t>ADICIÓN AL CONTRATO DE PRESTACIÓN DE SERVICIOS PROFESIONALES NO.SDA-CPS-20210114, CUYO OBJETO CONSISTE EN "PRESTAR SERVICIOSPROFESIONALES PARA EJECUTAR ACTUACIONES TÉCNICAS DE EVALUACIÓN, CONTROLY SEGUIMIENTO SOBRE EL RECURSO ARBÓREO DE LA CIUDAD."</t>
  </si>
  <si>
    <t>2703</t>
  </si>
  <si>
    <t>2567</t>
  </si>
  <si>
    <t>20210632</t>
  </si>
  <si>
    <t>ADICIÓN AL CONTRATO DE PRESTACIÓN DE SERVICIOS PROFESIONALES NO.SDA-CPS-20210632, CUYO OBJETO CONSISTE EN "PRESTAR SERVICIOSPROFESIONALES PARA EJECUTAR ACTUACIONES TÉCNICAS DE EVALUACIÓN, CONTROLY SEGUIMIENTO SOBRE EL RECURSO ARBÓREO DE LA CIUDAD."</t>
  </si>
  <si>
    <t>2704</t>
  </si>
  <si>
    <t>2739</t>
  </si>
  <si>
    <t>ADICIÓN AL CONTRATO DE PRESTACIÓN DE SERVICIOS PROFESIONALES NO.SDA-CPS-20210090, CUYO OBJETO CONSISTE EN "PRESTAR SERVICIOSPROFESIONALES PARA EJECUTAR ACTUACIONES TÉCNICAS DE EVALUACIÓN,PREVENCIÒN, CONTROL Y SEGUIMIENTO SOBRE EL RECURSO ARBÓREO DE LACIUDAD."</t>
  </si>
  <si>
    <t>2707</t>
  </si>
  <si>
    <t>2828</t>
  </si>
  <si>
    <t>ADICIÓN AL CONTRATO DE PRESTACIÓN DE SERVICIOS PROFESIONALES NO.SDA-CPS-20211394, CUYO OBJETO CONSISTE EN "PRESTAR LOS SERVICIOSPROFESIONALES PARA PROYECTAR Y/O REVISAR LAS ACTUACIONES ADMINISTRATIVASDE CARÁCTER LEGAL AMBIENTAL Y GENERAR LAS ACCIONES PREVENTIVAS Y/OCORRECTIVAS PARA MITIGAR LOS FACTORES DE DETERIORO DEL ARBOLADO URBANO".</t>
  </si>
  <si>
    <t>2711</t>
  </si>
  <si>
    <t>2628</t>
  </si>
  <si>
    <t>20210783</t>
  </si>
  <si>
    <t>ADICIÓN AL CONTRATO DE PRESTACIÓN DE SERVICIOS PROFESIONALES NO. SDA-CPS-20210783, CUYO OBJETO CONSISTE EN "PRESTAR SERVICIOS PROFESIONALES PARA EJECUTAR ACTUACIONES TÉCNICAS DE EVALUACIÓN, PREVENCIÒN, CONTROL Y SEGUIMIENTO SOBRE EL RECURSO ARBÓREO DE LA CIUDAD</t>
  </si>
  <si>
    <t>2712</t>
  </si>
  <si>
    <t>2627</t>
  </si>
  <si>
    <t>20210027</t>
  </si>
  <si>
    <t>ADICIÓN AL CONTRATO DE PRESTACIÓN DE SERVICIOS PROFESIONALES NO. SDA-CPS-20210027, CUYO OBJETO CONSISTE EN "PRESTAR SERVICIOS PROFESIONALES PARA BRINDAR LINEAMIENTOS TÉCNICOS, REVISAR Y/O PROYECTAR LAS ACTUACIONES TÉCNICAS REQUERIDAS EN EL PROCESO DE EVALUACIÓN, CONTROL Y SEGUIMIENTO AL ARBOLADO URBANO."</t>
  </si>
  <si>
    <t>2713</t>
  </si>
  <si>
    <t>2747</t>
  </si>
  <si>
    <t>ADICIÓN AL CONTRATO DE PRESTACIÓN DE SERVICIOS PROFESIONALES NO. SDA-CPS-20210158, CUYO OBJETO CONSISTE EN "PRESTAR SERVICIOS PROFESIONALES PARA EJECUTAR ACTUACIONES TÉCNICAS DE EVALUACIÓN,PREVENCIÒN, CONTROL Y SEGUIMIENTO SOBRE EL RECURSO ARBÓREO DE LA CIUDAD"</t>
  </si>
  <si>
    <t>2729</t>
  </si>
  <si>
    <t>2470</t>
  </si>
  <si>
    <t>20211284</t>
  </si>
  <si>
    <t>ADICIÓN AL CONTRATO DE PRESTACIÓN DE SERVICIOS PROFESIONALES NO.SDA-CPS-20211284, CUYO OBJETO CONSISTE EN "PRESTAR SERVICIOSPROFESIONALES PARA BRINDAR LINEAMIENTOS SOBRE EL MANEJO Y PRODUCCIÓN DELA INFORMACIÓN TÉCNICA O CIENTÍFICA Y ANÁLISIS Y MANEJO DEL SISTEMA DEINFORMACIÓN SILVICULTURAL Y GEOGRÁFICO DE LOS PROCEDIMIENTOS ADELANTADOSPARA LA EVALUACIÓN, CONTROL, SEGUIMIENTO Y PREVENCIÓN SOBRE EL ARBOLADOURBANO".</t>
  </si>
  <si>
    <t>2733</t>
  </si>
  <si>
    <t>2668</t>
  </si>
  <si>
    <t>20210032</t>
  </si>
  <si>
    <t>ADICIÓN AL CONTRATO DE PRESTACIÓN DE SERVICIOS PROFESIONALES NO.SDA-CPS-20210032, CUYO OBJETO CONSISTE EN " PRESTAR SERVICIOSPROFESIONALES PARA REVISAR Y/O PROYECTAR LAS ACTUACIONES TÉCNICAS DEEVALUACIÓN, CONTROL, SEGUIMIENTO Y PREVENCIÓN SOBRE EL ARBOLADO URBANO”.</t>
  </si>
  <si>
    <t>2809</t>
  </si>
  <si>
    <t>2751</t>
  </si>
  <si>
    <t>ADICIÓN AL CONTRATO DE PRESTACIÓN DE SERVICIOS PROFESIONALES NO. SDA-CPS-20211440, CUYO OBJETO CONSISTE EN "PRESTAR SERVICIOS  PROFESIONALES PARA GESTIONAR LAS ACTIVIDADES DE SEGUIMIENTO A LOS  PROCESOS Y PROCEDIMIENTOS DE ATENCIÓN OPORTUNA A PQRS Y DEMAS ACTUACIONES  DE SEGUIMIENTO REQUERIDAS PARA LA PROTECCIÓN DEL ARBOLADO URBANO".</t>
  </si>
  <si>
    <t>3009</t>
  </si>
  <si>
    <t>2944</t>
  </si>
  <si>
    <t>20211482</t>
  </si>
  <si>
    <t>ADICIÓN AL CONTRATO DE PRESTACIÓN DE SERVICIOS PROFESIONALES NO. SDA-CPS-20211482, CUYO OBJETO CONSISTE EN "PRESTAR SERVICIOS PROFESIONALES PARA REALIZAR LA REVISIÓN, ACTUALIZACIÓN Y SEGUIMIENTO DELOS PROCESOS Y PROCEDIMIENTOS REQUERIDOS PARA LA PROTECCION DEL ARBOLADO URBANO"</t>
  </si>
  <si>
    <t>301</t>
  </si>
  <si>
    <t>158</t>
  </si>
  <si>
    <t>20210160</t>
  </si>
  <si>
    <t>YISETHMARYORY  MOJICA SERRANO</t>
  </si>
  <si>
    <t>3012</t>
  </si>
  <si>
    <t>2922</t>
  </si>
  <si>
    <t>20211480</t>
  </si>
  <si>
    <t>ADICIÓN AL CONTRATO DE PRESTACIÓN DE SERVICIOS PROFESIONALES NO.SDA-CPS-20211480, CUYO OBJETO CONSISTE EN "PRESTAR SERVICIOSPROFESIONALES PARA REALIZAR EL SEGUIMIENTO FINANCIERO, CONTABLE YADMINISTRATIVO DERIVADO DE LAS ACTUACIONES TÉCNICAS Y JURÍDICAS DEEVALUACIÓN, CONTROL, SEGUIMIENTO Y PREVENCIÓN SOBRE EL RECURSO ARBÓREODE LA CIUDAD.</t>
  </si>
  <si>
    <t>311</t>
  </si>
  <si>
    <t>1062</t>
  </si>
  <si>
    <t>20210956</t>
  </si>
  <si>
    <t>1511</t>
  </si>
  <si>
    <t>313</t>
  </si>
  <si>
    <t>305</t>
  </si>
  <si>
    <t>20210245</t>
  </si>
  <si>
    <t>YANET  CLARO PEÑARANDA</t>
  </si>
  <si>
    <t>315</t>
  </si>
  <si>
    <t>240</t>
  </si>
  <si>
    <t>20210271</t>
  </si>
  <si>
    <t>LEIDY MARIA JARAMILLO RODRIGUEZ</t>
  </si>
  <si>
    <t>330</t>
  </si>
  <si>
    <t>614</t>
  </si>
  <si>
    <t>20210426</t>
  </si>
  <si>
    <t>PILAR SUDIANY VARGAS SANCHEZ</t>
  </si>
  <si>
    <t>PRESTAR SERVICIOS PROFESIONALES PARA EJECUTAR ACTUACIONES TÉCNICAS DE EVALUACIÓN, CONTROL Y SEGUIMIENTO SOBRE EL RECURSO ARBÓREO DE LA CIUDAD</t>
  </si>
  <si>
    <t>377</t>
  </si>
  <si>
    <t>548</t>
  </si>
  <si>
    <t>20210477</t>
  </si>
  <si>
    <t>LIZETH LORENA GOMEZ SIERRA</t>
  </si>
  <si>
    <t>PRESTAR SERVICIOS PROFESIONALES PARA EJECUTAR ACTUACIONES DE EVALUACIÓN Y CONTROL SOBRE EL RECURSO ARBÓREO DE LA CIUDAD.</t>
  </si>
  <si>
    <t>378</t>
  </si>
  <si>
    <t>873</t>
  </si>
  <si>
    <t>20210839</t>
  </si>
  <si>
    <t>PRESTAR SERVICIOS PROFESIONALES PARA EJECUTAR ACTUACIONES DE EVALUACIÓNY CONTROL SOBRE EL RECURSO ARBÓREO DE LA CIUDAD.</t>
  </si>
  <si>
    <t>379</t>
  </si>
  <si>
    <t>739</t>
  </si>
  <si>
    <t>20210709</t>
  </si>
  <si>
    <t>48</t>
  </si>
  <si>
    <t>31</t>
  </si>
  <si>
    <t>482</t>
  </si>
  <si>
    <t>650</t>
  </si>
  <si>
    <t>20210588</t>
  </si>
  <si>
    <t>485</t>
  </si>
  <si>
    <t>577</t>
  </si>
  <si>
    <t>20210448</t>
  </si>
  <si>
    <t>VIVIANA  CASTIBLANCO GUTIERREZ</t>
  </si>
  <si>
    <t>PRESTAR SERVICIOS PROFESIONALES PARA GENERAR E IMPLEMENTAR ESTRATEGIASTÉCNICAS ORIENTADAS A FORTALECER EL DESARROLLO DE LAS ACTUACIONESTÉCNICAS Y JURÍDICAS DE EVALUACIÓN, CONTROL, SEGUIMIENTO Y PREVENCIÓNPARA LA PROTECCIÓN Y CONSERVACIÓN DEL RECURSO ARBÓREO DE LA CIUDAD.</t>
  </si>
  <si>
    <t>486</t>
  </si>
  <si>
    <t>546</t>
  </si>
  <si>
    <t>20210435</t>
  </si>
  <si>
    <t>490</t>
  </si>
  <si>
    <t>795</t>
  </si>
  <si>
    <t>492</t>
  </si>
  <si>
    <t>781</t>
  </si>
  <si>
    <t>20210749</t>
  </si>
  <si>
    <t>529</t>
  </si>
  <si>
    <t>403</t>
  </si>
  <si>
    <t>20210262</t>
  </si>
  <si>
    <t>ANDREA  BOHORQUEZ BELTRAN</t>
  </si>
  <si>
    <t>531</t>
  </si>
  <si>
    <t>131</t>
  </si>
  <si>
    <t>532</t>
  </si>
  <si>
    <t>304</t>
  </si>
  <si>
    <t>20210244</t>
  </si>
  <si>
    <t>480</t>
  </si>
  <si>
    <t>20210495</t>
  </si>
  <si>
    <t>632</t>
  </si>
  <si>
    <t>20210610</t>
  </si>
  <si>
    <t>PRESTAR SERVICIOS PROFESIONALES PARA REVISAR Y/O EJECUTAR LASACTUACIONES TÉCNICAS DE EVALUACIÓN, PREVENCIÓN  CONTROL Y SEGUIMIENTOSOBRE EL RECURSO ARBÓREO DE LA CIUDAD.</t>
  </si>
  <si>
    <t>553</t>
  </si>
  <si>
    <t>479</t>
  </si>
  <si>
    <t>20210496</t>
  </si>
  <si>
    <t>PRESTAR SERVICIOS PROFESIONALES PARA REVISAR Y/O EJECUTAR LASACTUACIONES TÉCNICAS DE EVALUACIÓN, PREVENCIÓN, CONTROL Y SEGUIMIENTOSOBRE EL RECURSO ARBÓREO DE LA CIUDAD.</t>
  </si>
  <si>
    <t>554</t>
  </si>
  <si>
    <t>647</t>
  </si>
  <si>
    <t>20210585</t>
  </si>
  <si>
    <t>555</t>
  </si>
  <si>
    <t>584</t>
  </si>
  <si>
    <t>20210442</t>
  </si>
  <si>
    <t>PRESTAR SERVICIOS PROFESIONALES PARA EJECUTAR ACTUACIONES TÉCNICAS DE EVALUACIÓN, PREVENCIÒN, CONTROL Y SEGUIMIENTO SOBRE EL RECURSO ARBÓREO DE LA CIUDAD.</t>
  </si>
  <si>
    <t>570</t>
  </si>
  <si>
    <t>559</t>
  </si>
  <si>
    <t>20210441</t>
  </si>
  <si>
    <t>PRESTAR SERVICIOS PROFESIONALES PARA EJECUTAR ACTUACIONES TÉCNICAS DE EVALUACIÓN, CONTROL Y SEGUIMIENTO SOBRE EL RECURSO ARBOREO DE LA CIUDAD</t>
  </si>
  <si>
    <t>579</t>
  </si>
  <si>
    <t>636</t>
  </si>
  <si>
    <t>20210455</t>
  </si>
  <si>
    <t>591</t>
  </si>
  <si>
    <t>765</t>
  </si>
  <si>
    <t>20210735</t>
  </si>
  <si>
    <t>PRESTAR SERVICIOS PROFESIONALES PARA EJECUTAR ACTUACIONES TÉCNICAS DEEVALUACIÓN, CONTROL Y SEGUIMIENTO SOBRE EL RECURSO ARBÓREO DE LA CIUDAD</t>
  </si>
  <si>
    <t>594</t>
  </si>
  <si>
    <t>803</t>
  </si>
  <si>
    <t>599</t>
  </si>
  <si>
    <t>495</t>
  </si>
  <si>
    <t>20210468</t>
  </si>
  <si>
    <t>607</t>
  </si>
  <si>
    <t>307</t>
  </si>
  <si>
    <t>20210246</t>
  </si>
  <si>
    <t>PRESTAR SERVICIOS PROFESIONALES PARA EJECUTAR ACTUACIONES TÉCNICAS DEEVALUACIÓN, CONTROL Y SEGUIMIENTO SOBRE EL RECURSO ARBÓREO  DE LACIUDAD.</t>
  </si>
  <si>
    <t>817</t>
  </si>
  <si>
    <t>643</t>
  </si>
  <si>
    <t>542</t>
  </si>
  <si>
    <t>20210445</t>
  </si>
  <si>
    <t>PRESTAR SERVICIOS PROFESIONALES PARA PROYECTAR LAS ACTUACIONESENCAMINADAS A LA PREVENCIÓN Y ATENCIÓN DE EMERGENCIAS Y LAS DEMASACTIVIDADES RELACIONADAS CON LA PROTECCIÓN Y CONSERVACIÓN DEL RECURSOARBÓREO.</t>
  </si>
  <si>
    <t>67</t>
  </si>
  <si>
    <t>20210123</t>
  </si>
  <si>
    <t>79</t>
  </si>
  <si>
    <t>1278</t>
  </si>
  <si>
    <t>20211175</t>
  </si>
  <si>
    <t>CAROLINA  ESLAVA GALVIS</t>
  </si>
  <si>
    <t>PRESTAR SERVICIOS PROFESIONALES PARA BRINDAR LOS LINEAMIENTOS JURÍDICOSEN LA ELABORACIÓN Y POSTERIOR REVISIÓN DE LAS ACTUACIONES ADELANTADASPARA LA EVALUACIÓN, CONTROL Y SEGUIMIENTO AL ARBOLADO URBANO.</t>
  </si>
  <si>
    <t>174</t>
  </si>
  <si>
    <t>90</t>
  </si>
  <si>
    <t>20210082</t>
  </si>
  <si>
    <t>PRESTAR LOS SERVICIOS PROFESIONALES PARA LIDERAR LAS ACTUACIONESENCAMINADAS A DISMINUIR LA ILEGALIDAD EN EL APROVECHAMIENTO YCOMERCIALIZACIÓN DEL RECURSO FLORA SILVESTRE.</t>
  </si>
  <si>
    <t>2026</t>
  </si>
  <si>
    <t>1861</t>
  </si>
  <si>
    <t>20211510</t>
  </si>
  <si>
    <t>PRESTAR SERVICIOS PROFESIONALES PARA ADELANTAR ACTIVIDADES TÉCNICAS YOPERATIVAS QUE CONTRIBUYAN A LA PROTECCIÓN DEL RECURSO FLORA SILVESTREDE LA JURISDICCIÓN DE LA SDA.</t>
  </si>
  <si>
    <t>249</t>
  </si>
  <si>
    <t>119</t>
  </si>
  <si>
    <t>20210109</t>
  </si>
  <si>
    <t>LEIDY CAROLINA CORREA GUAUQUE</t>
  </si>
  <si>
    <t>PRESTAR SERVICIOS PROFESIONALES PARA APOYAR LAS ACTUACIONES TÉCNICASRELACIONADAS CON LA EVALUACIÓN, CONTROL SEGUIMIENTO Y PREVENCIÓN PARADISMINUIR EL NÚMERO DE EMPRESAS FORESTALES NO REGISTRADAS O QUEINCUMPLAN LA NORMATIVIDAD VIGENTE.</t>
  </si>
  <si>
    <t>2633</t>
  </si>
  <si>
    <t>2231</t>
  </si>
  <si>
    <t>20211134</t>
  </si>
  <si>
    <t>ADICIÓN AL CONTRATO DE PRESTACIÓN DE SERVICIOS DE APOYO A LA GESTIÓN NO.SDA-CPS-20211134, CUYO OBJETO CONSISTE EN "PRESTAR SERVICIOS DE APOYO ALA GESTIÓN PARA ADELANTAR EL TRÁMITE DE EXPEDIENTES Y EL MANEJO DELARCHIVO DE GESTIÓN DOCUMENTAL, DERIVADOS DE LAS ACTIVIDADES DEEVALUACIÓN, CONTROL, SEGUIMIENTO Y PREVENCIÓN SOBRE EL RECURSO FLORA."</t>
  </si>
  <si>
    <t>2688</t>
  </si>
  <si>
    <t>2768</t>
  </si>
  <si>
    <t>20210162</t>
  </si>
  <si>
    <t>ADICIÓN AL CONTRATO DE PRESTACIÓN DE SERVICIOS PROFESIONALES NO.SDA-CPS-20210162, CUYO OBJETO CONSISTE EN "PRESTAR SERVICIOSPROFESIONALES PARA LIDERAR, REVISAR Y/O PROYECTAR LAS ACTUACIONESCONDUCENTES A DISMINUIR EL NÚMERO DE EMPRESAS FORESTALES NO REGISTRADASO QUE INCUMPLAN LA NORMATIVIDAD VIGENTE."</t>
  </si>
  <si>
    <t>2811</t>
  </si>
  <si>
    <t>2867</t>
  </si>
  <si>
    <t>20210941</t>
  </si>
  <si>
    <t>ADICIÓN AL CONTRATO DE PRESTACIÓN DE SERVICIOS PROFESIONALES NO.SDA-CPS-20210941, CUYO OBJETO CONSISTE EN "PRESTAR SERVICIOSPROFESIONALES PARA LIDERAR, REVISAR Y/O PROYECTAR LAS ACTUACIONESCONDUCENTES A DISMINUIR EL TRÁFICO ILEGAL DE ESPECÍMENES DE FLORA EN ELCASCO URBANO DEL DISTRITO CAPITAL".</t>
  </si>
  <si>
    <t>373</t>
  </si>
  <si>
    <t>1032</t>
  </si>
  <si>
    <t>20210969</t>
  </si>
  <si>
    <t>FREDY ALEXANDER NIÑO MORALES</t>
  </si>
  <si>
    <t>PRESTAR SERVICIOS PROFESIONALES PARA ADELANTAR ACTUACIONES TÉCNICASENCAMINADAS A DISMINUIR LA ILEGALIDAD EN EL APROVECHAMIENTO YCOMERCIALIZACIÓN DEL RECURSO FLORA SILVESTRE.</t>
  </si>
  <si>
    <t>375</t>
  </si>
  <si>
    <t>430</t>
  </si>
  <si>
    <t>20210389</t>
  </si>
  <si>
    <t>PRESTAR SERVICIOS PROFESIONALES PARA APOYAR EL DESARROLLO  DE LASACTUACIONES TÉCNICAS ORIENTADAS A DISMINUIR LA ILEGALIDAD EN ELAPROVECHAMIENTO Y COMERCIALIZACIÓN DEL RECURSO FLORA.</t>
  </si>
  <si>
    <t>493</t>
  </si>
  <si>
    <t>1036</t>
  </si>
  <si>
    <t>PRESTAR SERVICIOS PROFESIONALES PARA LIDERAR, REVISAR Y/O PROYECTAR LASACTUACIONES CONDUCENTES A DISMINUIR EL TRÁFICO ILEGAL DE ESPECÍMENES DEFLORA EN EL CASCO URBANO DEL DISTRITO CAPITAL.</t>
  </si>
  <si>
    <t>809</t>
  </si>
  <si>
    <t>20210714</t>
  </si>
  <si>
    <t>MARIA FERNANDA RODRIGUEZ SANTAMARIA</t>
  </si>
  <si>
    <t>PRESTAR SERVICIOS PROFESIONALES PARA APOYAR LAS ACTUACIONES TÉCNICASRELACIONADAS CON LA EVALUACIÓN, CONTROL, SEGUIMIENTO Y PREVENCION PARADISMINUIR EL NÚMERO DE EMPRESAS FORESTALES NO REGISTRADAS O QUEINCUMPLAN LA NORMATIVIDAD VIGENTE.</t>
  </si>
  <si>
    <t>75</t>
  </si>
  <si>
    <t>137</t>
  </si>
  <si>
    <t>20210107</t>
  </si>
  <si>
    <t>PRESTAR SERVICIOS PROFESIONALES PARA APOYAR LAS ACTUACIONES TÉCNICASRELACIONADAS CON LA EVALUACIÓN, CONTROL, SEGUIMIENTO Y PREVENCIÓN PARADISMINUIR EL NÚMERO DE EMPRESAS FORESTALES NO REGISTRADAS O QUEINCUMPLAN LA NORMATIVIDAD VIGENTE.</t>
  </si>
  <si>
    <t>Mes</t>
  </si>
  <si>
    <t>Aprop Vig</t>
  </si>
  <si>
    <t>VarMesAprop</t>
  </si>
  <si>
    <t>VarMesCDP</t>
  </si>
  <si>
    <t>RP Acum</t>
  </si>
  <si>
    <t>VarMesRP</t>
  </si>
  <si>
    <t>Giro Acum</t>
  </si>
  <si>
    <t>VarMesGiro</t>
  </si>
  <si>
    <t>Enero</t>
  </si>
  <si>
    <t>Febrero</t>
  </si>
  <si>
    <t>Marzo</t>
  </si>
  <si>
    <t>Abril</t>
  </si>
  <si>
    <t>Mayo</t>
  </si>
  <si>
    <t>Junio</t>
  </si>
  <si>
    <t>Julio</t>
  </si>
  <si>
    <t>Agosto</t>
  </si>
  <si>
    <t>Septiembre</t>
  </si>
  <si>
    <t>Octubre</t>
  </si>
  <si>
    <t>Noviembre</t>
  </si>
  <si>
    <t>Diciembre</t>
  </si>
  <si>
    <t>TOTAL PROYECTO 7710 - ARBOLADO URBANO</t>
  </si>
  <si>
    <t>Total 7710 - ARBOLADO URBANO</t>
  </si>
  <si>
    <t>CODIGO PROYECTO DE INVERSION</t>
  </si>
  <si>
    <t>DESCRIPCION META</t>
  </si>
  <si>
    <t>VALOR NETO RESERVA</t>
  </si>
  <si>
    <t>GIROS</t>
  </si>
  <si>
    <t>5, PONDERACIÓN HORIZONTAL AÑO:  2023</t>
  </si>
  <si>
    <t>1, 5. PROGRAMACIÓN INICIAL AÑO 2023</t>
  </si>
  <si>
    <t>META 1</t>
  </si>
  <si>
    <t>ACTIVIDAD</t>
  </si>
  <si>
    <t>TOTAL</t>
  </si>
  <si>
    <t>PROGRAMADO AL PERIODO</t>
  </si>
  <si>
    <t>EJECUTADO ACUMULADO</t>
  </si>
  <si>
    <t>PROGRAMADO</t>
  </si>
  <si>
    <t>EJECUTADO</t>
  </si>
  <si>
    <t>1. ACTUACIONES TÉCNICAS SOBRE EL ARBOLADO</t>
  </si>
  <si>
    <t>2. ACTUACIONES DE PREVENCIÓN</t>
  </si>
  <si>
    <t>3. ACTOS ADMINISTRATIVOS</t>
  </si>
  <si>
    <t>META 3</t>
  </si>
  <si>
    <t>4. ACTUACIONES DE EVALUACIÓN, CONTROL Y SEGUIMIENTO</t>
  </si>
  <si>
    <t>5. JORNADAS PEDAGÓGICAS</t>
  </si>
  <si>
    <t>1. EJECUTAR ACTUACIONES TÉCNICAS DE EVALUACIÓN, CONTROL Y SEGUIMIENTO SOBRE EL RECURSO ARBÓREO DE LA CIUDAD.</t>
  </si>
  <si>
    <t>2.  REALIZAR JORNADAS DE CONCIENTIZACIÓN Y SENSIBILIZACIÓN TENDIENTES A POTENCIALIZAR LA APROPIACIÓN DEL ARBOLADO URBANO POR PARTE DE LA COMUNIDAD.</t>
  </si>
  <si>
    <t xml:space="preserve">3.  ELABORAR ACTOS ADMINISTRATIVOS DE ORDEN PERMISIVO Y RESIDUAL PARA LA PROTECCIÓN Y CONSERVACIÓN DEL RECURSO ARBÓREO DE LA CIUDAD. </t>
  </si>
  <si>
    <t>TRATAMIENTO</t>
  </si>
  <si>
    <t>LOCALIDAD</t>
  </si>
  <si>
    <t>%</t>
  </si>
  <si>
    <t>DISTRITAL
Corresponde a:
1. Comunicaciones y PQRS.
2. Capacitaciones y/o sensibilizacioones virtuales.
3. Conceptos e Informes Técnicos que inciden sobre varias localidades.</t>
  </si>
  <si>
    <t xml:space="preserve">MPD </t>
  </si>
  <si>
    <t>237. ACTUACIONES ARBOLADO</t>
  </si>
  <si>
    <t>3 Y 4</t>
  </si>
  <si>
    <t>239. ACTUACIONES FLORA</t>
  </si>
  <si>
    <t>MPD</t>
  </si>
  <si>
    <t>ARBOLADO</t>
  </si>
  <si>
    <t>INVESTIGACIONES</t>
  </si>
  <si>
    <t>FLORA</t>
  </si>
  <si>
    <t>MAGNITUD PDD</t>
  </si>
  <si>
    <t>FAUNA ACT</t>
  </si>
  <si>
    <t>2. REALIZAR 4 INVESTIGACIONES SOBRE ARBOLADO URBANO</t>
  </si>
  <si>
    <t>4. DESARROLLAR INVESTIGACIONES QUE CONTRIBUYAN A MEJORAR LA GESTIÓN Y/O TOMA DE DECISIONES SOBRE LA PLANIFICACIÓN Y/O EL MANEJO DEL ARBOLADO URBANO.</t>
  </si>
  <si>
    <t>5. REALIZAR EVALUACIÓN, CONTROL Y SEGUIMIENTO A LA MOVILIZACIÓN, TENENCIA, USO O COMERCIALIZACIÓN DEL RECURSO FLORA.</t>
  </si>
  <si>
    <t xml:space="preserve">6. REALIZAR JORNADAS PEDAGÓGICAS TENDIENTES A POTENCIALIZAR LA APROPIACIÓN DEL RECURSO FLORA Y PREVENIR SU TRÁFICO ILEGAL. </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</si>
  <si>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</si>
  <si>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</si>
  <si>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</si>
  <si>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</si>
  <si>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r>
      <t xml:space="preserve">DISTRITAL
Total MPI No. 2 
</t>
    </r>
    <r>
      <rPr>
        <sz val="9"/>
        <color rgb="FF000000"/>
        <rFont val="Arial"/>
        <family val="2"/>
      </rPr>
      <t>Desarrollo de investigaciones que contribuyan a mejorar la gestión y/o toma de decisiones sobre la planificación y/o el manejo del arbolado urbano.</t>
    </r>
    <r>
      <rPr>
        <b/>
        <sz val="9"/>
        <color rgb="FF000000"/>
        <rFont val="Arial"/>
        <family val="2"/>
      </rPr>
      <t xml:space="preserve">
</t>
    </r>
  </si>
  <si>
    <t>Documentos firmados y numerados registrados en los reportes del sistema de correspondencia de la entidad - FOREST -</t>
  </si>
  <si>
    <t xml:space="preserve">Actas registradas bajo procedimiento de la SDA.
Reportes del sistema de correspondencia de la entidad - FOREST -
Archivos de la Dirección de Control Ambiental </t>
  </si>
  <si>
    <t>Actas registradas bajo procedimiento de la SDA, comunicaciones externas, reportes del sistema de correspondencia de la entidad - FOREST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</si>
  <si>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</si>
  <si>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Para el periodo objeto de seguimiento no se programó avance físico y presupuestal.</t>
  </si>
  <si>
    <t>Para el periodo objeto de seguimiento no se programó avance físico de la actividad.</t>
  </si>
  <si>
    <t>Se suministran bases de datos.</t>
  </si>
  <si>
    <t>1 - Paseo de los Libertadores
10 - La Uribe
11 - San Cristóbal Norte
12 - Toberín
13 - Los Cedros
14 - Usaquén
16 - Santa Bárbara
9 - Verbenal</t>
  </si>
  <si>
    <t>91 - Sagrado Corazón
93 - Las Nieves
95 - Las Cruces</t>
  </si>
  <si>
    <t>32 - San Blas
33 - Sosiego
34 - 20 de Julio
50 - La Gloria</t>
  </si>
  <si>
    <t>56 - Danubio
57 - Gran Yomasa
58 - Comuneros</t>
  </si>
  <si>
    <t>42 - Venecia
62 - Tunjuelito</t>
  </si>
  <si>
    <t>84 - Bosa Occidental
85 - Bosa Central
86 - El Porvenir</t>
  </si>
  <si>
    <t>110 - Ciudad Salitre Occidental 
112 - Granjas de Techo
114 - Modelia
115 - Capellanía
117 - Aeropuerto El Dorado
75 - Fontibón
76 - Fontibón San Pablo
77- Zona Franca</t>
  </si>
  <si>
    <t>116 - Álamos
26 - Las Ferias
29 - Minuto de Dios
30 - Boyacá Real
31 - Santa Cecilia
72 - Bolivia
73 - Garcés Navas
74 - Engativá</t>
  </si>
  <si>
    <t>21 - Los Andes
22 - Doce de Octubre
98 - Los Alcázares</t>
  </si>
  <si>
    <t>100 - Galerías
101 - Teusaquillo
107 - Quinta Paredes</t>
  </si>
  <si>
    <t>102 - La Sabana
37 - Santa Isabel</t>
  </si>
  <si>
    <t>38 - Restrepo</t>
  </si>
  <si>
    <t>108 - Zona Industrial
111 - Puente Aranda
40 - Ciudad Montes
41 - Muzu
43 - San Rafael</t>
  </si>
  <si>
    <t>94 - LA CANDELARIA</t>
  </si>
  <si>
    <t>36 - San José
39 - Quiroga
53 - Marco Fidel Suárez
55 - Diana Turbay</t>
  </si>
  <si>
    <t>Se suministra base de datos.</t>
  </si>
  <si>
    <t>Tomando como referencia que 25, equivale al 100% de las actividades programadas y cumplidas en el Plan de Acción, el avance registrado corresponde al promedio del cumplimiento acumulado de las 4 actividades previstas para la vigencia.</t>
  </si>
  <si>
    <t>Reporte FOREST.
Base de datos de seguimiento</t>
  </si>
  <si>
    <r>
      <t xml:space="preserve">La ejecución de las </t>
    </r>
    <r>
      <rPr>
        <b/>
        <sz val="11"/>
        <color theme="1"/>
        <rFont val="Arial"/>
        <family val="2"/>
      </rPr>
      <t>8.403</t>
    </r>
    <r>
      <rPr>
        <sz val="11"/>
        <color theme="1"/>
        <rFont val="Arial"/>
        <family val="2"/>
      </rPr>
      <t xml:space="preserve"> actuaciones técnicas y jurídicas sobre el recurso arbóreo de la ciudad, dieron lugar a:
1. Definir las intervenciones más adecuadas a autorizar sobre la estructura física y sistémica de </t>
    </r>
    <r>
      <rPr>
        <b/>
        <sz val="11"/>
        <color theme="1"/>
        <rFont val="Arial"/>
        <family val="2"/>
      </rPr>
      <t>13.463</t>
    </r>
    <r>
      <rPr>
        <sz val="11"/>
        <color theme="1"/>
        <rFont val="Arial"/>
        <family val="2"/>
      </rPr>
      <t xml:space="preserve">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t>
    </r>
    <r>
      <rPr>
        <b/>
        <sz val="11"/>
        <color theme="1"/>
        <rFont val="Arial"/>
        <family val="2"/>
      </rPr>
      <t xml:space="preserve">20.602 </t>
    </r>
    <r>
      <rPr>
        <sz val="11"/>
        <color theme="1"/>
        <rFont val="Arial"/>
        <family val="2"/>
      </rPr>
      <t xml:space="preserve">árboles y a las plantaciones de </t>
    </r>
    <r>
      <rPr>
        <b/>
        <sz val="11"/>
        <color theme="1"/>
        <rFont val="Arial"/>
        <family val="2"/>
      </rPr>
      <t>747</t>
    </r>
    <r>
      <rPr>
        <sz val="11"/>
        <color theme="1"/>
        <rFont val="Arial"/>
        <family val="2"/>
      </rPr>
      <t xml:space="preserv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r>
  </si>
  <si>
    <r>
      <rPr>
        <b/>
        <sz val="11"/>
        <color theme="1"/>
        <rFont val="Arial"/>
        <family val="2"/>
      </rPr>
      <t xml:space="preserve">VIGENCIA: </t>
    </r>
    <r>
      <rPr>
        <sz val="11"/>
        <color theme="1"/>
        <rFont val="Arial"/>
        <family val="2"/>
      </rPr>
      <t xml:space="preserve">
Con el objeto de ejercer evaluación, control y seguimiento a la movilización, tenencia, uso o comercialización del recurso flora, y prevenir su tráfico ilegal, la Secretaría Distrital de Ambiente - SDA en marzo de 2023 ejecutó 258 actuaciones técnicas sobre el recurso flora, dando lugar así a un </t>
    </r>
    <r>
      <rPr>
        <b/>
        <sz val="11"/>
        <color theme="1"/>
        <rFont val="Arial"/>
        <family val="2"/>
      </rPr>
      <t>avance acumulado en la vigencia de 883 actuaciones ejecutadas</t>
    </r>
    <r>
      <rPr>
        <sz val="11"/>
        <color theme="1"/>
        <rFont val="Arial"/>
        <family val="2"/>
      </rPr>
      <t xml:space="preserve">, cuya distribución se relaciona a continuación:
► Visitas de evaluación y seguimiento a empresas forestales: 315.
► Visitas de verificación de especímenes de la flora silvestre, exportados o importados con permiso CITES y NO CITES: 51.
► Visitas para expedición de salvoconductos: 1.
► Visitas de inventarios de control y seguimiento a empresas forestales: 148.
► Visitas de control para registro del libro de operaciones: 24.
► Certificaciones de exportación e importación a empresas forestales: 13.
► Certificaciones de registro y cumplimiento de empresas forestales: 18.
► Oficios de negación de certificación: 6.
► Rondas de control: 92.
► Rondas de prevención: 11.
► Jornadas pedagógicas: 28.
► Reportes de movimientos del libro de operaciones verificados e ingresados al sistema FOREST.: 7.
► Operativos de control: 15.
► Recorridos de prevención: 37.
► Incautaciones: 1.
► Recepciones Externas: 1.
► Conceptos técnicos y Comunicaciones Externas: 115.
</t>
    </r>
    <r>
      <rPr>
        <b/>
        <sz val="11"/>
        <color theme="1"/>
        <rFont val="Arial"/>
        <family val="2"/>
      </rPr>
      <t xml:space="preserve">RESERVA: 
</t>
    </r>
    <r>
      <rPr>
        <sz val="11"/>
        <color theme="1"/>
        <rFont val="Arial"/>
        <family val="2"/>
      </rPr>
      <t xml:space="preserve">
En el </t>
    </r>
    <r>
      <rPr>
        <b/>
        <sz val="11"/>
        <color theme="1"/>
        <rFont val="Arial"/>
        <family val="2"/>
      </rPr>
      <t>I trimestre de 2023 la SDA ejecutó 432 actuaciones técnicas</t>
    </r>
    <r>
      <rPr>
        <sz val="11"/>
        <color theme="1"/>
        <rFont val="Arial"/>
        <family val="2"/>
      </rPr>
      <t xml:space="preserve">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</si>
  <si>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t>En el primer trimestre de 2023 se logró realizar el registro a 14 nuevas industrias forestales, las cuales ya se encuentran cumpliendo con el registro de libro de operaciones.
Mediante la práctica de visitas de seguimiento al registro de industrias forestales, se logró el inventario de 15.165,499 m3 de madera en primer grado de transformación, 46,43 m3 de guadua, 30.686 Kg de semillas, 1.600 unidades de follaje y 12.215 plantas reproducidas artificialmente con algún grado de vulnerabilidad CITES.
En cuanto a las actividades de verificación de importación y exportación de individuos de la flora, se verificaron 84.801 individuos, 68 muestras de herbario que fueron exportados y 262.077 plantas que fueron importados al país.
En oficinas de enlace se realizó la incautación de 3 orquídeas, las cuales fueron dispuestas en el parque Entrenubes para su recuperación. Además, se realizó rondas de control en 560 puntos, rondas de prevención en 56 puntos y se realizaron sensibilizaciones a personas 152.
Por otra parte, en el marco de la estrategia de carbón se capacitaron a 4 personas.
Respecto a las actividades de Gobernanza forestal, se realizaron 3 operativos con el fin de realizar control a la movilización y comercialización de productos maderables y no maderables en industrias forestales acompañados de cuerpo policial.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</si>
  <si>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rPr>
        <b/>
        <sz val="11"/>
        <color theme="1"/>
        <rFont val="Arial"/>
        <family val="2"/>
      </rPr>
      <t>VIGENCIA:</t>
    </r>
    <r>
      <rPr>
        <sz val="11"/>
        <color theme="1"/>
        <rFont val="Arial"/>
        <family val="2"/>
      </rPr>
      <t xml:space="preserve">
En el primer trimestre de 2023 la Secretaría Distrital de Ambiente </t>
    </r>
    <r>
      <rPr>
        <b/>
        <sz val="11"/>
        <color theme="1"/>
        <rFont val="Arial"/>
        <family val="2"/>
      </rPr>
      <t>atendió el 100% de los conceptos técnicos generados por afectación al recurso flora en el Distrito Capital</t>
    </r>
    <r>
      <rPr>
        <sz val="11"/>
        <color theme="1"/>
        <rFont val="Arial"/>
        <family val="2"/>
      </rPr>
      <t xml:space="preserve"> que recomiendan actuaciones administrativas sancionatorias, como se relaciona a continuación:
No de Conceptos Técnicos que recomiendan actuaciones administrativas sancionatorias: </t>
    </r>
    <r>
      <rPr>
        <b/>
        <sz val="11"/>
        <color theme="1"/>
        <rFont val="Arial"/>
        <family val="2"/>
      </rPr>
      <t>137</t>
    </r>
    <r>
      <rPr>
        <sz val="11"/>
        <color theme="1"/>
        <rFont val="Arial"/>
        <family val="2"/>
      </rPr>
      <t xml:space="preserve">.
No de Conceptos Técnicos acogidos jurídicamente mediante acto administrativo: </t>
    </r>
    <r>
      <rPr>
        <b/>
        <sz val="11"/>
        <color theme="1"/>
        <rFont val="Arial"/>
        <family val="2"/>
      </rPr>
      <t>137</t>
    </r>
    <r>
      <rPr>
        <sz val="11"/>
        <color theme="1"/>
        <rFont val="Arial"/>
        <family val="2"/>
      </rPr>
      <t xml:space="preserve">.
</t>
    </r>
    <r>
      <rPr>
        <b/>
        <sz val="11"/>
        <color theme="1"/>
        <rFont val="Arial"/>
        <family val="2"/>
      </rPr>
      <t xml:space="preserve">RESERVA: </t>
    </r>
    <r>
      <rPr>
        <sz val="11"/>
        <color theme="1"/>
        <rFont val="Arial"/>
        <family val="2"/>
      </rPr>
      <t xml:space="preserve">
En el primer trimestre de 2023, se acogieron jurídicamente los tres (3) conceptos técnicos constituidos como reserva.</t>
    </r>
  </si>
  <si>
    <t>7, LOGROS CORTE A 31 DE MARZO AÑO 2023</t>
  </si>
  <si>
    <r>
      <rPr>
        <b/>
        <sz val="11"/>
        <color theme="1"/>
        <rFont val="Arial"/>
        <family val="2"/>
      </rPr>
      <t>VIGENCIA</t>
    </r>
    <r>
      <rPr>
        <sz val="11"/>
        <color theme="1"/>
        <rFont val="Arial"/>
        <family val="2"/>
      </rPr>
      <t xml:space="preserve">:
Con el objeto de contribuir con una mejor gestión sobre el arbolado urbano y prevenir el deterioro del recurso, la Secretaría Distrital de Ambiente - SDA en marzo de 2023 ejecutó 2.913 actuaciones técnicas y jurídicas de evaluación, control y seguimiento sobre el recurso arbóreo de la ciudad, dando lugar así a un </t>
    </r>
    <r>
      <rPr>
        <b/>
        <sz val="11"/>
        <color theme="1"/>
        <rFont val="Arial"/>
        <family val="2"/>
      </rPr>
      <t>avance acumulado en la vigencia de 7.365 actuaciones ejecutadas</t>
    </r>
    <r>
      <rPr>
        <sz val="11"/>
        <color theme="1"/>
        <rFont val="Arial"/>
        <family val="2"/>
      </rPr>
      <t xml:space="preserve">, cuya distribución se relaciona a continuación:
► Conceptos técnicos de manejo silvicultural: 357
► Conceptos técnicos de atención de emergencias silviculturales: 930
► Conceptos técnicos de infraestructura: 57
► Informes técnicos de evaluación: 822
► Conceptos técnicos de seguimiento silvicultural: 428
► Informes técnicos de seguimiento: 48
► Conceptos técnicos de seguimiento a la plantación y mantenimiento básico del arbolado urbano: 16
► Conceptos técnicos sancionatorios: 74
► Informes técnicos sancionatorios: 29
► Visitas Técnicas de Evaluación y Seguimiento: 1.726
► Jornadas de sensibilización: 1
► Actos administrativos: 24
► Comunicaciones externas y requerimientos: 2.853
</t>
    </r>
    <r>
      <rPr>
        <b/>
        <sz val="11"/>
        <color theme="1"/>
        <rFont val="Arial"/>
        <family val="2"/>
      </rPr>
      <t>NOTA:</t>
    </r>
    <r>
      <rPr>
        <sz val="11"/>
        <color theme="1"/>
        <rFont val="Arial"/>
        <family val="2"/>
      </rPr>
      <t xml:space="preserve"> Las actuaciones técnicas reportadas en el primer bimestre de 2023 fueron apalancadas con los recursos asignados por el Fondo Distrital de Gestión de Riesgos y Cambio Climático – FONDIGER en el marco de la declaratoria de Calamidad Pública efectuada mediante el Decreto Distrital 513 de 2022.
</t>
    </r>
    <r>
      <rPr>
        <b/>
        <sz val="11"/>
        <color theme="1"/>
        <rFont val="Arial"/>
        <family val="2"/>
      </rPr>
      <t xml:space="preserve">RESERVA: 
</t>
    </r>
    <r>
      <rPr>
        <sz val="11"/>
        <color theme="1"/>
        <rFont val="Arial"/>
        <family val="2"/>
      </rPr>
      <t xml:space="preserve">
</t>
    </r>
    <r>
      <rPr>
        <b/>
        <sz val="11"/>
        <color theme="1"/>
        <rFont val="Arial"/>
        <family val="2"/>
      </rPr>
      <t>En el I trimestre de 2023 la SDA ejecutó 1.038 actuaciones técnicas y jurídicas</t>
    </r>
    <r>
      <rPr>
        <sz val="11"/>
        <color theme="1"/>
        <rFont val="Arial"/>
        <family val="2"/>
      </rPr>
      <t xml:space="preserve">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Actos administrativos: 109
► Comunicaciones externas y requerimientos: 312</t>
    </r>
  </si>
  <si>
    <r>
      <rPr>
        <b/>
        <sz val="8"/>
        <rFont val="Arial"/>
        <family val="2"/>
      </rPr>
      <t>VIGENCIA:</t>
    </r>
    <r>
      <rPr>
        <sz val="8"/>
        <rFont val="Arial"/>
        <family val="2"/>
      </rPr>
      <t xml:space="preserve">
Con el objeto de contribuir con una mejor gestión sobre el arbolado urbano y prevenir el deterioro del recurso, la Secretaría Distrital de Ambiente - SDA </t>
    </r>
    <r>
      <rPr>
        <b/>
        <sz val="8"/>
        <rFont val="Arial"/>
        <family val="2"/>
      </rPr>
      <t>en el primer trimestre de 2023 ejecutó 7.175 actuaciones</t>
    </r>
    <r>
      <rPr>
        <sz val="8"/>
        <rFont val="Arial"/>
        <family val="2"/>
      </rPr>
      <t xml:space="preserve"> técnicas y jurídicas de evaluación, control y seguimiento sobre el recurso arbóreo de la ciudad, cuya distribución se relaciona a continuación:
► Conceptos técnicos de manejo silvicultural: 357
► Conceptos técnicos de atención de emergencias silviculturales: 930
► Conceptos técnicos de infraestructura: 57
► Informes técnicos de evaluación: 822
► Conceptos técnicos de seguimiento silvicultural: 428
► Informes técnicos de seguimiento: 48
► Conceptos técnicos de seguimiento a la plantación y mantenimiento básico del arbolado urbano: 16
► Conceptos técnicos sancionatorios: 74
► Informes técnicos sancionatorios: 29
► Visitas Técnicas de Evaluación y Seguimiento: 1.726
► Comunicaciones externas y requerimientos: 2.688
</t>
    </r>
    <r>
      <rPr>
        <b/>
        <sz val="8"/>
        <rFont val="Arial"/>
        <family val="2"/>
      </rPr>
      <t>NOTA</t>
    </r>
    <r>
      <rPr>
        <sz val="8"/>
        <rFont val="Arial"/>
        <family val="2"/>
      </rPr>
      <t xml:space="preserve">: Las actuaciones técnicas reportadas en el primer bimestre de 2023 fueron apalancadas con los recursos asignados por el Fondo Distrital de Gestión de Riesgos y Cambio Climático – FONDIGER en el marco de la declaratoria de Calamidad Pública efectuada mediante el Decreto Distrital 513 de 2022.
</t>
    </r>
    <r>
      <rPr>
        <b/>
        <sz val="8"/>
        <rFont val="Arial"/>
        <family val="2"/>
      </rPr>
      <t xml:space="preserve">RESERVA: </t>
    </r>
    <r>
      <rPr>
        <sz val="8"/>
        <rFont val="Arial"/>
        <family val="2"/>
      </rPr>
      <t xml:space="preserve">
</t>
    </r>
    <r>
      <rPr>
        <b/>
        <sz val="8"/>
        <rFont val="Arial"/>
        <family val="2"/>
      </rPr>
      <t xml:space="preserve">
En el I trimestre de 2023 la SDA ejecutó 868 actuaciones</t>
    </r>
    <r>
      <rPr>
        <sz val="8"/>
        <rFont val="Arial"/>
        <family val="2"/>
      </rPr>
      <t xml:space="preserve"> técnicas y jurídicas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Comunicaciones externas y requerimientos: 251</t>
    </r>
  </si>
  <si>
    <r>
      <t xml:space="preserve">En el marco del proceso de evaluación, control y seguimiento al arbolado urbano, la Secretaría Distrital de Ambiente a través de la Subdirección de Silvicultura, Flora y Fauna Silvestre, en el primer trimestre de 2023 sustanció y emitió </t>
    </r>
    <r>
      <rPr>
        <b/>
        <sz val="8"/>
        <rFont val="Arial"/>
        <family val="2"/>
      </rPr>
      <t>133 Actos Administrativos y 226 comunicaciones externas y requerimientos.</t>
    </r>
  </si>
  <si>
    <r>
      <t xml:space="preserve">En marzo de 2023 se llevó a cabo </t>
    </r>
    <r>
      <rPr>
        <b/>
        <sz val="8"/>
        <rFont val="Arial"/>
        <family val="2"/>
      </rPr>
      <t>1 capacitación</t>
    </r>
    <r>
      <rPr>
        <sz val="8"/>
        <rFont val="Arial"/>
        <family val="2"/>
      </rPr>
      <t xml:space="preserve"> virtual relacionada con la identificación de árboles en riesgo de volcamiento.</t>
    </r>
  </si>
  <si>
    <r>
      <rPr>
        <b/>
        <sz val="8"/>
        <rFont val="Arial"/>
        <family val="2"/>
      </rPr>
      <t xml:space="preserve">VIGENCIA: </t>
    </r>
    <r>
      <rPr>
        <sz val="8"/>
        <rFont val="Arial"/>
        <family val="2"/>
      </rPr>
      <t xml:space="preserve">
Con el objeto de ejercer evaluación, control y seguimiento a la movilización, tenencia, uso o comercialización del recurso flora, y prevenir su tráfico ilegal, la Secretaría Distrital de Ambiente - SDA </t>
    </r>
    <r>
      <rPr>
        <b/>
        <sz val="8"/>
        <rFont val="Arial"/>
        <family val="2"/>
      </rPr>
      <t>en el primer trimestre de 2023 ejecutó 855 actuaciones técnicas</t>
    </r>
    <r>
      <rPr>
        <sz val="8"/>
        <rFont val="Arial"/>
        <family val="2"/>
      </rPr>
      <t xml:space="preserve"> sobre el recurso flora, cuya distribución se relaciona a continuación:
► Visitas de evaluación y seguimiento a empresas forestales: 315.
► Visitas de verificación de especímenes de la flora silvestre, exportados o importados con permiso CITES y NO CITES: 51.
► Visitas para expedición de salvoconductos: 1.
► Visitas de inventarios de control y seguimiento a empresas forestales: 148.
► Visitas de control para registro del libro de operaciones: 24.
► Certificaciones de exportación e importación a empresas forestales: 13.
► Certificaciones de registro y cumplimiento de empresas forestales: 18.
► Oficios de negación de certificación: 6.
► Rondas de control: 92.
► Rondas de prevención: 11.
► Reportes de movimientos del libro de operaciones verificados e ingresados al sistema FOREST.: 7.
► Operativos de control: 15.
► Recorridos de prevención: 37.
► Incautaciones: 1.
► Recepciones Externas: 1.
► Conceptos técnicos y Comunicaciones Externas: 115.
</t>
    </r>
    <r>
      <rPr>
        <b/>
        <sz val="8"/>
        <rFont val="Arial"/>
        <family val="2"/>
      </rPr>
      <t>RESERVA</t>
    </r>
    <r>
      <rPr>
        <sz val="8"/>
        <rFont val="Arial"/>
        <family val="2"/>
      </rPr>
      <t xml:space="preserve">: 
En el I trimestre de 2023 </t>
    </r>
    <r>
      <rPr>
        <b/>
        <sz val="8"/>
        <rFont val="Arial"/>
        <family val="2"/>
      </rPr>
      <t>la SDA ejecutó 432 actuaciones técnicas</t>
    </r>
    <r>
      <rPr>
        <sz val="8"/>
        <rFont val="Arial"/>
        <family val="2"/>
      </rPr>
      <t xml:space="preserve">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</si>
  <si>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r>
      <rPr>
        <b/>
        <sz val="8"/>
        <rFont val="Arial"/>
        <family val="2"/>
      </rPr>
      <t xml:space="preserve">VIGENCIA: </t>
    </r>
    <r>
      <rPr>
        <sz val="8"/>
        <rFont val="Arial"/>
        <family val="2"/>
      </rPr>
      <t xml:space="preserve">
En el primer trimestre de 2023, la Secretaría Distrital de Ambiente ejecutó </t>
    </r>
    <r>
      <rPr>
        <b/>
        <sz val="8"/>
        <rFont val="Arial"/>
        <family val="2"/>
      </rPr>
      <t>28 jornadas pedagógicas</t>
    </r>
    <r>
      <rPr>
        <sz val="8"/>
        <rFont val="Arial"/>
        <family val="2"/>
      </rPr>
      <t xml:space="preserve"> tendientes a potencializar la apropiación del recurso flora y prevenir su tráfico ilegal. </t>
    </r>
  </si>
  <si>
    <r>
      <rPr>
        <b/>
        <sz val="8"/>
        <color theme="1"/>
        <rFont val="Arial"/>
        <family val="2"/>
      </rPr>
      <t xml:space="preserve">En el primer trimestre de 2023 se realizaron 3.977 acciones archivísticas, </t>
    </r>
    <r>
      <rPr>
        <sz val="8"/>
        <color theme="1"/>
        <rFont val="Arial"/>
        <family val="2"/>
      </rPr>
      <t xml:space="preserve">derivadas de la atención de los conceptos técnicos que recomiendan actuaciones administrativas en el marco del trámite sancionatorio ambiental así:
Apertura: 347				
Inserción: 180				
Encarpetado de expedientes: 573			
Consulta de expedientes: 8
Préstamo de expedientes: 389				
Ordenación: 352				
FUID: 376				
Hoja de control: 361					
Clasificación documental: 23				
Asociación de radicados- FOREST: 139				
Apoyo saneamiento jurídico: 13				
Alistamiento trasferencias documentales DCA: 28				
Revisión, depuración, levantamiento base de datos expedientes permisivos DCA: 696		
Foliación: 212				
Transferencias: 42				
Control de Calidad: 35				
Auto de archivo: 2									
Atención ventanilla: 26				
Acumulaciones: 4				
Rotulación: 47				
Inserciones planillas de radicados: 124	</t>
    </r>
  </si>
  <si>
    <r>
      <rPr>
        <b/>
        <sz val="8"/>
        <rFont val="Arial"/>
        <family val="2"/>
      </rPr>
      <t>En el primer trimestre de 2023 se notificaron 68 actuaciones</t>
    </r>
    <r>
      <rPr>
        <sz val="8"/>
        <rFont val="Arial"/>
        <family val="2"/>
      </rPr>
      <t xml:space="preserve"> administrativas derivadas de las acciones del trámite sancionatorio para el recurso Flora.</t>
    </r>
  </si>
  <si>
    <r>
      <t>En el primer trimestre de 2023 se avanzó en</t>
    </r>
    <r>
      <rPr>
        <b/>
        <sz val="8"/>
        <rFont val="Arial"/>
        <family val="2"/>
      </rPr>
      <t xml:space="preserve"> 9 Informes técnicos de criterio para multas:</t>
    </r>
    <r>
      <rPr>
        <sz val="8"/>
        <rFont val="Arial"/>
        <family val="2"/>
      </rPr>
      <t xml:space="preserve"> 7 para multas por silvicultura y 2 para multas por madera.</t>
    </r>
  </si>
  <si>
    <r>
      <rPr>
        <b/>
        <sz val="8"/>
        <color theme="1"/>
        <rFont val="Arial"/>
        <family val="2"/>
      </rPr>
      <t xml:space="preserve">VIGENCIA:
</t>
    </r>
    <r>
      <rPr>
        <sz val="8"/>
        <color theme="1"/>
        <rFont val="Arial"/>
        <family val="2"/>
      </rPr>
      <t xml:space="preserve">
En el primer trimestre de 2023 la Secretaría Distrital de Ambiente </t>
    </r>
    <r>
      <rPr>
        <b/>
        <sz val="8"/>
        <color theme="1"/>
        <rFont val="Arial"/>
        <family val="2"/>
      </rPr>
      <t xml:space="preserve">atendió el 100% de los conceptos técnicos </t>
    </r>
    <r>
      <rPr>
        <sz val="8"/>
        <color theme="1"/>
        <rFont val="Arial"/>
        <family val="2"/>
      </rPr>
      <t xml:space="preserve">generados por afectación al recurso flora en el Distrito Capital que recomiendan actuaciones administrativas sancionatorias, como se relaciona a continuación:
No de Conceptos Técnicos que recomiendan actuaciones administrativas sancionatorias: </t>
    </r>
    <r>
      <rPr>
        <b/>
        <sz val="8"/>
        <color theme="1"/>
        <rFont val="Arial"/>
        <family val="2"/>
      </rPr>
      <t>137</t>
    </r>
    <r>
      <rPr>
        <sz val="8"/>
        <color theme="1"/>
        <rFont val="Arial"/>
        <family val="2"/>
      </rPr>
      <t xml:space="preserve">.
No de Conceptos Técnicos acogidos jurídicamente mediante acto administrativo: </t>
    </r>
    <r>
      <rPr>
        <b/>
        <sz val="8"/>
        <color theme="1"/>
        <rFont val="Arial"/>
        <family val="2"/>
      </rPr>
      <t>137</t>
    </r>
    <r>
      <rPr>
        <sz val="8"/>
        <color theme="1"/>
        <rFont val="Arial"/>
        <family val="2"/>
      </rPr>
      <t xml:space="preserve">.
</t>
    </r>
    <r>
      <rPr>
        <b/>
        <sz val="8"/>
        <color theme="1"/>
        <rFont val="Arial"/>
        <family val="2"/>
      </rPr>
      <t xml:space="preserve">RESERVA: </t>
    </r>
    <r>
      <rPr>
        <sz val="8"/>
        <color theme="1"/>
        <rFont val="Arial"/>
        <family val="2"/>
      </rPr>
      <t xml:space="preserve">
En el primer trimestre de 2023, se acogieron jurídicamente los tres (3) conceptos técnicos constituidos como reserva.</t>
    </r>
  </si>
  <si>
    <t>REPROGRAMACIÓN VIGENCIA 
(VALOR INICIAL)</t>
  </si>
  <si>
    <r>
      <t>La ejecución de las</t>
    </r>
    <r>
      <rPr>
        <b/>
        <sz val="12"/>
        <color rgb="FF000000"/>
        <rFont val="Arial"/>
        <family val="2"/>
      </rPr>
      <t xml:space="preserve"> 8.403 </t>
    </r>
    <r>
      <rPr>
        <sz val="12"/>
        <color indexed="8"/>
        <rFont val="Arial"/>
        <family val="2"/>
      </rPr>
      <t xml:space="preserve">actuaciones técnicas y jurídicas sobre el recurso arbóreo de la ciudad, dieron lugar a:
1. Definir las intervenciones más adecuadas a autorizar sobre la estructura física y sistémica de </t>
    </r>
    <r>
      <rPr>
        <b/>
        <sz val="12"/>
        <color rgb="FF000000"/>
        <rFont val="Arial"/>
        <family val="2"/>
      </rPr>
      <t xml:space="preserve">13.463 </t>
    </r>
    <r>
      <rPr>
        <sz val="12"/>
        <color indexed="8"/>
        <rFont val="Arial"/>
        <family val="2"/>
      </rPr>
      <t xml:space="preserve">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t>
    </r>
    <r>
      <rPr>
        <b/>
        <sz val="12"/>
        <color rgb="FF000000"/>
        <rFont val="Arial"/>
        <family val="2"/>
      </rPr>
      <t>20.602</t>
    </r>
    <r>
      <rPr>
        <sz val="12"/>
        <color indexed="8"/>
        <rFont val="Arial"/>
        <family val="2"/>
      </rPr>
      <t xml:space="preserve"> árboles y a las plantaciones de </t>
    </r>
    <r>
      <rPr>
        <b/>
        <sz val="12"/>
        <color rgb="FF000000"/>
        <rFont val="Arial"/>
        <family val="2"/>
      </rPr>
      <t>747</t>
    </r>
    <r>
      <rPr>
        <sz val="12"/>
        <color indexed="8"/>
        <rFont val="Arial"/>
        <family val="2"/>
      </rPr>
      <t xml:space="preserv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r>
  </si>
  <si>
    <r>
      <t xml:space="preserve">Con el objeto de controlar los factores que generan el deterioro del recurso flora, la Secretaría Distrital de Ambiente - SDA en el marco de la Meta Plan de Desarrollo No. 239 ha ejecutado 16.702 actuaciones técnicas y jurídicas sobre el recurso flora en la ciudad, lo que equivale a un avance del 10,43% de aumento en el número de actuaciones del 15% programado para el cuatrienio, dando lugar así a un cumplimiento del 69,5% de la magnitud programada para el cuatrienio. 
Los avances por vigencia se distribuyen así: 2020 II: 1,69%; 2021: 2,5%; 2022: 5,33%; 2023: 0,91%.
</t>
    </r>
    <r>
      <rPr>
        <b/>
        <sz val="12"/>
        <rFont val="Arial"/>
        <family val="2"/>
      </rPr>
      <t>El 0,91% de avance registrado en el I trimestre de 2023 corresponde a la ejecución de 1.455 actuaciones</t>
    </r>
    <r>
      <rPr>
        <sz val="12"/>
        <rFont val="Arial"/>
        <family val="2"/>
      </rPr>
      <t xml:space="preserve"> técnicas y jurídicas sobre el recurso flora, cuya distribución se relaciona a continuación:
► Visitas de evaluación y seguimiento a empresas forestales: 315.
► Visitas de verificación de especímenes de la flora silvestre, exportados o importados con permiso CITES y NO CITES: 51.
► Visitas para expedición de salvoconductos: 1.
► Visitas de inventarios de control y seguimiento a empresas forestales: 148.
► Visitas de control para registro del libro de operaciones: 24.
► Certificaciones de exportación e importación a empresas forestales: 17.
► Certificaciones de registro y cumplimiento de empresas forestales: 24.
► Oficios de negación de certificación: 7.
► Rondas de control: 92.
► Rondas de prevención: 11.
► Jornadas pedagógicas: 28.
► Reportes de movimientos del libro de operaciones verificados e ingresados al sistema FOREST.: 409.
► Operativos de control: 15.
► Recorridos de prevención: 37.
► Incautaciones: 2.
► Recepciones Externas: 1.
► Conceptos técnicos y Comunicaciones Externas: 133.
► Actos administrativos: 140</t>
    </r>
  </si>
  <si>
    <r>
      <t xml:space="preserve">Con el fin de contribuir con una mejor gestión sobre el arbolado urbano y prevenir el deterioro del recurso, la Secretaría Distrital de Ambiente - SDA en el marco de la Meta Plan de Desarrollo No. 237 ha ejecutado 82.607 actuaciones técnicas y jurídicas sobre el recurso arbóreo de la ciudad, lo que equivale a un avance del 10,77% de aumento en el número de actuaciones del 15% programado para el cuatrienio, dando lugar así a un cumplimiento del 72% de la magnitud programada para el cuatrienio. 
Los avances por vigencia se distribuyen así: 2020 II: 1,06%; 2021: 3,53%; 2022: 5,08%; 2023: 1,10%
</t>
    </r>
    <r>
      <rPr>
        <b/>
        <sz val="12"/>
        <rFont val="Arial"/>
        <family val="2"/>
      </rPr>
      <t xml:space="preserve">El 1,10% de avance registrado en el I trimestre de 2023 corresponde a la ejecución de 8.403 actuaciones </t>
    </r>
    <r>
      <rPr>
        <sz val="12"/>
        <rFont val="Arial"/>
        <family val="2"/>
      </rPr>
      <t>técnicas y jurídicas sobre el recurso arbóreo de la ciudad, cuya distribución se relaciona a continuación:
► Conceptos técnicos de manejo silvicultural: 403
► Conceptos técnicos de atención de emergencias silviculturales: 1.034
► Conceptos técnicos para la autorización de actividades silviculturales para la realización, remodelación o ampliación de obras públicas o privadas de infraestructura, construcciones, instalaciones y similares: 67
► Informes técnicos de evaluación: 922
► Conceptos técnicos de seguimiento silvicultural: 474
► Informes técnicos de seguimiento: 56
► Conceptos técnicos de seguimiento a la plantación y mantenimiento básico del arbolado urbano: 19
► Conceptos técnicos sancionatorios: 74
► Informes técnicos sancionatorios: 33
► Actas de Visitas Técnicas de Evaluación y Seguimiento: 2.022
► Jornadas de sensibilización: 1
► Actos administrativos: 133
► Comunicaciones externas y requerimientos: 3.165</t>
    </r>
  </si>
  <si>
    <t>Inversión - Adquisición de Bienes y Servicios: Realizar investigaciones sobre arbolado urbano.</t>
  </si>
  <si>
    <t>88 - El Refugio
97 - Chico Lago
99 - Chapinero</t>
  </si>
  <si>
    <t>113 - Bavaria
44 - Américas
45 - Carvajal
46 - Castilla
47 - Kennedy Central
48 - Timiza
80 - Corabastos
81 - Gran Britalia
82 - Patio Bonito</t>
  </si>
  <si>
    <t>19 - El Prado
20 - La Alhambra
23 - Casa Blanca Suba
24 - Niza
25 - La Floresta
27 - Suba
28 - El Rincón
71 - Tibabuyes</t>
  </si>
  <si>
    <t>63 - El Mochuelo
66 - San Francisco
67 - Lucero
68 - El Tesoro
69 - Ismael Perdomo</t>
  </si>
  <si>
    <r>
      <t xml:space="preserve">REPROGRAMACIÓN </t>
    </r>
    <r>
      <rPr>
        <b/>
        <sz val="14"/>
        <rFont val="Arial"/>
        <family val="2"/>
      </rPr>
      <t>VIGENCIA 
(VALOR INICIAL)</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</si>
  <si>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</si>
  <si>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</si>
  <si>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</si>
  <si>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</si>
  <si>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</si>
  <si>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</si>
  <si>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</si>
  <si>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</si>
  <si>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</si>
  <si>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</si>
  <si>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</si>
  <si>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</si>
  <si>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</si>
  <si>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</si>
  <si>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EJECUTADO ACUMUALDO AL PERIODO
 AÑO 2020</t>
  </si>
  <si>
    <t>EJECUTADO ACUMUALDO  SEGPLAN
 AÑO 2020</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</si>
  <si>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</si>
  <si>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</si>
  <si>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</si>
  <si>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</si>
  <si>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</si>
  <si>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</si>
  <si>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</si>
  <si>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</si>
  <si>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</si>
  <si>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</si>
  <si>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t>EJECUTADO ACUMUALDO AL PERIODO
 AÑO 2021</t>
  </si>
  <si>
    <t>EJECUTADO ACUMUALDO  SEGPLAN
 AÑO 2021</t>
  </si>
  <si>
    <r>
      <t>PROGRAMADO</t>
    </r>
    <r>
      <rPr>
        <b/>
        <sz val="14"/>
        <rFont val="Arial"/>
        <family val="2"/>
      </rPr>
      <t xml:space="preserve"> ABR.</t>
    </r>
  </si>
  <si>
    <t>EJECUTADO ACUMUALDO AL PERIODO
 AÑO 2022</t>
  </si>
  <si>
    <t>EJECUTADO ACUMUALDO  SEGPLAN
 AÑO 2022</t>
  </si>
  <si>
    <t>EJECUTADO ACUMUALDO AL PERIODO
 AÑO 2023</t>
  </si>
  <si>
    <t>EJECUTADO ACUMUALDO  SEGPLAN
 AÑO 2023</t>
  </si>
  <si>
    <t>EJECUTADO ACUMUALDO AL PERIODO
 AÑO 2024</t>
  </si>
  <si>
    <t>EJECUTADO ACUMUALDO  SEGPLAN
 AÑO 2024</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</si>
  <si>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</si>
  <si>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</si>
  <si>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</si>
  <si>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</si>
  <si>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</si>
  <si>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</si>
  <si>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</si>
  <si>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</si>
  <si>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</si>
  <si>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</si>
  <si>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</si>
  <si>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</si>
  <si>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</si>
  <si>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</si>
  <si>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</si>
  <si>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</si>
  <si>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</si>
  <si>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</si>
  <si>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</si>
  <si>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</si>
  <si>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</si>
  <si>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</si>
  <si>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</si>
  <si>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</si>
  <si>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CORTE A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</si>
</sst>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 #,##0.0000_-;\-* #,##0.0000_-;_-* &quot;-&quot;??_-;_-@_-"/>
    <numFmt numFmtId="175" formatCode="0.000"/>
    <numFmt numFmtId="176" formatCode="_-&quot;$&quot;\ * #,##0_-;\-&quot;$&quot;\ * #,##0_-;_-&quot;$&quot;\ * &quot;-&quot;??_-;_-@_-"/>
    <numFmt numFmtId="177" formatCode="_-* #,##0_-;\-* #,##0_-;_-* &quot;-&quot;??_-;_-@_-"/>
  </numFmts>
  <fonts count="9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name val="Arial"/>
      <family val="2"/>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4"/>
      <name val="Arial"/>
      <family val="2"/>
    </font>
    <font>
      <sz val="14"/>
      <color indexed="8"/>
      <name val="Arial"/>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1"/>
      <color rgb="FFFF0000"/>
      <name val="Arial"/>
      <family val="2"/>
    </font>
    <font>
      <b/>
      <sz val="10"/>
      <name val="Arial"/>
      <family val="2"/>
    </font>
    <font>
      <b/>
      <sz val="8"/>
      <name val="Arial"/>
      <family val="2"/>
    </font>
    <font>
      <sz val="8"/>
      <name val="Arial"/>
      <family val="2"/>
    </font>
    <font>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sz val="9"/>
      <color theme="1"/>
      <name val="Arial Nova Cond Light"/>
      <family val="2"/>
    </font>
    <font>
      <b/>
      <sz val="10"/>
      <color theme="0"/>
      <name val="Arial Nova Cond Light"/>
      <family val="2"/>
    </font>
    <font>
      <sz val="10"/>
      <color theme="1"/>
      <name val="Arial Nova Cond Light"/>
      <family val="2"/>
    </font>
    <font>
      <b/>
      <sz val="10"/>
      <color theme="1"/>
      <name val="Arial Nova Cond Light"/>
      <family val="2"/>
    </font>
    <font>
      <sz val="8"/>
      <color theme="0"/>
      <name val="Arial Nova Cond Light"/>
      <family val="2"/>
    </font>
    <font>
      <b/>
      <sz val="8"/>
      <color rgb="FFFF0000"/>
      <name val="Arial Nova Cond Light"/>
      <family val="2"/>
    </font>
    <font>
      <b/>
      <sz val="8"/>
      <color theme="0"/>
      <name val="Arial Nova Cond Light"/>
      <family val="2"/>
    </font>
    <font>
      <sz val="8"/>
      <color theme="1"/>
      <name val="Arial Nova Cond Light"/>
      <family val="2"/>
    </font>
    <font>
      <b/>
      <sz val="9"/>
      <color theme="1"/>
      <name val="Arial Nova Cond Light"/>
      <family val="2"/>
    </font>
    <font>
      <b/>
      <sz val="8"/>
      <color theme="1"/>
      <name val="Arial Nova Cond Light"/>
      <family val="2"/>
    </font>
    <font>
      <b/>
      <sz val="8"/>
      <name val="Arial Nova Cond Light"/>
      <family val="2"/>
    </font>
    <font>
      <sz val="8"/>
      <color rgb="FFFF0000"/>
      <name val="Arial Nova Cond Light"/>
      <family val="2"/>
    </font>
    <font>
      <sz val="8"/>
      <name val="Arial Nova Cond Light"/>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theme="0"/>
      <name val="Arial"/>
      <family val="2"/>
    </font>
    <font>
      <sz val="10"/>
      <color theme="1"/>
      <name val="Arial"/>
      <family val="2"/>
    </font>
    <font>
      <sz val="10"/>
      <color indexed="8"/>
      <name val="Arial"/>
      <family val="2"/>
    </font>
    <font>
      <sz val="10"/>
      <color theme="0"/>
      <name val="Arial"/>
      <family val="2"/>
    </font>
    <font>
      <b/>
      <sz val="14"/>
      <color theme="0"/>
      <name val="Calibri"/>
      <family val="2"/>
      <scheme val="minor"/>
    </font>
    <font>
      <sz val="14"/>
      <color theme="1"/>
      <name val="Calibri"/>
      <family val="2"/>
      <scheme val="minor"/>
    </font>
    <font>
      <b/>
      <sz val="11"/>
      <name val="Calibri"/>
      <family val="2"/>
      <scheme val="minor"/>
    </font>
    <font>
      <sz val="9"/>
      <color rgb="FF000000"/>
      <name val="Arial"/>
      <family val="2"/>
    </font>
    <font>
      <sz val="11"/>
      <color theme="0"/>
      <name val="Calibri"/>
      <family val="2"/>
    </font>
    <font>
      <b/>
      <sz val="8"/>
      <color theme="1"/>
      <name val="Arial"/>
      <family val="2"/>
    </font>
    <font>
      <b/>
      <sz val="12"/>
      <color rgb="FF000000"/>
      <name val="Arial"/>
      <family val="2"/>
    </font>
    <font>
      <sz val="24"/>
      <color theme="1"/>
      <name val="Arial"/>
      <family val="2"/>
    </font>
    <font>
      <b/>
      <sz val="20"/>
      <color theme="1"/>
      <name val="Arial"/>
      <family val="2"/>
    </font>
    <font>
      <sz val="20"/>
      <color theme="1"/>
      <name val="Arial"/>
      <family val="2"/>
    </font>
    <font>
      <sz val="10.5"/>
      <color theme="1"/>
      <name val="Arial"/>
      <family val="2"/>
    </font>
    <font>
      <b/>
      <sz val="18"/>
      <color theme="1"/>
      <name val="Arial"/>
      <family val="2"/>
    </font>
    <font>
      <b/>
      <sz val="24"/>
      <name val="Arial"/>
      <family val="2"/>
    </font>
    <font>
      <sz val="12"/>
      <color theme="1"/>
      <name val="Arial"/>
      <family val="2"/>
    </font>
  </fonts>
  <fills count="3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FF0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rgb="FF7030A0"/>
        <bgColor indexed="64"/>
      </patternFill>
    </fill>
    <fill>
      <patternFill patternType="solid">
        <fgColor rgb="FFFFFF00"/>
        <bgColor theme="4" tint="0.79998168889431442"/>
      </patternFill>
    </fill>
    <fill>
      <patternFill patternType="solid">
        <fgColor rgb="FF00B0F0"/>
        <bgColor indexed="64"/>
      </patternFill>
    </fill>
    <fill>
      <patternFill patternType="solid">
        <fgColor rgb="FFA3FFFF"/>
        <bgColor indexed="64"/>
      </patternFill>
    </fill>
    <fill>
      <patternFill patternType="solid">
        <fgColor theme="7" tint="0.59999389629810485"/>
        <bgColor indexed="64"/>
      </patternFill>
    </fill>
    <fill>
      <patternFill patternType="solid">
        <fgColor theme="4"/>
        <bgColor indexed="64"/>
      </patternFill>
    </fill>
    <fill>
      <patternFill patternType="solid">
        <fgColor theme="9" tint="0.59999389629810485"/>
        <bgColor theme="9"/>
      </patternFill>
    </fill>
    <fill>
      <patternFill patternType="solid">
        <fgColor theme="9" tint="0.59999389629810485"/>
        <bgColor theme="9" tint="0.79998168889431442"/>
      </patternFill>
    </fill>
    <fill>
      <patternFill patternType="solid">
        <fgColor theme="0" tint="-0.14999847407452621"/>
        <bgColor theme="9" tint="0.59999389629810485"/>
      </patternFill>
    </fill>
    <fill>
      <patternFill patternType="solid">
        <fgColor rgb="FF002060"/>
        <bgColor indexed="64"/>
      </patternFill>
    </fill>
    <fill>
      <patternFill patternType="solid">
        <fgColor rgb="FF76933C"/>
        <bgColor indexed="64"/>
      </patternFill>
    </fill>
    <fill>
      <patternFill patternType="solid">
        <fgColor theme="2" tint="-0.49998474074526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249977111117893"/>
        <bgColor indexed="64"/>
      </patternFill>
    </fill>
  </fills>
  <borders count="9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top style="thin">
        <color auto="1"/>
      </top>
      <bottom/>
      <diagonal/>
    </border>
    <border>
      <left/>
      <right/>
      <top style="medium">
        <color theme="9" tint="-0.249977111117893"/>
      </top>
      <bottom/>
      <diagonal/>
    </border>
    <border>
      <left/>
      <right/>
      <top style="thin">
        <color theme="4" tint="0.3999755851924192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4"/>
      </top>
      <bottom style="thin">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style="medium">
        <color auto="1"/>
      </left>
      <right/>
      <top/>
      <bottom style="thin">
        <color auto="1"/>
      </bottom>
      <diagonal/>
    </border>
  </borders>
  <cellStyleXfs count="20">
    <xf numFmtId="0" fontId="0" fillId="0" borderId="0"/>
    <xf numFmtId="165" fontId="12" fillId="0" borderId="0" applyFont="0" applyFill="0" applyBorder="0" applyAlignment="0" applyProtection="0"/>
    <xf numFmtId="42" fontId="1"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0" fontId="32" fillId="0" borderId="0"/>
    <xf numFmtId="0" fontId="32" fillId="0" borderId="0"/>
    <xf numFmtId="165" fontId="12" fillId="0" borderId="0" applyFont="0" applyFill="0" applyBorder="0" applyAlignment="0" applyProtection="0"/>
    <xf numFmtId="0" fontId="62"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38"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1131">
    <xf numFmtId="0" fontId="0" fillId="0" borderId="0" xfId="0"/>
    <xf numFmtId="0" fontId="0" fillId="2" borderId="0" xfId="0" applyFill="1"/>
    <xf numFmtId="0" fontId="0" fillId="2" borderId="0" xfId="0" applyFill="1" applyAlignment="1">
      <alignment horizontal="center"/>
    </xf>
    <xf numFmtId="0" fontId="3" fillId="0" borderId="0" xfId="0" applyFont="1" applyAlignment="1">
      <alignment horizont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wrapText="1"/>
    </xf>
    <xf numFmtId="0" fontId="10" fillId="0" borderId="0" xfId="0" applyFont="1"/>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8" borderId="29" xfId="0" applyFont="1" applyFill="1" applyBorder="1" applyAlignment="1">
      <alignment horizontal="center" vertical="center" wrapText="1"/>
    </xf>
    <xf numFmtId="164" fontId="10" fillId="0" borderId="25" xfId="3" applyNumberFormat="1" applyFont="1" applyFill="1" applyBorder="1" applyAlignment="1">
      <alignment horizontal="center" vertical="center"/>
    </xf>
    <xf numFmtId="10" fontId="10" fillId="0" borderId="25" xfId="3" applyNumberFormat="1" applyFont="1" applyFill="1" applyBorder="1" applyAlignment="1">
      <alignment horizontal="center" vertical="center"/>
    </xf>
    <xf numFmtId="164" fontId="10" fillId="0" borderId="28" xfId="3" applyNumberFormat="1" applyFont="1" applyFill="1" applyBorder="1" applyAlignment="1">
      <alignment horizontal="center" vertical="center"/>
    </xf>
    <xf numFmtId="10" fontId="10" fillId="0" borderId="29" xfId="3" applyNumberFormat="1" applyFont="1" applyFill="1" applyBorder="1" applyAlignment="1">
      <alignment horizontal="center" vertical="center"/>
    </xf>
    <xf numFmtId="10" fontId="10" fillId="0" borderId="24" xfId="3" applyNumberFormat="1" applyFont="1" applyFill="1" applyBorder="1" applyAlignment="1">
      <alignment horizontal="center" vertical="center"/>
    </xf>
    <xf numFmtId="10" fontId="10" fillId="0" borderId="26" xfId="3" applyNumberFormat="1"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164" fontId="10" fillId="0" borderId="24" xfId="3" applyNumberFormat="1" applyFont="1" applyFill="1" applyBorder="1" applyAlignment="1">
      <alignment horizontal="center" vertical="center"/>
    </xf>
    <xf numFmtId="164" fontId="10" fillId="0" borderId="27" xfId="3" applyNumberFormat="1" applyFont="1" applyFill="1" applyBorder="1" applyAlignment="1">
      <alignment horizontal="center" vertical="center"/>
    </xf>
    <xf numFmtId="10" fontId="11" fillId="0" borderId="25" xfId="3"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top"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vertical="center"/>
    </xf>
    <xf numFmtId="2" fontId="10" fillId="0" borderId="0" xfId="0" applyNumberFormat="1" applyFont="1" applyAlignment="1">
      <alignment horizontal="center" vertical="center"/>
    </xf>
    <xf numFmtId="167" fontId="14" fillId="0" borderId="0" xfId="0" applyNumberFormat="1" applyFont="1" applyAlignment="1">
      <alignment horizontal="center" vertical="center" wrapText="1"/>
    </xf>
    <xf numFmtId="10" fontId="14" fillId="0" borderId="0" xfId="3" applyNumberFormat="1" applyFont="1" applyFill="1" applyBorder="1" applyAlignment="1">
      <alignment horizontal="center" vertical="center" wrapText="1"/>
    </xf>
    <xf numFmtId="9" fontId="14" fillId="0" borderId="0" xfId="3" applyFont="1" applyFill="1" applyBorder="1" applyAlignment="1">
      <alignment horizontal="center" vertical="center" wrapText="1"/>
    </xf>
    <xf numFmtId="2" fontId="9"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3" fontId="0" fillId="0" borderId="0" xfId="0" applyNumberFormat="1"/>
    <xf numFmtId="0" fontId="3" fillId="11" borderId="22" xfId="0" applyFont="1" applyFill="1" applyBorder="1" applyAlignment="1">
      <alignment horizontal="center" vertical="center"/>
    </xf>
    <xf numFmtId="0" fontId="0" fillId="0" borderId="22" xfId="0" applyBorder="1" applyAlignment="1">
      <alignment horizontal="center" vertical="center"/>
    </xf>
    <xf numFmtId="0" fontId="0" fillId="0" borderId="0" xfId="0" applyAlignment="1">
      <alignment vertical="top"/>
    </xf>
    <xf numFmtId="0" fontId="0" fillId="2" borderId="0" xfId="0"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0" fillId="2" borderId="0" xfId="0" applyFont="1" applyFill="1" applyAlignment="1">
      <alignment horizontal="center" vertical="top"/>
    </xf>
    <xf numFmtId="166" fontId="0" fillId="2" borderId="0" xfId="0" applyNumberFormat="1" applyFill="1" applyAlignment="1">
      <alignment horizontal="center" vertical="top"/>
    </xf>
    <xf numFmtId="0" fontId="22" fillId="0" borderId="0" xfId="0" applyFont="1" applyAlignment="1">
      <alignment horizontal="center" vertical="center"/>
    </xf>
    <xf numFmtId="0" fontId="0" fillId="0" borderId="0" xfId="0" applyAlignment="1">
      <alignment horizontal="center" vertical="center"/>
    </xf>
    <xf numFmtId="168" fontId="21" fillId="4" borderId="51" xfId="0" applyNumberFormat="1" applyFont="1" applyFill="1" applyBorder="1" applyAlignment="1" applyProtection="1">
      <alignment horizontal="left" vertical="center" wrapText="1"/>
      <protection locked="0"/>
    </xf>
    <xf numFmtId="168" fontId="0" fillId="0" borderId="0" xfId="0" applyNumberFormat="1" applyAlignment="1">
      <alignment horizontal="center" vertical="center"/>
    </xf>
    <xf numFmtId="3" fontId="20" fillId="0" borderId="22" xfId="4" applyNumberFormat="1" applyFont="1" applyFill="1" applyBorder="1" applyAlignment="1">
      <alignment horizontal="center" vertical="center" wrapText="1"/>
    </xf>
    <xf numFmtId="10" fontId="0" fillId="0" borderId="0" xfId="3" applyNumberFormat="1" applyFont="1" applyFill="1" applyAlignment="1">
      <alignment horizontal="center" vertical="center"/>
    </xf>
    <xf numFmtId="169" fontId="0" fillId="0" borderId="0" xfId="0" applyNumberFormat="1" applyAlignment="1">
      <alignment horizontal="center" vertical="center"/>
    </xf>
    <xf numFmtId="10" fontId="20" fillId="0" borderId="22" xfId="3" applyNumberFormat="1" applyFont="1" applyFill="1" applyBorder="1" applyAlignment="1">
      <alignment horizontal="center" vertical="center" wrapText="1"/>
    </xf>
    <xf numFmtId="10" fontId="26" fillId="0" borderId="22" xfId="3" applyNumberFormat="1" applyFont="1" applyFill="1" applyBorder="1" applyAlignment="1">
      <alignment horizontal="center" vertical="center"/>
    </xf>
    <xf numFmtId="168" fontId="21" fillId="3" borderId="46" xfId="0" applyNumberFormat="1" applyFont="1" applyFill="1" applyBorder="1" applyAlignment="1" applyProtection="1">
      <alignment horizontal="left" vertical="center" wrapText="1"/>
      <protection locked="0"/>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0" xfId="0" applyNumberFormat="1" applyFill="1" applyAlignment="1">
      <alignment vertical="center" wrapText="1"/>
    </xf>
    <xf numFmtId="168" fontId="0" fillId="3" borderId="62" xfId="0" applyNumberFormat="1" applyFill="1" applyBorder="1" applyAlignment="1">
      <alignment vertical="center" wrapText="1"/>
    </xf>
    <xf numFmtId="168" fontId="21" fillId="3" borderId="56" xfId="0" applyNumberFormat="1" applyFont="1" applyFill="1" applyBorder="1" applyAlignment="1" applyProtection="1">
      <alignment horizontal="left" vertical="center" wrapText="1"/>
      <protection locked="0"/>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0" xfId="0" applyNumberFormat="1" applyFill="1" applyBorder="1" applyAlignment="1">
      <alignment vertical="center" wrapText="1"/>
    </xf>
    <xf numFmtId="168" fontId="0" fillId="3" borderId="35" xfId="0" applyNumberFormat="1" applyFill="1" applyBorder="1" applyAlignment="1">
      <alignment vertical="center" wrapText="1"/>
    </xf>
    <xf numFmtId="0" fontId="20" fillId="0" borderId="0" xfId="0" applyFont="1" applyAlignment="1">
      <alignment vertical="top"/>
    </xf>
    <xf numFmtId="0" fontId="21" fillId="0" borderId="0" xfId="0" applyFont="1" applyAlignment="1">
      <alignment vertical="top"/>
    </xf>
    <xf numFmtId="0" fontId="20" fillId="0" borderId="0" xfId="0" applyFont="1" applyAlignment="1">
      <alignment horizontal="center" vertical="top"/>
    </xf>
    <xf numFmtId="42" fontId="20" fillId="0" borderId="0" xfId="2" applyFont="1" applyFill="1" applyAlignment="1">
      <alignment horizontal="center" vertical="top"/>
    </xf>
    <xf numFmtId="0" fontId="0" fillId="0" borderId="0" xfId="0" applyAlignment="1">
      <alignment horizontal="center" vertical="top"/>
    </xf>
    <xf numFmtId="0" fontId="28" fillId="0" borderId="0" xfId="0" applyFont="1" applyAlignment="1">
      <alignment vertical="top"/>
    </xf>
    <xf numFmtId="3" fontId="0" fillId="0" borderId="0" xfId="0" applyNumberFormat="1" applyAlignment="1">
      <alignment vertical="top"/>
    </xf>
    <xf numFmtId="0" fontId="28" fillId="11" borderId="22" xfId="0" applyFont="1" applyFill="1" applyBorder="1" applyAlignment="1">
      <alignment horizontal="center" vertical="top"/>
    </xf>
    <xf numFmtId="0" fontId="29" fillId="0" borderId="22" xfId="0" applyFont="1" applyBorder="1" applyAlignment="1">
      <alignment horizontal="center" vertical="top"/>
    </xf>
    <xf numFmtId="3" fontId="20" fillId="0" borderId="0" xfId="0" applyNumberFormat="1" applyFont="1" applyAlignment="1">
      <alignment horizontal="center" vertical="top"/>
    </xf>
    <xf numFmtId="3" fontId="30" fillId="0" borderId="0" xfId="0" applyNumberFormat="1" applyFont="1" applyAlignment="1">
      <alignment vertical="top"/>
    </xf>
    <xf numFmtId="168" fontId="20" fillId="0" borderId="0" xfId="0" applyNumberFormat="1" applyFont="1" applyAlignment="1">
      <alignment horizontal="center" vertical="top"/>
    </xf>
    <xf numFmtId="168" fontId="26" fillId="0" borderId="0" xfId="4" applyNumberFormat="1" applyFont="1" applyFill="1" applyBorder="1" applyAlignment="1">
      <alignment horizontal="center" vertical="top"/>
    </xf>
    <xf numFmtId="165" fontId="20" fillId="0" borderId="0" xfId="1" applyFont="1" applyFill="1" applyBorder="1" applyAlignment="1">
      <alignment horizontal="center" vertical="top"/>
    </xf>
    <xf numFmtId="168" fontId="26" fillId="0" borderId="0" xfId="0" applyNumberFormat="1" applyFont="1" applyAlignment="1">
      <alignment horizontal="center" vertical="top"/>
    </xf>
    <xf numFmtId="169" fontId="20" fillId="0" borderId="0" xfId="0" applyNumberFormat="1" applyFont="1" applyAlignment="1">
      <alignment horizontal="center" vertical="top"/>
    </xf>
    <xf numFmtId="8" fontId="20" fillId="0" borderId="0" xfId="0" applyNumberFormat="1" applyFont="1" applyAlignment="1">
      <alignment horizontal="center" vertical="top"/>
    </xf>
    <xf numFmtId="43" fontId="20" fillId="0" borderId="0" xfId="0" applyNumberFormat="1" applyFont="1" applyAlignment="1">
      <alignment horizontal="center" vertical="top"/>
    </xf>
    <xf numFmtId="0" fontId="32" fillId="0" borderId="0" xfId="5" applyAlignment="1">
      <alignment vertical="center"/>
    </xf>
    <xf numFmtId="0" fontId="19" fillId="0" borderId="33" xfId="0" applyFont="1" applyBorder="1" applyAlignment="1">
      <alignment horizontal="center" vertical="center" wrapText="1"/>
    </xf>
    <xf numFmtId="0" fontId="32" fillId="12" borderId="0" xfId="5" applyFill="1" applyAlignment="1">
      <alignment vertical="center"/>
    </xf>
    <xf numFmtId="0" fontId="35" fillId="3" borderId="32" xfId="5" applyFont="1" applyFill="1" applyBorder="1" applyAlignment="1">
      <alignment horizontal="center" vertical="center" textRotation="90" wrapText="1"/>
    </xf>
    <xf numFmtId="10" fontId="32" fillId="3" borderId="32" xfId="5" applyNumberFormat="1" applyFill="1" applyBorder="1" applyAlignment="1">
      <alignment horizontal="center" vertical="center" wrapText="1"/>
    </xf>
    <xf numFmtId="164" fontId="36" fillId="3" borderId="18" xfId="0" applyNumberFormat="1" applyFont="1" applyFill="1" applyBorder="1" applyAlignment="1">
      <alignment vertical="center"/>
    </xf>
    <xf numFmtId="164" fontId="36" fillId="4" borderId="32" xfId="0" applyNumberFormat="1" applyFont="1" applyFill="1" applyBorder="1" applyAlignment="1">
      <alignment vertical="center"/>
    </xf>
    <xf numFmtId="165" fontId="32" fillId="0" borderId="0" xfId="1" applyFont="1" applyAlignment="1">
      <alignment vertical="center"/>
    </xf>
    <xf numFmtId="10" fontId="34" fillId="3" borderId="34" xfId="5" applyNumberFormat="1" applyFont="1" applyFill="1" applyBorder="1" applyAlignment="1">
      <alignment horizontal="center" vertical="center" wrapText="1"/>
    </xf>
    <xf numFmtId="10" fontId="34" fillId="3" borderId="34" xfId="3" applyNumberFormat="1" applyFont="1" applyFill="1" applyBorder="1" applyAlignment="1">
      <alignment horizontal="center" vertical="center" wrapText="1"/>
    </xf>
    <xf numFmtId="0" fontId="34" fillId="3" borderId="59" xfId="5" applyFont="1" applyFill="1" applyBorder="1" applyAlignment="1">
      <alignment horizontal="center" vertical="center" wrapText="1"/>
    </xf>
    <xf numFmtId="0" fontId="36" fillId="12" borderId="0" xfId="5" applyFont="1" applyFill="1" applyAlignment="1">
      <alignment vertical="center"/>
    </xf>
    <xf numFmtId="0" fontId="36" fillId="0" borderId="0" xfId="5" applyFont="1" applyAlignment="1">
      <alignment vertical="center"/>
    </xf>
    <xf numFmtId="0" fontId="3" fillId="0" borderId="0" xfId="0" applyFont="1"/>
    <xf numFmtId="0" fontId="32" fillId="2" borderId="0" xfId="5" applyFill="1" applyAlignment="1">
      <alignment vertical="center"/>
    </xf>
    <xf numFmtId="10" fontId="32" fillId="12" borderId="0" xfId="5" applyNumberFormat="1" applyFill="1" applyAlignment="1">
      <alignment vertical="center"/>
    </xf>
    <xf numFmtId="0" fontId="32" fillId="0" borderId="0" xfId="5" applyAlignment="1">
      <alignment horizontal="left" vertical="center"/>
    </xf>
    <xf numFmtId="0" fontId="32" fillId="0" borderId="0" xfId="5" applyAlignment="1">
      <alignment horizontal="center" vertical="center"/>
    </xf>
    <xf numFmtId="10" fontId="32" fillId="0" borderId="0" xfId="5" applyNumberFormat="1" applyAlignment="1">
      <alignment vertical="center"/>
    </xf>
    <xf numFmtId="0" fontId="32" fillId="12" borderId="0" xfId="5" applyFill="1" applyAlignment="1">
      <alignment horizontal="left" vertical="center"/>
    </xf>
    <xf numFmtId="0" fontId="32" fillId="12" borderId="0" xfId="5" applyFill="1" applyAlignment="1">
      <alignment horizontal="center" vertical="center"/>
    </xf>
    <xf numFmtId="0" fontId="38" fillId="0" borderId="0" xfId="0" applyFont="1"/>
    <xf numFmtId="0" fontId="40" fillId="0" borderId="0" xfId="0" applyFont="1"/>
    <xf numFmtId="0" fontId="34" fillId="3" borderId="68" xfId="0" applyFont="1" applyFill="1" applyBorder="1" applyAlignment="1">
      <alignment horizontal="center" vertical="center" wrapText="1"/>
    </xf>
    <xf numFmtId="0" fontId="34" fillId="3" borderId="53" xfId="0" applyFont="1" applyFill="1" applyBorder="1" applyAlignment="1">
      <alignment horizontal="center" vertical="center" wrapText="1"/>
    </xf>
    <xf numFmtId="0" fontId="34" fillId="3" borderId="53" xfId="6" applyFont="1" applyFill="1" applyBorder="1" applyAlignment="1">
      <alignment horizontal="center" vertical="center" wrapText="1"/>
    </xf>
    <xf numFmtId="0" fontId="34" fillId="3" borderId="69" xfId="0" applyFont="1" applyFill="1" applyBorder="1" applyAlignment="1">
      <alignment horizontal="center" vertical="center" wrapText="1"/>
    </xf>
    <xf numFmtId="10" fontId="32" fillId="3" borderId="71" xfId="5" applyNumberFormat="1" applyFill="1" applyBorder="1" applyAlignment="1">
      <alignment horizontal="center" vertical="center" wrapText="1"/>
    </xf>
    <xf numFmtId="10" fontId="32" fillId="3" borderId="67" xfId="5" applyNumberFormat="1" applyFill="1" applyBorder="1" applyAlignment="1">
      <alignment horizontal="center" vertical="center" wrapText="1"/>
    </xf>
    <xf numFmtId="0" fontId="34" fillId="3" borderId="67" xfId="0" applyFont="1" applyFill="1" applyBorder="1" applyAlignment="1">
      <alignment horizontal="center" vertical="center" wrapText="1"/>
    </xf>
    <xf numFmtId="0" fontId="34" fillId="3" borderId="70" xfId="0" applyFont="1" applyFill="1" applyBorder="1" applyAlignment="1">
      <alignment horizontal="center" vertical="center" wrapText="1"/>
    </xf>
    <xf numFmtId="0" fontId="42" fillId="3" borderId="5" xfId="0" applyFont="1" applyFill="1" applyBorder="1" applyAlignment="1" applyProtection="1">
      <alignment horizontal="left" vertical="center" wrapText="1"/>
      <protection locked="0"/>
    </xf>
    <xf numFmtId="0" fontId="0" fillId="0" borderId="0" xfId="0" applyAlignment="1">
      <alignment vertical="center"/>
    </xf>
    <xf numFmtId="0" fontId="42" fillId="3" borderId="73" xfId="0" applyFont="1" applyFill="1" applyBorder="1" applyAlignment="1" applyProtection="1">
      <alignment horizontal="left" vertical="center" wrapText="1"/>
      <protection locked="0"/>
    </xf>
    <xf numFmtId="171" fontId="41" fillId="0" borderId="23" xfId="7" applyNumberFormat="1" applyFont="1" applyFill="1" applyBorder="1" applyAlignment="1">
      <alignment horizontal="center" vertical="center" wrapText="1"/>
    </xf>
    <xf numFmtId="171" fontId="41" fillId="0" borderId="22" xfId="7" applyNumberFormat="1" applyFont="1" applyFill="1" applyBorder="1" applyAlignment="1">
      <alignment horizontal="center" vertical="center" wrapText="1"/>
    </xf>
    <xf numFmtId="0" fontId="42" fillId="3" borderId="19" xfId="0" applyFont="1" applyFill="1" applyBorder="1" applyAlignment="1" applyProtection="1">
      <alignment horizontal="left" vertical="center" wrapText="1"/>
      <protection locked="0"/>
    </xf>
    <xf numFmtId="0" fontId="42" fillId="3" borderId="72" xfId="0" applyFont="1" applyFill="1" applyBorder="1" applyAlignment="1" applyProtection="1">
      <alignment horizontal="left" vertical="center" wrapText="1"/>
      <protection locked="0"/>
    </xf>
    <xf numFmtId="164" fontId="43" fillId="0" borderId="19" xfId="3" applyNumberFormat="1" applyFont="1" applyFill="1" applyBorder="1" applyAlignment="1">
      <alignment horizontal="center" vertical="center"/>
    </xf>
    <xf numFmtId="10" fontId="21" fillId="0" borderId="18" xfId="3" applyNumberFormat="1" applyFont="1" applyFill="1" applyBorder="1" applyAlignment="1">
      <alignment horizontal="center" vertical="center" wrapText="1"/>
    </xf>
    <xf numFmtId="164" fontId="21" fillId="0" borderId="23" xfId="3" applyNumberFormat="1" applyFont="1" applyFill="1" applyBorder="1" applyAlignment="1">
      <alignment horizontal="center" vertical="center"/>
    </xf>
    <xf numFmtId="10" fontId="21" fillId="0" borderId="22" xfId="3" applyNumberFormat="1" applyFont="1" applyFill="1" applyBorder="1" applyAlignment="1">
      <alignment horizontal="center" vertical="center"/>
    </xf>
    <xf numFmtId="0" fontId="23" fillId="3" borderId="39" xfId="0" applyFont="1" applyFill="1" applyBorder="1" applyAlignment="1">
      <alignment horizontal="left" vertical="center" wrapText="1"/>
    </xf>
    <xf numFmtId="42" fontId="23" fillId="3" borderId="45" xfId="0" applyNumberFormat="1" applyFont="1" applyFill="1" applyBorder="1" applyAlignment="1">
      <alignment horizontal="center" vertical="center" wrapText="1"/>
    </xf>
    <xf numFmtId="42" fontId="23" fillId="3" borderId="19" xfId="0" applyNumberFormat="1" applyFont="1" applyFill="1" applyBorder="1" applyAlignment="1">
      <alignment horizontal="justify" vertical="center" wrapText="1"/>
    </xf>
    <xf numFmtId="42" fontId="23" fillId="3" borderId="50" xfId="0" applyNumberFormat="1" applyFont="1" applyFill="1" applyBorder="1" applyAlignment="1">
      <alignment horizontal="center" vertical="center" wrapText="1"/>
    </xf>
    <xf numFmtId="42" fontId="23" fillId="3" borderId="23" xfId="0" applyNumberFormat="1" applyFont="1" applyFill="1" applyBorder="1" applyAlignment="1">
      <alignment horizontal="justify" vertical="center" wrapText="1"/>
    </xf>
    <xf numFmtId="0" fontId="23" fillId="3" borderId="8" xfId="0" applyFont="1" applyFill="1" applyBorder="1" applyAlignment="1">
      <alignment horizontal="left" vertical="center" wrapText="1"/>
    </xf>
    <xf numFmtId="42" fontId="23" fillId="3" borderId="57" xfId="0" applyNumberFormat="1" applyFont="1" applyFill="1" applyBorder="1" applyAlignment="1">
      <alignment horizontal="center" vertical="center" wrapText="1"/>
    </xf>
    <xf numFmtId="42" fontId="23" fillId="3" borderId="33" xfId="0" applyNumberFormat="1" applyFont="1" applyFill="1" applyBorder="1" applyAlignment="1">
      <alignment horizontal="justify" vertical="center" wrapText="1"/>
    </xf>
    <xf numFmtId="0" fontId="50" fillId="13" borderId="0" xfId="0" applyFont="1" applyFill="1"/>
    <xf numFmtId="4" fontId="50" fillId="13" borderId="0" xfId="0" applyNumberFormat="1" applyFont="1" applyFill="1"/>
    <xf numFmtId="171" fontId="50" fillId="13" borderId="0" xfId="0" applyNumberFormat="1" applyFont="1" applyFill="1"/>
    <xf numFmtId="0" fontId="50" fillId="13" borderId="0" xfId="0" applyFont="1" applyFill="1" applyAlignment="1">
      <alignment horizontal="center"/>
    </xf>
    <xf numFmtId="0" fontId="51" fillId="13" borderId="0" xfId="0" applyFont="1" applyFill="1"/>
    <xf numFmtId="4" fontId="50" fillId="13" borderId="0" xfId="0" applyNumberFormat="1" applyFont="1" applyFill="1" applyAlignment="1">
      <alignment horizontal="center"/>
    </xf>
    <xf numFmtId="0" fontId="52" fillId="13" borderId="0" xfId="0" applyFont="1" applyFill="1" applyProtection="1">
      <protection locked="0"/>
    </xf>
    <xf numFmtId="0" fontId="52" fillId="13" borderId="0" xfId="0" applyFont="1" applyFill="1" applyAlignment="1" applyProtection="1">
      <alignment horizontal="center"/>
      <protection locked="0"/>
    </xf>
    <xf numFmtId="0" fontId="53" fillId="13" borderId="0" xfId="0" applyFont="1" applyFill="1" applyAlignment="1" applyProtection="1">
      <alignment horizontal="center"/>
      <protection locked="0"/>
    </xf>
    <xf numFmtId="0" fontId="51" fillId="14" borderId="22" xfId="0" applyFont="1" applyFill="1" applyBorder="1" applyAlignment="1">
      <alignment horizontal="center" vertical="center"/>
    </xf>
    <xf numFmtId="0" fontId="50" fillId="0" borderId="0" xfId="0" applyFont="1"/>
    <xf numFmtId="171" fontId="50" fillId="0" borderId="0" xfId="0" applyNumberFormat="1" applyFont="1"/>
    <xf numFmtId="0" fontId="50" fillId="0" borderId="0" xfId="0" applyFont="1" applyAlignment="1">
      <alignment horizontal="center"/>
    </xf>
    <xf numFmtId="4" fontId="50" fillId="0" borderId="0" xfId="0" applyNumberFormat="1" applyFont="1"/>
    <xf numFmtId="172" fontId="11" fillId="0" borderId="0" xfId="0" applyNumberFormat="1" applyFont="1" applyAlignment="1">
      <alignment horizontal="center"/>
    </xf>
    <xf numFmtId="171" fontId="0" fillId="0" borderId="0" xfId="0" applyNumberFormat="1"/>
    <xf numFmtId="0" fontId="61" fillId="4" borderId="50" xfId="0" applyFont="1" applyFill="1" applyBorder="1" applyAlignment="1">
      <alignment horizontal="center" vertical="center"/>
    </xf>
    <xf numFmtId="0" fontId="61" fillId="15" borderId="22" xfId="8" applyFont="1" applyFill="1" applyBorder="1" applyAlignment="1">
      <alignment horizontal="center" vertical="center" wrapText="1"/>
    </xf>
    <xf numFmtId="0" fontId="61" fillId="15" borderId="23" xfId="8" applyFont="1" applyFill="1" applyBorder="1" applyAlignment="1">
      <alignment horizontal="center" vertical="center" wrapText="1"/>
    </xf>
    <xf numFmtId="0" fontId="0" fillId="0" borderId="50"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7" xfId="0" applyBorder="1"/>
    <xf numFmtId="166" fontId="1" fillId="0" borderId="32" xfId="7" applyNumberFormat="1" applyFont="1" applyBorder="1" applyAlignment="1">
      <alignment horizontal="left"/>
    </xf>
    <xf numFmtId="166" fontId="1" fillId="0" borderId="32" xfId="7" applyNumberFormat="1" applyFont="1" applyFill="1" applyBorder="1" applyAlignment="1">
      <alignment horizontal="center"/>
    </xf>
    <xf numFmtId="10" fontId="1" fillId="0" borderId="33"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32"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6" borderId="22" xfId="0" applyFill="1" applyBorder="1"/>
    <xf numFmtId="0" fontId="0" fillId="16" borderId="22" xfId="0" applyFill="1" applyBorder="1" applyAlignment="1">
      <alignment horizontal="center" vertical="center"/>
    </xf>
    <xf numFmtId="3" fontId="0" fillId="16" borderId="22" xfId="0" applyNumberFormat="1" applyFill="1" applyBorder="1" applyAlignment="1">
      <alignment horizontal="center" vertical="center"/>
    </xf>
    <xf numFmtId="9" fontId="0" fillId="16" borderId="22" xfId="3" applyFont="1" applyFill="1" applyBorder="1" applyAlignment="1">
      <alignment horizontal="center" vertical="center"/>
    </xf>
    <xf numFmtId="0" fontId="0" fillId="16" borderId="23" xfId="0" applyFill="1" applyBorder="1"/>
    <xf numFmtId="9" fontId="0" fillId="0" borderId="22" xfId="3" applyFont="1" applyFill="1" applyBorder="1" applyAlignment="1">
      <alignment horizontal="center" vertical="center"/>
    </xf>
    <xf numFmtId="3" fontId="0" fillId="0" borderId="67" xfId="0" applyNumberFormat="1" applyBorder="1" applyAlignment="1">
      <alignment horizontal="center" vertical="center"/>
    </xf>
    <xf numFmtId="0" fontId="0" fillId="0" borderId="67" xfId="0" applyBorder="1"/>
    <xf numFmtId="0" fontId="0" fillId="0" borderId="32" xfId="0" applyBorder="1" applyAlignment="1">
      <alignment horizontal="center" vertical="center"/>
    </xf>
    <xf numFmtId="3" fontId="0" fillId="0" borderId="32" xfId="0" applyNumberFormat="1" applyBorder="1" applyAlignment="1">
      <alignment horizontal="center" vertical="center"/>
    </xf>
    <xf numFmtId="9" fontId="0" fillId="0" borderId="32" xfId="3" applyFont="1" applyFill="1" applyBorder="1" applyAlignment="1">
      <alignment horizontal="center" vertical="center"/>
    </xf>
    <xf numFmtId="0" fontId="24" fillId="0" borderId="0" xfId="0" applyFont="1"/>
    <xf numFmtId="0" fontId="0" fillId="0" borderId="22" xfId="0" applyBorder="1" applyAlignment="1">
      <alignment vertical="center"/>
    </xf>
    <xf numFmtId="0" fontId="0" fillId="0" borderId="23" xfId="0" applyBorder="1" applyAlignment="1">
      <alignment vertical="center"/>
    </xf>
    <xf numFmtId="0" fontId="0" fillId="16" borderId="22" xfId="0" applyFill="1" applyBorder="1" applyAlignment="1">
      <alignment vertical="center"/>
    </xf>
    <xf numFmtId="0" fontId="0" fillId="16" borderId="23" xfId="0" applyFill="1" applyBorder="1" applyAlignment="1">
      <alignment vertical="center"/>
    </xf>
    <xf numFmtId="164" fontId="0" fillId="0" borderId="22" xfId="3" applyNumberFormat="1" applyFont="1" applyBorder="1" applyAlignment="1">
      <alignment horizontal="center" vertical="center"/>
    </xf>
    <xf numFmtId="164" fontId="0" fillId="16" borderId="22" xfId="3" applyNumberFormat="1" applyFont="1" applyFill="1" applyBorder="1" applyAlignment="1">
      <alignment horizontal="center" vertical="center"/>
    </xf>
    <xf numFmtId="0" fontId="0" fillId="0" borderId="33" xfId="0" applyBorder="1"/>
    <xf numFmtId="0" fontId="61" fillId="15" borderId="22" xfId="8" applyFont="1" applyFill="1" applyBorder="1" applyAlignment="1">
      <alignment horizontal="center" vertical="top" wrapText="1"/>
    </xf>
    <xf numFmtId="0" fontId="61" fillId="15" borderId="32" xfId="8" applyFont="1" applyFill="1" applyBorder="1" applyAlignment="1">
      <alignment horizontal="center" vertical="center" wrapText="1"/>
    </xf>
    <xf numFmtId="0" fontId="61" fillId="15" borderId="33" xfId="8" applyFont="1" applyFill="1" applyBorder="1" applyAlignment="1">
      <alignment horizontal="center" vertical="center" wrapText="1"/>
    </xf>
    <xf numFmtId="0" fontId="0" fillId="0" borderId="42" xfId="0" applyBorder="1" applyAlignment="1">
      <alignment vertical="center"/>
    </xf>
    <xf numFmtId="166" fontId="0" fillId="0" borderId="22" xfId="7" applyNumberFormat="1" applyFont="1" applyBorder="1" applyAlignment="1">
      <alignment horizontal="center" vertical="center"/>
    </xf>
    <xf numFmtId="166" fontId="0" fillId="0" borderId="42" xfId="7" applyNumberFormat="1" applyFont="1" applyBorder="1" applyAlignment="1">
      <alignment horizontal="center" vertical="center"/>
    </xf>
    <xf numFmtId="0" fontId="0" fillId="0" borderId="60" xfId="0" applyBorder="1" applyAlignment="1">
      <alignment vertical="center"/>
    </xf>
    <xf numFmtId="0" fontId="4" fillId="0" borderId="0" xfId="0" applyFont="1" applyAlignment="1">
      <alignment vertical="center"/>
    </xf>
    <xf numFmtId="0" fontId="0" fillId="16" borderId="42" xfId="0" applyFill="1" applyBorder="1" applyAlignment="1">
      <alignment vertical="center"/>
    </xf>
    <xf numFmtId="166" fontId="0" fillId="16" borderId="42" xfId="7" applyNumberFormat="1" applyFont="1" applyFill="1" applyBorder="1" applyAlignment="1">
      <alignment horizontal="center" vertical="center"/>
    </xf>
    <xf numFmtId="0" fontId="0" fillId="16" borderId="60" xfId="0" applyFill="1" applyBorder="1" applyAlignment="1">
      <alignment vertical="center"/>
    </xf>
    <xf numFmtId="166" fontId="0" fillId="0" borderId="22" xfId="7" applyNumberFormat="1" applyFont="1" applyFill="1" applyBorder="1" applyAlignment="1">
      <alignment horizontal="center" vertical="center"/>
    </xf>
    <xf numFmtId="166" fontId="0" fillId="0" borderId="42"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6" borderId="42" xfId="0" applyNumberFormat="1" applyFill="1" applyBorder="1" applyAlignment="1">
      <alignment vertical="center"/>
    </xf>
    <xf numFmtId="2" fontId="0" fillId="16" borderId="60" xfId="0" applyNumberFormat="1" applyFill="1" applyBorder="1" applyAlignment="1">
      <alignment vertical="center"/>
    </xf>
    <xf numFmtId="2" fontId="0" fillId="16" borderId="32" xfId="0" applyNumberFormat="1" applyFill="1" applyBorder="1" applyAlignment="1">
      <alignment vertical="center"/>
    </xf>
    <xf numFmtId="166" fontId="0" fillId="16" borderId="32" xfId="7" applyNumberFormat="1" applyFont="1" applyFill="1" applyBorder="1" applyAlignment="1">
      <alignment horizontal="center" vertical="center"/>
    </xf>
    <xf numFmtId="2" fontId="0" fillId="16" borderId="33" xfId="0" applyNumberFormat="1" applyFill="1" applyBorder="1" applyAlignment="1">
      <alignment vertical="center"/>
    </xf>
    <xf numFmtId="166" fontId="16" fillId="0" borderId="42" xfId="7" applyNumberFormat="1" applyFont="1" applyBorder="1" applyAlignment="1">
      <alignment horizontal="center" vertical="center"/>
    </xf>
    <xf numFmtId="166" fontId="16" fillId="16" borderId="42" xfId="7" applyNumberFormat="1" applyFont="1" applyFill="1" applyBorder="1" applyAlignment="1">
      <alignment horizontal="center" vertical="center"/>
    </xf>
    <xf numFmtId="0" fontId="0" fillId="0" borderId="6" xfId="0" applyBorder="1"/>
    <xf numFmtId="0" fontId="0" fillId="0" borderId="40" xfId="0" applyBorder="1"/>
    <xf numFmtId="0" fontId="0" fillId="0" borderId="42" xfId="0" applyBorder="1"/>
    <xf numFmtId="0" fontId="0" fillId="0" borderId="60" xfId="0" applyBorder="1"/>
    <xf numFmtId="0" fontId="25"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32" xfId="0" applyBorder="1" applyAlignment="1">
      <alignment horizontal="center"/>
    </xf>
    <xf numFmtId="10" fontId="0" fillId="0" borderId="32"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0" fontId="63" fillId="0" borderId="0" xfId="0" applyFont="1"/>
    <xf numFmtId="0" fontId="63" fillId="0" borderId="0" xfId="0" applyFont="1" applyAlignment="1">
      <alignment horizontal="center"/>
    </xf>
    <xf numFmtId="44" fontId="63" fillId="0" borderId="0" xfId="0" applyNumberFormat="1" applyFont="1"/>
    <xf numFmtId="0" fontId="63" fillId="3" borderId="0" xfId="0" applyFont="1" applyFill="1"/>
    <xf numFmtId="44" fontId="63" fillId="3" borderId="0" xfId="0" applyNumberFormat="1" applyFont="1" applyFill="1"/>
    <xf numFmtId="0" fontId="63" fillId="0" borderId="0" xfId="0" applyFont="1" applyAlignment="1">
      <alignment wrapText="1"/>
    </xf>
    <xf numFmtId="0" fontId="63" fillId="9" borderId="0" xfId="0" applyFont="1" applyFill="1"/>
    <xf numFmtId="0" fontId="63" fillId="0" borderId="0" xfId="0" applyFont="1" applyAlignment="1">
      <alignment horizontal="left" vertical="top" wrapText="1"/>
    </xf>
    <xf numFmtId="44" fontId="0" fillId="0" borderId="0" xfId="0" applyNumberFormat="1"/>
    <xf numFmtId="0" fontId="64" fillId="17" borderId="76" xfId="0" applyFont="1" applyFill="1" applyBorder="1" applyAlignment="1">
      <alignment horizontal="center" vertical="center" wrapText="1"/>
    </xf>
    <xf numFmtId="0" fontId="65" fillId="0" borderId="0" xfId="0" applyFont="1"/>
    <xf numFmtId="0" fontId="66" fillId="18" borderId="0" xfId="0" applyFont="1" applyFill="1"/>
    <xf numFmtId="0" fontId="66" fillId="0" borderId="0" xfId="0" applyFont="1"/>
    <xf numFmtId="166" fontId="65" fillId="0" borderId="0" xfId="1" applyNumberFormat="1" applyFont="1"/>
    <xf numFmtId="166" fontId="65" fillId="0" borderId="0" xfId="0" applyNumberFormat="1" applyFont="1"/>
    <xf numFmtId="9" fontId="65" fillId="0" borderId="0" xfId="9" applyFont="1"/>
    <xf numFmtId="0" fontId="66" fillId="19" borderId="0" xfId="0" applyFont="1" applyFill="1"/>
    <xf numFmtId="166" fontId="66" fillId="19" borderId="0" xfId="1" applyNumberFormat="1" applyFont="1" applyFill="1"/>
    <xf numFmtId="166" fontId="66" fillId="19" borderId="0" xfId="0" applyNumberFormat="1" applyFont="1" applyFill="1"/>
    <xf numFmtId="9" fontId="66" fillId="19" borderId="0" xfId="9" applyFont="1" applyFill="1"/>
    <xf numFmtId="0" fontId="0" fillId="0" borderId="0" xfId="0" applyAlignment="1">
      <alignment horizontal="left"/>
    </xf>
    <xf numFmtId="166" fontId="0" fillId="0" borderId="0" xfId="0" applyNumberFormat="1"/>
    <xf numFmtId="0" fontId="67" fillId="20" borderId="78" xfId="0" applyFont="1" applyFill="1" applyBorder="1" applyAlignment="1">
      <alignment horizontal="center" vertical="top" wrapText="1"/>
    </xf>
    <xf numFmtId="49" fontId="67" fillId="20" borderId="78" xfId="0" applyNumberFormat="1" applyFont="1" applyFill="1" applyBorder="1" applyAlignment="1">
      <alignment horizontal="center" vertical="top" wrapText="1"/>
    </xf>
    <xf numFmtId="166" fontId="68" fillId="21" borderId="78" xfId="0" applyNumberFormat="1" applyFont="1" applyFill="1" applyBorder="1" applyAlignment="1">
      <alignment horizontal="center" vertical="top" wrapText="1"/>
    </xf>
    <xf numFmtId="164" fontId="69" fillId="20" borderId="78" xfId="9" applyNumberFormat="1" applyFont="1" applyFill="1" applyBorder="1" applyAlignment="1">
      <alignment horizontal="center" vertical="top" wrapText="1"/>
    </xf>
    <xf numFmtId="0" fontId="70" fillId="0" borderId="0" xfId="0" applyFont="1" applyAlignment="1">
      <alignment vertical="top" wrapText="1"/>
    </xf>
    <xf numFmtId="0" fontId="71" fillId="3" borderId="78" xfId="0" applyFont="1" applyFill="1" applyBorder="1" applyAlignment="1">
      <alignment horizontal="center" vertical="top" wrapText="1"/>
    </xf>
    <xf numFmtId="0" fontId="70" fillId="0" borderId="78" xfId="0" applyFont="1" applyBorder="1" applyAlignment="1">
      <alignment vertical="top" wrapText="1"/>
    </xf>
    <xf numFmtId="49" fontId="70" fillId="0" borderId="78" xfId="0" applyNumberFormat="1" applyFont="1" applyBorder="1" applyAlignment="1">
      <alignment vertical="top" wrapText="1"/>
    </xf>
    <xf numFmtId="166" fontId="70" fillId="0" borderId="78" xfId="0" applyNumberFormat="1" applyFont="1" applyBorder="1" applyAlignment="1">
      <alignment vertical="top" wrapText="1"/>
    </xf>
    <xf numFmtId="164" fontId="72" fillId="0" borderId="78" xfId="9" applyNumberFormat="1" applyFont="1" applyBorder="1" applyAlignment="1">
      <alignment vertical="top" wrapText="1"/>
    </xf>
    <xf numFmtId="168" fontId="63" fillId="0" borderId="78" xfId="0" applyNumberFormat="1" applyFont="1" applyBorder="1" applyAlignment="1">
      <alignment horizontal="right" vertical="top" wrapText="1"/>
    </xf>
    <xf numFmtId="166" fontId="73" fillId="22" borderId="78" xfId="0" applyNumberFormat="1" applyFont="1" applyFill="1" applyBorder="1" applyAlignment="1">
      <alignment vertical="top" wrapText="1"/>
    </xf>
    <xf numFmtId="49" fontId="73" fillId="22" borderId="78" xfId="0" applyNumberFormat="1" applyFont="1" applyFill="1" applyBorder="1" applyAlignment="1">
      <alignment vertical="top" wrapText="1"/>
    </xf>
    <xf numFmtId="164" fontId="73" fillId="22" borderId="78" xfId="9" applyNumberFormat="1" applyFont="1" applyFill="1" applyBorder="1" applyAlignment="1">
      <alignment vertical="top" wrapText="1"/>
    </xf>
    <xf numFmtId="168" fontId="71" fillId="23" borderId="78" xfId="0" applyNumberFormat="1" applyFont="1" applyFill="1" applyBorder="1" applyAlignment="1">
      <alignment horizontal="right" vertical="top" wrapText="1"/>
    </xf>
    <xf numFmtId="166" fontId="71" fillId="23" borderId="78" xfId="0" applyNumberFormat="1" applyFont="1" applyFill="1" applyBorder="1" applyAlignment="1">
      <alignment horizontal="left" vertical="top" wrapText="1"/>
    </xf>
    <xf numFmtId="49" fontId="69" fillId="20" borderId="78" xfId="0" applyNumberFormat="1" applyFont="1" applyFill="1" applyBorder="1" applyAlignment="1">
      <alignment horizontal="center" vertical="top" wrapText="1"/>
    </xf>
    <xf numFmtId="49" fontId="69" fillId="3" borderId="78" xfId="0" applyNumberFormat="1" applyFont="1" applyFill="1" applyBorder="1" applyAlignment="1">
      <alignment horizontal="center" vertical="top" wrapText="1"/>
    </xf>
    <xf numFmtId="0" fontId="72" fillId="23" borderId="78" xfId="0" applyFont="1" applyFill="1" applyBorder="1" applyAlignment="1">
      <alignment horizontal="center" vertical="top" wrapText="1"/>
    </xf>
    <xf numFmtId="169" fontId="70" fillId="0" borderId="78" xfId="10" applyNumberFormat="1" applyFont="1" applyBorder="1" applyAlignment="1">
      <alignment vertical="top" wrapText="1"/>
    </xf>
    <xf numFmtId="174" fontId="70" fillId="0" borderId="78" xfId="10" applyNumberFormat="1" applyFont="1" applyBorder="1" applyAlignment="1">
      <alignment vertical="top" wrapText="1"/>
    </xf>
    <xf numFmtId="169" fontId="74" fillId="9" borderId="78" xfId="10" applyNumberFormat="1" applyFont="1" applyFill="1" applyBorder="1" applyAlignment="1">
      <alignment vertical="top" wrapText="1"/>
    </xf>
    <xf numFmtId="0" fontId="70" fillId="9" borderId="78" xfId="0" applyFont="1" applyFill="1" applyBorder="1" applyAlignment="1">
      <alignment vertical="top" wrapText="1"/>
    </xf>
    <xf numFmtId="169" fontId="70" fillId="9" borderId="78" xfId="10" applyNumberFormat="1" applyFont="1" applyFill="1" applyBorder="1" applyAlignment="1">
      <alignment vertical="top" wrapText="1"/>
    </xf>
    <xf numFmtId="174" fontId="70" fillId="9" borderId="78" xfId="10" applyNumberFormat="1" applyFont="1" applyFill="1" applyBorder="1" applyAlignment="1">
      <alignment vertical="top" wrapText="1"/>
    </xf>
    <xf numFmtId="0" fontId="70" fillId="9" borderId="0" xfId="0" applyFont="1" applyFill="1" applyAlignment="1">
      <alignment vertical="top" wrapText="1"/>
    </xf>
    <xf numFmtId="0" fontId="70" fillId="0" borderId="0" xfId="0" applyFont="1" applyAlignment="1">
      <alignment horizontal="left" vertical="top" wrapText="1"/>
    </xf>
    <xf numFmtId="0" fontId="69" fillId="25" borderId="78" xfId="0" applyFont="1" applyFill="1" applyBorder="1" applyAlignment="1">
      <alignment horizontal="left" vertical="top" wrapText="1"/>
    </xf>
    <xf numFmtId="169" fontId="69" fillId="25" borderId="78" xfId="0" applyNumberFormat="1" applyFont="1" applyFill="1" applyBorder="1" applyAlignment="1">
      <alignment horizontal="left" vertical="top" wrapText="1"/>
    </xf>
    <xf numFmtId="169" fontId="69" fillId="3" borderId="78" xfId="0" applyNumberFormat="1" applyFont="1" applyFill="1" applyBorder="1" applyAlignment="1">
      <alignment horizontal="left" vertical="top" wrapText="1"/>
    </xf>
    <xf numFmtId="0" fontId="75" fillId="0" borderId="78" xfId="0" applyFont="1" applyBorder="1" applyAlignment="1">
      <alignment horizontal="left" vertical="top" wrapText="1"/>
    </xf>
    <xf numFmtId="169" fontId="75" fillId="0" borderId="78" xfId="0" applyNumberFormat="1" applyFont="1" applyBorder="1" applyAlignment="1">
      <alignment horizontal="left" vertical="top" wrapText="1"/>
    </xf>
    <xf numFmtId="169" fontId="73" fillId="0" borderId="78" xfId="0" applyNumberFormat="1" applyFont="1" applyBorder="1" applyAlignment="1">
      <alignment horizontal="left" vertical="top" wrapText="1"/>
    </xf>
    <xf numFmtId="0" fontId="75" fillId="0" borderId="0" xfId="0" applyFont="1" applyAlignment="1">
      <alignment horizontal="left" vertical="top" wrapText="1"/>
    </xf>
    <xf numFmtId="17" fontId="75" fillId="0" borderId="78" xfId="0" applyNumberFormat="1" applyFont="1" applyBorder="1" applyAlignment="1">
      <alignment horizontal="left" vertical="top" wrapText="1"/>
    </xf>
    <xf numFmtId="169" fontId="70" fillId="0" borderId="0" xfId="0" applyNumberFormat="1" applyFont="1" applyAlignment="1">
      <alignment horizontal="left" vertical="top" wrapText="1"/>
    </xf>
    <xf numFmtId="169" fontId="75" fillId="0" borderId="0" xfId="0" applyNumberFormat="1" applyFont="1" applyAlignment="1">
      <alignment horizontal="left" vertical="top" wrapText="1"/>
    </xf>
    <xf numFmtId="169" fontId="73" fillId="0" borderId="0" xfId="0" applyNumberFormat="1" applyFont="1" applyAlignment="1">
      <alignment horizontal="left" vertical="top" wrapText="1"/>
    </xf>
    <xf numFmtId="0" fontId="70" fillId="0" borderId="78" xfId="0" applyFont="1" applyBorder="1" applyAlignment="1">
      <alignment horizontal="left" vertical="top" wrapText="1"/>
    </xf>
    <xf numFmtId="169" fontId="70" fillId="0" borderId="78" xfId="0" applyNumberFormat="1" applyFont="1" applyBorder="1" applyAlignment="1">
      <alignment horizontal="left" vertical="top" wrapText="1"/>
    </xf>
    <xf numFmtId="169" fontId="72" fillId="0" borderId="78" xfId="0" applyNumberFormat="1" applyFont="1" applyBorder="1" applyAlignment="1">
      <alignment horizontal="left" vertical="top" wrapText="1"/>
    </xf>
    <xf numFmtId="17" fontId="70" fillId="0" borderId="78" xfId="0" applyNumberFormat="1" applyFont="1" applyBorder="1" applyAlignment="1">
      <alignment horizontal="left" vertical="top" wrapText="1"/>
    </xf>
    <xf numFmtId="169" fontId="74" fillId="0" borderId="78" xfId="0" applyNumberFormat="1" applyFont="1" applyBorder="1" applyAlignment="1">
      <alignment horizontal="left" vertical="top" wrapText="1"/>
    </xf>
    <xf numFmtId="169" fontId="72" fillId="0" borderId="0" xfId="0" applyNumberFormat="1" applyFont="1" applyAlignment="1">
      <alignment horizontal="left" vertical="top" wrapText="1"/>
    </xf>
    <xf numFmtId="0" fontId="73" fillId="26" borderId="80" xfId="0" applyFont="1" applyFill="1" applyBorder="1" applyAlignment="1">
      <alignment horizontal="center" vertical="top" wrapText="1"/>
    </xf>
    <xf numFmtId="0" fontId="73" fillId="26" borderId="80" xfId="0" applyFont="1" applyFill="1" applyBorder="1" applyAlignment="1">
      <alignment vertical="top" wrapText="1"/>
    </xf>
    <xf numFmtId="0" fontId="72" fillId="27" borderId="80" xfId="0" applyFont="1" applyFill="1" applyBorder="1" applyAlignment="1">
      <alignment horizontal="center" vertical="top" wrapText="1"/>
    </xf>
    <xf numFmtId="0" fontId="70" fillId="0" borderId="80" xfId="0" applyFont="1" applyBorder="1" applyAlignment="1">
      <alignment horizontal="left" vertical="top" wrapText="1"/>
    </xf>
    <xf numFmtId="166" fontId="70" fillId="0" borderId="80" xfId="0" applyNumberFormat="1" applyFont="1" applyBorder="1" applyAlignment="1">
      <alignment horizontal="left" vertical="top" wrapText="1"/>
    </xf>
    <xf numFmtId="166" fontId="70" fillId="0" borderId="80" xfId="0" applyNumberFormat="1" applyFont="1" applyBorder="1" applyAlignment="1">
      <alignment horizontal="center" vertical="top" wrapText="1"/>
    </xf>
    <xf numFmtId="9" fontId="72" fillId="0" borderId="80" xfId="9" applyFont="1" applyBorder="1" applyAlignment="1">
      <alignment horizontal="left" vertical="top" wrapText="1"/>
    </xf>
    <xf numFmtId="9" fontId="70" fillId="0" borderId="80" xfId="9" applyFont="1" applyBorder="1" applyAlignment="1">
      <alignment horizontal="center" vertical="top" wrapText="1"/>
    </xf>
    <xf numFmtId="166" fontId="72" fillId="28" borderId="80" xfId="0" applyNumberFormat="1" applyFont="1" applyFill="1" applyBorder="1" applyAlignment="1">
      <alignment horizontal="center" vertical="top" wrapText="1"/>
    </xf>
    <xf numFmtId="9" fontId="72" fillId="28" borderId="80" xfId="9" applyFont="1" applyFill="1" applyBorder="1" applyAlignment="1">
      <alignment horizontal="left" vertical="top" wrapText="1"/>
    </xf>
    <xf numFmtId="9" fontId="72" fillId="28" borderId="80" xfId="9" applyFont="1" applyFill="1" applyBorder="1" applyAlignment="1">
      <alignment horizontal="center" vertical="top" wrapText="1"/>
    </xf>
    <xf numFmtId="0" fontId="69" fillId="20" borderId="0" xfId="0" applyFont="1" applyFill="1" applyAlignment="1">
      <alignment horizontal="center" vertical="top" wrapText="1"/>
    </xf>
    <xf numFmtId="49" fontId="69" fillId="20" borderId="0" xfId="0" applyNumberFormat="1" applyFont="1" applyFill="1" applyAlignment="1">
      <alignment horizontal="center" vertical="top" wrapText="1"/>
    </xf>
    <xf numFmtId="166" fontId="68" fillId="21" borderId="77" xfId="0" applyNumberFormat="1" applyFont="1" applyFill="1" applyBorder="1" applyAlignment="1">
      <alignment vertical="top" wrapText="1"/>
    </xf>
    <xf numFmtId="164" fontId="69" fillId="20" borderId="0" xfId="9" applyNumberFormat="1" applyFont="1" applyFill="1" applyAlignment="1">
      <alignment horizontal="left" vertical="top" wrapText="1"/>
    </xf>
    <xf numFmtId="0" fontId="72" fillId="0" borderId="0" xfId="0" applyFont="1" applyAlignment="1">
      <alignment horizontal="left" vertical="top" wrapText="1"/>
    </xf>
    <xf numFmtId="166" fontId="70" fillId="0" borderId="0" xfId="0" applyNumberFormat="1" applyFont="1" applyAlignment="1">
      <alignment vertical="top" wrapText="1"/>
    </xf>
    <xf numFmtId="49" fontId="70" fillId="0" borderId="0" xfId="0" applyNumberFormat="1" applyFont="1" applyAlignment="1">
      <alignment vertical="top" wrapText="1"/>
    </xf>
    <xf numFmtId="164" fontId="72" fillId="0" borderId="0" xfId="9" applyNumberFormat="1" applyFont="1" applyAlignment="1">
      <alignment horizontal="left" vertical="top" wrapText="1"/>
    </xf>
    <xf numFmtId="166" fontId="69" fillId="29" borderId="84" xfId="0" applyNumberFormat="1" applyFont="1" applyFill="1" applyBorder="1" applyAlignment="1">
      <alignment vertical="top" wrapText="1"/>
    </xf>
    <xf numFmtId="49" fontId="69" fillId="29" borderId="84" xfId="0" applyNumberFormat="1" applyFont="1" applyFill="1" applyBorder="1" applyAlignment="1">
      <alignment vertical="top" wrapText="1"/>
    </xf>
    <xf numFmtId="164" fontId="69" fillId="29" borderId="0" xfId="9" applyNumberFormat="1" applyFont="1" applyFill="1" applyAlignment="1">
      <alignment horizontal="left" vertical="top" wrapText="1"/>
    </xf>
    <xf numFmtId="0" fontId="69" fillId="17" borderId="78" xfId="0" applyFont="1" applyFill="1" applyBorder="1" applyAlignment="1">
      <alignment horizontal="left" vertical="top" wrapText="1"/>
    </xf>
    <xf numFmtId="164" fontId="69" fillId="17" borderId="78" xfId="3" applyNumberFormat="1" applyFont="1" applyFill="1" applyBorder="1" applyAlignment="1">
      <alignment horizontal="left" vertical="top" wrapText="1"/>
    </xf>
    <xf numFmtId="1" fontId="72" fillId="18" borderId="78" xfId="0" applyNumberFormat="1" applyFont="1" applyFill="1" applyBorder="1" applyAlignment="1">
      <alignment horizontal="left" vertical="top" wrapText="1"/>
    </xf>
    <xf numFmtId="175" fontId="70" fillId="0" borderId="78" xfId="0" applyNumberFormat="1" applyFont="1" applyBorder="1" applyAlignment="1">
      <alignment horizontal="left" vertical="top" wrapText="1"/>
    </xf>
    <xf numFmtId="175" fontId="70" fillId="9" borderId="78" xfId="0" applyNumberFormat="1" applyFont="1" applyFill="1" applyBorder="1" applyAlignment="1">
      <alignment horizontal="left" vertical="top" wrapText="1"/>
    </xf>
    <xf numFmtId="176" fontId="70" fillId="9" borderId="78" xfId="0" applyNumberFormat="1" applyFont="1" applyFill="1" applyBorder="1" applyAlignment="1">
      <alignment horizontal="left" vertical="top" wrapText="1"/>
    </xf>
    <xf numFmtId="164" fontId="70" fillId="9" borderId="78" xfId="3" applyNumberFormat="1" applyFont="1" applyFill="1" applyBorder="1" applyAlignment="1">
      <alignment horizontal="left" vertical="top" wrapText="1"/>
    </xf>
    <xf numFmtId="176" fontId="72" fillId="9" borderId="78" xfId="0" applyNumberFormat="1" applyFont="1" applyFill="1" applyBorder="1" applyAlignment="1">
      <alignment horizontal="left" vertical="top" wrapText="1"/>
    </xf>
    <xf numFmtId="164" fontId="70" fillId="9" borderId="78" xfId="9" applyNumberFormat="1" applyFont="1" applyFill="1" applyBorder="1" applyAlignment="1">
      <alignment horizontal="left" vertical="top" wrapText="1"/>
    </xf>
    <xf numFmtId="169" fontId="70" fillId="9" borderId="78" xfId="0" applyNumberFormat="1" applyFont="1" applyFill="1" applyBorder="1" applyAlignment="1">
      <alignment horizontal="left" vertical="top" wrapText="1"/>
    </xf>
    <xf numFmtId="10" fontId="70" fillId="0" borderId="78" xfId="9" applyNumberFormat="1" applyFont="1" applyBorder="1" applyAlignment="1">
      <alignment horizontal="left" vertical="top" wrapText="1"/>
    </xf>
    <xf numFmtId="9" fontId="70" fillId="0" borderId="78" xfId="9" applyFont="1" applyBorder="1" applyAlignment="1">
      <alignment horizontal="left" vertical="top" wrapText="1"/>
    </xf>
    <xf numFmtId="0" fontId="72" fillId="19" borderId="78" xfId="0" applyFont="1" applyFill="1" applyBorder="1" applyAlignment="1">
      <alignment horizontal="left" vertical="top" wrapText="1"/>
    </xf>
    <xf numFmtId="166" fontId="72" fillId="19" borderId="78" xfId="0" applyNumberFormat="1" applyFont="1" applyFill="1" applyBorder="1" applyAlignment="1">
      <alignment horizontal="left" vertical="top" wrapText="1"/>
    </xf>
    <xf numFmtId="176" fontId="72" fillId="19" borderId="78" xfId="0" applyNumberFormat="1" applyFont="1" applyFill="1" applyBorder="1" applyAlignment="1">
      <alignment horizontal="left" vertical="top" wrapText="1"/>
    </xf>
    <xf numFmtId="164" fontId="72" fillId="19" borderId="78" xfId="3" applyNumberFormat="1" applyFont="1" applyFill="1" applyBorder="1" applyAlignment="1">
      <alignment horizontal="left" vertical="top" wrapText="1"/>
    </xf>
    <xf numFmtId="164" fontId="72" fillId="19" borderId="78" xfId="9" applyNumberFormat="1" applyFont="1" applyFill="1" applyBorder="1" applyAlignment="1">
      <alignment horizontal="left" vertical="top" wrapText="1"/>
    </xf>
    <xf numFmtId="169" fontId="72" fillId="19" borderId="78" xfId="0" applyNumberFormat="1" applyFont="1" applyFill="1" applyBorder="1" applyAlignment="1">
      <alignment horizontal="left" vertical="top" wrapText="1"/>
    </xf>
    <xf numFmtId="10" fontId="72" fillId="19" borderId="78" xfId="9" applyNumberFormat="1" applyFont="1" applyFill="1" applyBorder="1" applyAlignment="1">
      <alignment horizontal="left" vertical="top" wrapText="1"/>
    </xf>
    <xf numFmtId="9" fontId="72" fillId="19" borderId="78" xfId="9" applyFont="1" applyFill="1" applyBorder="1" applyAlignment="1">
      <alignment horizontal="left" vertical="top" wrapText="1"/>
    </xf>
    <xf numFmtId="0" fontId="69" fillId="20" borderId="0" xfId="0" applyFont="1" applyFill="1" applyAlignment="1">
      <alignment horizontal="left" vertical="top" wrapText="1"/>
    </xf>
    <xf numFmtId="49" fontId="69" fillId="20" borderId="0" xfId="0" applyNumberFormat="1" applyFont="1" applyFill="1" applyAlignment="1">
      <alignment horizontal="left" vertical="top" wrapText="1"/>
    </xf>
    <xf numFmtId="166" fontId="68" fillId="21" borderId="77" xfId="0" applyNumberFormat="1" applyFont="1" applyFill="1" applyBorder="1" applyAlignment="1">
      <alignment horizontal="left" vertical="top" wrapText="1"/>
    </xf>
    <xf numFmtId="49" fontId="70" fillId="0" borderId="0" xfId="0" applyNumberFormat="1" applyFont="1" applyAlignment="1">
      <alignment horizontal="left" vertical="top" wrapText="1"/>
    </xf>
    <xf numFmtId="166" fontId="70" fillId="0" borderId="0" xfId="0" applyNumberFormat="1" applyFont="1" applyAlignment="1">
      <alignment horizontal="left" vertical="top" wrapText="1"/>
    </xf>
    <xf numFmtId="165" fontId="70" fillId="0" borderId="0" xfId="0" applyNumberFormat="1" applyFont="1" applyAlignment="1">
      <alignment horizontal="left" vertical="top" wrapText="1"/>
    </xf>
    <xf numFmtId="166" fontId="73" fillId="22" borderId="84" xfId="0" applyNumberFormat="1" applyFont="1" applyFill="1" applyBorder="1" applyAlignment="1">
      <alignment horizontal="left" vertical="top" wrapText="1"/>
    </xf>
    <xf numFmtId="49" fontId="73" fillId="22" borderId="84" xfId="0" applyNumberFormat="1" applyFont="1" applyFill="1" applyBorder="1" applyAlignment="1">
      <alignment horizontal="left" vertical="top" wrapText="1"/>
    </xf>
    <xf numFmtId="164" fontId="73" fillId="22" borderId="0" xfId="9" applyNumberFormat="1" applyFont="1" applyFill="1" applyAlignment="1">
      <alignment horizontal="left" vertical="top" wrapText="1"/>
    </xf>
    <xf numFmtId="0" fontId="69" fillId="17" borderId="76" xfId="0" applyFont="1" applyFill="1" applyBorder="1" applyAlignment="1">
      <alignment horizontal="center" vertical="top" wrapText="1"/>
    </xf>
    <xf numFmtId="166" fontId="70" fillId="0" borderId="0" xfId="1" applyNumberFormat="1" applyFont="1" applyAlignment="1">
      <alignment vertical="top" wrapText="1"/>
    </xf>
    <xf numFmtId="9" fontId="70" fillId="0" borderId="0" xfId="9" applyFont="1" applyAlignment="1">
      <alignment vertical="top" wrapText="1"/>
    </xf>
    <xf numFmtId="9" fontId="72" fillId="0" borderId="0" xfId="9" applyFont="1" applyAlignment="1">
      <alignment horizontal="left" vertical="top" wrapText="1"/>
    </xf>
    <xf numFmtId="0" fontId="72" fillId="19" borderId="0" xfId="0" applyFont="1" applyFill="1" applyAlignment="1">
      <alignment vertical="top" wrapText="1"/>
    </xf>
    <xf numFmtId="166" fontId="72" fillId="19" borderId="0" xfId="1" applyNumberFormat="1" applyFont="1" applyFill="1" applyAlignment="1">
      <alignment vertical="top" wrapText="1"/>
    </xf>
    <xf numFmtId="166" fontId="72" fillId="19" borderId="0" xfId="0" applyNumberFormat="1" applyFont="1" applyFill="1" applyAlignment="1">
      <alignment vertical="top" wrapText="1"/>
    </xf>
    <xf numFmtId="9" fontId="72" fillId="19" borderId="0" xfId="9" applyFont="1" applyFill="1" applyAlignment="1">
      <alignment vertical="top" wrapText="1"/>
    </xf>
    <xf numFmtId="9" fontId="72" fillId="19" borderId="0" xfId="9" applyFont="1" applyFill="1" applyAlignment="1">
      <alignment horizontal="left" vertical="top" wrapText="1"/>
    </xf>
    <xf numFmtId="164" fontId="69" fillId="20" borderId="78" xfId="9" applyNumberFormat="1" applyFont="1" applyFill="1" applyBorder="1" applyAlignment="1">
      <alignment horizontal="left" vertical="top" wrapText="1"/>
    </xf>
    <xf numFmtId="164" fontId="72" fillId="0" borderId="78" xfId="9" applyNumberFormat="1" applyFont="1" applyBorder="1" applyAlignment="1">
      <alignment horizontal="left" vertical="top" wrapText="1"/>
    </xf>
    <xf numFmtId="164" fontId="73" fillId="22" borderId="78" xfId="9" applyNumberFormat="1" applyFont="1" applyFill="1" applyBorder="1" applyAlignment="1">
      <alignment horizontal="left" vertical="top" wrapText="1"/>
    </xf>
    <xf numFmtId="3" fontId="50" fillId="0" borderId="0" xfId="0" applyNumberFormat="1" applyFont="1"/>
    <xf numFmtId="3" fontId="50" fillId="13" borderId="0" xfId="0" applyNumberFormat="1" applyFont="1" applyFill="1"/>
    <xf numFmtId="10" fontId="10" fillId="0" borderId="0" xfId="11" applyNumberFormat="1" applyFont="1" applyAlignment="1">
      <alignment horizontal="center" vertical="center"/>
    </xf>
    <xf numFmtId="4" fontId="0" fillId="0" borderId="0" xfId="0" applyNumberFormat="1" applyAlignment="1">
      <alignment vertical="top"/>
    </xf>
    <xf numFmtId="0" fontId="3" fillId="11" borderId="22" xfId="0" applyFont="1" applyFill="1" applyBorder="1" applyAlignment="1">
      <alignment horizontal="center" vertical="center" wrapText="1"/>
    </xf>
    <xf numFmtId="3" fontId="20" fillId="4" borderId="51" xfId="4" applyNumberFormat="1" applyFont="1" applyFill="1" applyBorder="1" applyAlignment="1">
      <alignment horizontal="center" vertical="center" wrapText="1"/>
    </xf>
    <xf numFmtId="3" fontId="19" fillId="3" borderId="56" xfId="0" applyNumberFormat="1" applyFont="1" applyFill="1" applyBorder="1" applyAlignment="1">
      <alignment horizontal="center" vertical="center" wrapText="1"/>
    </xf>
    <xf numFmtId="164" fontId="0" fillId="0" borderId="22" xfId="3" applyNumberFormat="1" applyFont="1" applyFill="1" applyBorder="1" applyAlignment="1">
      <alignment horizontal="center" vertical="center"/>
    </xf>
    <xf numFmtId="166" fontId="16" fillId="0" borderId="42" xfId="7" applyNumberFormat="1" applyFont="1" applyFill="1" applyBorder="1" applyAlignment="1">
      <alignment horizontal="center" vertical="center"/>
    </xf>
    <xf numFmtId="164" fontId="0" fillId="0" borderId="0" xfId="0" applyNumberFormat="1"/>
    <xf numFmtId="166" fontId="0" fillId="0" borderId="0" xfId="1" applyNumberFormat="1" applyFont="1"/>
    <xf numFmtId="0" fontId="77" fillId="29" borderId="0" xfId="0" applyFont="1" applyFill="1" applyAlignment="1">
      <alignment horizontal="center" vertical="center"/>
    </xf>
    <xf numFmtId="0" fontId="3" fillId="16" borderId="22" xfId="0" applyFont="1" applyFill="1" applyBorder="1" applyAlignment="1">
      <alignment horizontal="center" vertical="center"/>
    </xf>
    <xf numFmtId="0" fontId="78" fillId="0" borderId="0" xfId="0" applyFont="1"/>
    <xf numFmtId="0" fontId="79" fillId="11" borderId="22" xfId="0" applyFont="1" applyFill="1" applyBorder="1" applyAlignment="1">
      <alignment horizontal="center" vertical="center"/>
    </xf>
    <xf numFmtId="0" fontId="0" fillId="16" borderId="22" xfId="0" applyFill="1" applyBorder="1" applyAlignment="1">
      <alignment horizontal="center" vertical="center" wrapText="1"/>
    </xf>
    <xf numFmtId="171" fontId="0" fillId="0" borderId="22" xfId="7" applyNumberFormat="1" applyFont="1" applyBorder="1" applyAlignment="1">
      <alignment horizontal="center" vertical="center"/>
    </xf>
    <xf numFmtId="171" fontId="0" fillId="0" borderId="22" xfId="1" applyNumberFormat="1" applyFont="1" applyBorder="1" applyAlignment="1">
      <alignment horizontal="center" vertical="center"/>
    </xf>
    <xf numFmtId="10" fontId="3" fillId="0" borderId="53" xfId="3" applyNumberFormat="1" applyFont="1" applyFill="1" applyBorder="1" applyAlignment="1">
      <alignment horizontal="center" vertical="center"/>
    </xf>
    <xf numFmtId="9" fontId="0" fillId="0" borderId="0" xfId="3" applyFont="1"/>
    <xf numFmtId="10" fontId="0" fillId="0" borderId="0" xfId="3" applyNumberFormat="1" applyFont="1"/>
    <xf numFmtId="171" fontId="3" fillId="11" borderId="22" xfId="7" applyNumberFormat="1" applyFont="1" applyFill="1" applyBorder="1" applyAlignment="1">
      <alignment horizontal="center" vertical="center"/>
    </xf>
    <xf numFmtId="0" fontId="0" fillId="0" borderId="0" xfId="0" applyAlignment="1">
      <alignment vertical="center" wrapText="1"/>
    </xf>
    <xf numFmtId="9" fontId="0" fillId="0" borderId="0" xfId="0" applyNumberFormat="1"/>
    <xf numFmtId="0" fontId="80" fillId="11" borderId="22" xfId="0" applyFont="1" applyFill="1" applyBorder="1" applyAlignment="1">
      <alignment horizontal="center" vertical="center"/>
    </xf>
    <xf numFmtId="9" fontId="40" fillId="0" borderId="0" xfId="0" applyNumberFormat="1" applyFont="1"/>
    <xf numFmtId="10" fontId="40" fillId="0" borderId="0" xfId="3" applyNumberFormat="1" applyFont="1"/>
    <xf numFmtId="10" fontId="0" fillId="0" borderId="0" xfId="0" applyNumberFormat="1"/>
    <xf numFmtId="3" fontId="16" fillId="0" borderId="18" xfId="0" applyNumberFormat="1" applyFont="1" applyBorder="1" applyAlignment="1">
      <alignment horizontal="center" vertical="center" wrapText="1"/>
    </xf>
    <xf numFmtId="164" fontId="0" fillId="0" borderId="0" xfId="3" applyNumberFormat="1" applyFont="1" applyFill="1"/>
    <xf numFmtId="9" fontId="0" fillId="0" borderId="0" xfId="3" applyFont="1" applyFill="1"/>
    <xf numFmtId="10" fontId="32" fillId="0" borderId="0" xfId="11" applyNumberFormat="1" applyFont="1" applyAlignment="1">
      <alignment vertical="center"/>
    </xf>
    <xf numFmtId="0" fontId="81" fillId="32" borderId="85" xfId="14" applyFont="1" applyFill="1" applyBorder="1" applyAlignment="1">
      <alignment horizontal="center" vertical="center" wrapText="1"/>
    </xf>
    <xf numFmtId="177" fontId="81" fillId="22" borderId="85" xfId="10" applyNumberFormat="1" applyFont="1" applyFill="1" applyBorder="1" applyAlignment="1">
      <alignment horizontal="center" vertical="center" wrapText="1"/>
    </xf>
    <xf numFmtId="0" fontId="82" fillId="0" borderId="0" xfId="14" applyFont="1" applyAlignment="1">
      <alignment vertical="center"/>
    </xf>
    <xf numFmtId="0" fontId="83" fillId="0" borderId="85" xfId="14" applyFont="1" applyBorder="1" applyAlignment="1">
      <alignment horizontal="center" vertical="center" wrapText="1"/>
    </xf>
    <xf numFmtId="0" fontId="62" fillId="0" borderId="85" xfId="15" applyFont="1" applyBorder="1" applyAlignment="1">
      <alignment horizontal="center" vertical="center"/>
    </xf>
    <xf numFmtId="164" fontId="62" fillId="0" borderId="85" xfId="9" applyNumberFormat="1" applyFont="1" applyBorder="1" applyAlignment="1">
      <alignment horizontal="center" vertical="center"/>
    </xf>
    <xf numFmtId="177" fontId="62" fillId="0" borderId="85" xfId="10" applyNumberFormat="1" applyFont="1" applyBorder="1" applyAlignment="1">
      <alignment horizontal="center" vertical="center"/>
    </xf>
    <xf numFmtId="0" fontId="62" fillId="0" borderId="86" xfId="15" applyFont="1" applyBorder="1" applyAlignment="1">
      <alignment horizontal="center" vertical="center"/>
    </xf>
    <xf numFmtId="3" fontId="81" fillId="20" borderId="85" xfId="15" applyNumberFormat="1" applyFont="1" applyFill="1" applyBorder="1" applyAlignment="1">
      <alignment horizontal="center" vertical="center"/>
    </xf>
    <xf numFmtId="9" fontId="81" fillId="32" borderId="85" xfId="9" applyFont="1" applyFill="1" applyBorder="1" applyAlignment="1">
      <alignment horizontal="center" vertical="center" wrapText="1"/>
    </xf>
    <xf numFmtId="177" fontId="81" fillId="32" borderId="85" xfId="9" applyNumberFormat="1" applyFont="1" applyFill="1" applyBorder="1" applyAlignment="1">
      <alignment horizontal="center" vertical="center" wrapText="1"/>
    </xf>
    <xf numFmtId="177" fontId="82" fillId="0" borderId="0" xfId="14" applyNumberFormat="1" applyFont="1" applyAlignment="1">
      <alignment vertical="center"/>
    </xf>
    <xf numFmtId="0" fontId="83" fillId="0" borderId="87" xfId="14" applyFont="1" applyBorder="1" applyAlignment="1">
      <alignment horizontal="center" vertical="center" wrapText="1"/>
    </xf>
    <xf numFmtId="0" fontId="62" fillId="0" borderId="88" xfId="15" applyFont="1" applyBorder="1" applyAlignment="1">
      <alignment horizontal="center" vertical="center"/>
    </xf>
    <xf numFmtId="10" fontId="62" fillId="0" borderId="85" xfId="11" applyNumberFormat="1" applyFont="1" applyBorder="1" applyAlignment="1">
      <alignment horizontal="center" vertical="center"/>
    </xf>
    <xf numFmtId="10" fontId="81" fillId="32" borderId="85" xfId="11" applyNumberFormat="1" applyFont="1" applyFill="1" applyBorder="1" applyAlignment="1">
      <alignment horizontal="center" vertical="center" wrapText="1"/>
    </xf>
    <xf numFmtId="0" fontId="85" fillId="29" borderId="62" xfId="0" applyFont="1" applyFill="1" applyBorder="1" applyAlignment="1">
      <alignment horizontal="center" vertical="center"/>
    </xf>
    <xf numFmtId="3" fontId="16" fillId="0" borderId="22" xfId="4" applyNumberFormat="1" applyFont="1" applyFill="1" applyBorder="1" applyAlignment="1">
      <alignment horizontal="center" vertical="center" wrapText="1"/>
    </xf>
    <xf numFmtId="0" fontId="86" fillId="0" borderId="0" xfId="0" applyFont="1"/>
    <xf numFmtId="3" fontId="16" fillId="0" borderId="22" xfId="0" applyNumberFormat="1" applyFont="1" applyBorder="1" applyAlignment="1">
      <alignment horizontal="center" vertical="center" wrapText="1"/>
    </xf>
    <xf numFmtId="0" fontId="4" fillId="29" borderId="62" xfId="0" applyFont="1" applyFill="1" applyBorder="1" applyAlignment="1">
      <alignment horizontal="center" vertical="center"/>
    </xf>
    <xf numFmtId="171" fontId="1" fillId="0" borderId="22" xfId="7" applyNumberFormat="1" applyFont="1" applyBorder="1" applyAlignment="1">
      <alignment horizontal="center" vertical="center"/>
    </xf>
    <xf numFmtId="10" fontId="1" fillId="0" borderId="22" xfId="3" applyNumberFormat="1" applyFont="1" applyBorder="1" applyAlignment="1">
      <alignment horizontal="center" vertical="center"/>
    </xf>
    <xf numFmtId="171" fontId="1" fillId="0" borderId="22" xfId="1" applyNumberFormat="1" applyFont="1" applyBorder="1" applyAlignment="1">
      <alignment horizontal="center" vertical="center"/>
    </xf>
    <xf numFmtId="9" fontId="0" fillId="0" borderId="0" xfId="11" applyFont="1"/>
    <xf numFmtId="10" fontId="0" fillId="0" borderId="0" xfId="11" applyNumberFormat="1" applyFont="1"/>
    <xf numFmtId="10" fontId="36" fillId="12" borderId="0" xfId="5" applyNumberFormat="1" applyFont="1" applyFill="1" applyAlignment="1">
      <alignment vertical="center"/>
    </xf>
    <xf numFmtId="0" fontId="87" fillId="34" borderId="0" xfId="0" applyFont="1" applyFill="1" applyAlignment="1">
      <alignment horizontal="center"/>
    </xf>
    <xf numFmtId="0" fontId="3" fillId="16" borderId="0" xfId="0" applyFont="1" applyFill="1" applyAlignment="1">
      <alignment horizontal="center"/>
    </xf>
    <xf numFmtId="0" fontId="3" fillId="10" borderId="0" xfId="0" applyFont="1" applyFill="1" applyAlignment="1">
      <alignment horizontal="center"/>
    </xf>
    <xf numFmtId="166" fontId="0" fillId="35" borderId="0" xfId="1" applyNumberFormat="1" applyFont="1" applyFill="1"/>
    <xf numFmtId="166" fontId="0" fillId="34" borderId="0" xfId="1" applyNumberFormat="1" applyFont="1" applyFill="1"/>
    <xf numFmtId="0" fontId="3" fillId="7" borderId="0" xfId="0" applyFont="1" applyFill="1" applyAlignment="1">
      <alignment horizontal="center"/>
    </xf>
    <xf numFmtId="0" fontId="0" fillId="0" borderId="0" xfId="0" applyAlignment="1">
      <alignment horizontal="center" vertical="center" wrapText="1"/>
    </xf>
    <xf numFmtId="10" fontId="26" fillId="0" borderId="22" xfId="11" applyNumberFormat="1" applyFont="1" applyFill="1" applyBorder="1" applyAlignment="1">
      <alignment horizontal="center" vertical="center"/>
    </xf>
    <xf numFmtId="164" fontId="36" fillId="3" borderId="42" xfId="0" applyNumberFormat="1" applyFont="1" applyFill="1" applyBorder="1" applyAlignment="1">
      <alignment vertical="center"/>
    </xf>
    <xf numFmtId="3" fontId="78" fillId="0" borderId="0" xfId="0" applyNumberFormat="1" applyFont="1"/>
    <xf numFmtId="10" fontId="78" fillId="0" borderId="0" xfId="11" applyNumberFormat="1" applyFont="1"/>
    <xf numFmtId="3" fontId="81" fillId="20" borderId="85" xfId="14" applyNumberFormat="1" applyFont="1" applyFill="1" applyBorder="1" applyAlignment="1">
      <alignment horizontal="center" vertical="center" wrapText="1"/>
    </xf>
    <xf numFmtId="0" fontId="0" fillId="0" borderId="50"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2" fontId="0" fillId="0" borderId="22" xfId="0" applyNumberFormat="1" applyBorder="1" applyAlignment="1">
      <alignment horizontal="center"/>
    </xf>
    <xf numFmtId="4" fontId="89" fillId="13" borderId="0" xfId="0" applyNumberFormat="1" applyFont="1" applyFill="1"/>
    <xf numFmtId="2" fontId="0" fillId="0" borderId="32" xfId="0" applyNumberFormat="1" applyBorder="1" applyAlignment="1">
      <alignment horizontal="center"/>
    </xf>
    <xf numFmtId="3" fontId="16" fillId="0" borderId="21" xfId="4" applyNumberFormat="1" applyFont="1" applyFill="1" applyBorder="1" applyAlignment="1">
      <alignment horizontal="center" vertical="center" wrapText="1"/>
    </xf>
    <xf numFmtId="171" fontId="0" fillId="0" borderId="0" xfId="0" applyNumberFormat="1" applyAlignment="1">
      <alignment horizontal="center" vertical="center"/>
    </xf>
    <xf numFmtId="9" fontId="0" fillId="0" borderId="0" xfId="0" applyNumberFormat="1" applyAlignment="1">
      <alignment horizontal="center" vertical="center"/>
    </xf>
    <xf numFmtId="171" fontId="0" fillId="34" borderId="0" xfId="0" applyNumberFormat="1" applyFill="1" applyAlignment="1">
      <alignment horizontal="center" vertical="center"/>
    </xf>
    <xf numFmtId="10" fontId="0" fillId="34" borderId="0" xfId="11" applyNumberFormat="1" applyFont="1" applyFill="1" applyAlignment="1">
      <alignment horizontal="center" vertical="center"/>
    </xf>
    <xf numFmtId="169" fontId="0" fillId="0" borderId="0" xfId="0" applyNumberFormat="1" applyAlignment="1">
      <alignment horizontal="center" vertical="center" wrapText="1"/>
    </xf>
    <xf numFmtId="3" fontId="26" fillId="0" borderId="22" xfId="0" applyNumberFormat="1" applyFont="1" applyFill="1" applyBorder="1" applyAlignment="1">
      <alignment horizontal="center" vertical="center"/>
    </xf>
    <xf numFmtId="3" fontId="20" fillId="0" borderId="22" xfId="0" applyNumberFormat="1" applyFont="1" applyFill="1" applyBorder="1" applyAlignment="1">
      <alignment horizontal="center" vertical="center"/>
    </xf>
    <xf numFmtId="0" fontId="26" fillId="0" borderId="22" xfId="0" applyFont="1" applyFill="1" applyBorder="1" applyAlignment="1">
      <alignment horizontal="center" vertical="center"/>
    </xf>
    <xf numFmtId="10" fontId="37" fillId="0" borderId="22" xfId="5" applyNumberFormat="1" applyFont="1" applyFill="1" applyBorder="1" applyAlignment="1">
      <alignment horizontal="center" vertical="center" wrapText="1"/>
    </xf>
    <xf numFmtId="10" fontId="36" fillId="0" borderId="22" xfId="5" applyNumberFormat="1" applyFont="1" applyFill="1" applyBorder="1" applyAlignment="1">
      <alignment horizontal="center" vertical="center" wrapText="1"/>
    </xf>
    <xf numFmtId="164" fontId="36" fillId="0" borderId="22" xfId="5" applyNumberFormat="1" applyFont="1" applyFill="1" applyBorder="1" applyAlignment="1">
      <alignment horizontal="center" vertical="center" wrapText="1"/>
    </xf>
    <xf numFmtId="0" fontId="0" fillId="0" borderId="50" xfId="0" applyFill="1" applyBorder="1"/>
    <xf numFmtId="0" fontId="0" fillId="0" borderId="22" xfId="0" applyFill="1" applyBorder="1"/>
    <xf numFmtId="0" fontId="0" fillId="0" borderId="22" xfId="0" applyFill="1" applyBorder="1" applyAlignment="1">
      <alignment horizontal="center"/>
    </xf>
    <xf numFmtId="0" fontId="0" fillId="0" borderId="22" xfId="0" applyFill="1" applyBorder="1" applyAlignment="1">
      <alignment horizontal="center" vertical="center"/>
    </xf>
    <xf numFmtId="0" fontId="0" fillId="0" borderId="23" xfId="0" applyFill="1" applyBorder="1"/>
    <xf numFmtId="0" fontId="0" fillId="0" borderId="22" xfId="0" applyFill="1" applyBorder="1" applyAlignment="1">
      <alignment vertical="center"/>
    </xf>
    <xf numFmtId="3" fontId="0" fillId="0" borderId="22" xfId="0" applyNumberFormat="1" applyFill="1" applyBorder="1" applyAlignment="1">
      <alignment horizontal="center" vertical="center"/>
    </xf>
    <xf numFmtId="0" fontId="0" fillId="0" borderId="23" xfId="0" applyFill="1" applyBorder="1" applyAlignment="1">
      <alignment vertical="center"/>
    </xf>
    <xf numFmtId="9" fontId="2" fillId="0" borderId="0" xfId="0" applyNumberFormat="1" applyFont="1"/>
    <xf numFmtId="164" fontId="2" fillId="0" borderId="0" xfId="0" applyNumberFormat="1" applyFont="1"/>
    <xf numFmtId="10" fontId="2" fillId="0" borderId="0" xfId="0" applyNumberFormat="1" applyFont="1"/>
    <xf numFmtId="10" fontId="2" fillId="0" borderId="0" xfId="3" applyNumberFormat="1" applyFont="1"/>
    <xf numFmtId="173" fontId="2" fillId="0" borderId="0" xfId="0" applyNumberFormat="1" applyFont="1"/>
    <xf numFmtId="164" fontId="2" fillId="0" borderId="0" xfId="3" applyNumberFormat="1" applyFont="1"/>
    <xf numFmtId="10" fontId="21" fillId="0" borderId="23" xfId="3" applyNumberFormat="1" applyFont="1" applyFill="1" applyBorder="1" applyAlignment="1">
      <alignment horizontal="center" vertical="center"/>
    </xf>
    <xf numFmtId="3" fontId="21" fillId="0" borderId="23" xfId="0" applyNumberFormat="1" applyFont="1" applyFill="1" applyBorder="1" applyAlignment="1">
      <alignment horizontal="center" vertical="center"/>
    </xf>
    <xf numFmtId="3" fontId="47" fillId="0" borderId="19" xfId="0" applyNumberFormat="1" applyFont="1" applyFill="1" applyBorder="1" applyAlignment="1">
      <alignment horizontal="center" vertical="center"/>
    </xf>
    <xf numFmtId="171" fontId="46" fillId="0" borderId="23" xfId="7" applyNumberFormat="1" applyFont="1" applyFill="1" applyBorder="1" applyAlignment="1">
      <alignment horizontal="center" vertical="center" wrapText="1"/>
    </xf>
    <xf numFmtId="3" fontId="23" fillId="0" borderId="23" xfId="0" applyNumberFormat="1" applyFont="1" applyFill="1" applyBorder="1" applyAlignment="1">
      <alignment horizontal="center" vertical="center"/>
    </xf>
    <xf numFmtId="3" fontId="47" fillId="0" borderId="47" xfId="0" applyNumberFormat="1" applyFont="1" applyFill="1" applyBorder="1" applyAlignment="1">
      <alignment horizontal="center" vertical="center"/>
    </xf>
    <xf numFmtId="171" fontId="46" fillId="0" borderId="51" xfId="7" applyNumberFormat="1" applyFont="1" applyFill="1" applyBorder="1" applyAlignment="1">
      <alignment horizontal="center" vertical="center" wrapText="1"/>
    </xf>
    <xf numFmtId="3" fontId="23" fillId="0" borderId="51" xfId="0" applyNumberFormat="1" applyFont="1" applyFill="1" applyBorder="1" applyAlignment="1">
      <alignment horizontal="center" vertical="center"/>
    </xf>
    <xf numFmtId="171" fontId="41" fillId="0" borderId="51" xfId="7" applyNumberFormat="1" applyFont="1" applyFill="1" applyBorder="1" applyAlignment="1">
      <alignment horizontal="center" vertical="center" wrapText="1"/>
    </xf>
    <xf numFmtId="0" fontId="34" fillId="3" borderId="61" xfId="0" applyFont="1" applyFill="1" applyBorder="1" applyAlignment="1">
      <alignment horizontal="center" vertical="center" wrapText="1"/>
    </xf>
    <xf numFmtId="0" fontId="6" fillId="0" borderId="10" xfId="0" applyFont="1" applyBorder="1" applyAlignment="1">
      <alignment horizontal="left" vertical="center" wrapText="1"/>
    </xf>
    <xf numFmtId="3" fontId="20" fillId="0" borderId="0" xfId="0" applyNumberFormat="1" applyFont="1" applyAlignment="1">
      <alignment horizontal="center" vertical="top"/>
    </xf>
    <xf numFmtId="9" fontId="32" fillId="0" borderId="0" xfId="5" applyNumberFormat="1" applyAlignment="1">
      <alignment vertical="center"/>
    </xf>
    <xf numFmtId="0" fontId="10" fillId="0" borderId="24"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5" xfId="0" applyFont="1" applyFill="1" applyBorder="1" applyAlignment="1">
      <alignment horizontal="center" vertical="center" wrapText="1"/>
    </xf>
    <xf numFmtId="0" fontId="10" fillId="0" borderId="25"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vertical="center"/>
    </xf>
    <xf numFmtId="0" fontId="24" fillId="2" borderId="0" xfId="0" applyFont="1" applyFill="1"/>
    <xf numFmtId="0" fontId="24" fillId="2" borderId="0" xfId="0" applyFont="1" applyFill="1" applyAlignment="1">
      <alignment horizontal="center"/>
    </xf>
    <xf numFmtId="0" fontId="25" fillId="0" borderId="0" xfId="0" applyFont="1" applyAlignment="1">
      <alignment horizontal="center"/>
    </xf>
    <xf numFmtId="0" fontId="58" fillId="0" borderId="0" xfId="0" applyFont="1" applyAlignment="1">
      <alignment horizontal="center"/>
    </xf>
    <xf numFmtId="0" fontId="92" fillId="0" borderId="0" xfId="0" applyFont="1"/>
    <xf numFmtId="0" fontId="93" fillId="0" borderId="0" xfId="0" applyFont="1" applyAlignment="1">
      <alignment horizontal="center"/>
    </xf>
    <xf numFmtId="0" fontId="94" fillId="0" borderId="0" xfId="0" applyFont="1"/>
    <xf numFmtId="0" fontId="95" fillId="0" borderId="0" xfId="0" applyFont="1" applyAlignment="1">
      <alignment horizontal="center" vertical="center"/>
    </xf>
    <xf numFmtId="10" fontId="24" fillId="0" borderId="0" xfId="0" applyNumberFormat="1" applyFont="1" applyAlignment="1">
      <alignment horizontal="center"/>
    </xf>
    <xf numFmtId="9" fontId="59" fillId="0" borderId="0" xfId="3" applyFont="1" applyFill="1" applyBorder="1" applyAlignment="1">
      <alignment horizontal="center" vertical="center"/>
    </xf>
    <xf numFmtId="10" fontId="59" fillId="0" borderId="0" xfId="3" applyNumberFormat="1" applyFont="1" applyFill="1" applyBorder="1" applyAlignment="1">
      <alignment horizontal="center" vertical="center" wrapText="1"/>
    </xf>
    <xf numFmtId="10" fontId="96" fillId="0" borderId="0" xfId="3" applyNumberFormat="1" applyFont="1" applyFill="1" applyBorder="1" applyAlignment="1">
      <alignment horizontal="center" vertical="center" wrapText="1"/>
    </xf>
    <xf numFmtId="0" fontId="11" fillId="0" borderId="0" xfId="0" applyFont="1" applyAlignment="1">
      <alignment vertical="top" wrapText="1"/>
    </xf>
    <xf numFmtId="0" fontId="20"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wrapText="1"/>
    </xf>
    <xf numFmtId="0" fontId="25" fillId="2" borderId="0" xfId="0" applyFont="1" applyFill="1"/>
    <xf numFmtId="0" fontId="24" fillId="0" borderId="0" xfId="0" applyFont="1" applyAlignment="1">
      <alignment horizontal="center"/>
    </xf>
    <xf numFmtId="41" fontId="24" fillId="0" borderId="0" xfId="0" applyNumberFormat="1" applyFont="1" applyAlignment="1">
      <alignment horizontal="center"/>
    </xf>
    <xf numFmtId="2" fontId="24" fillId="0" borderId="0" xfId="0" applyNumberFormat="1" applyFont="1" applyAlignment="1">
      <alignment horizontal="center"/>
    </xf>
    <xf numFmtId="43" fontId="93" fillId="0" borderId="0" xfId="0" applyNumberFormat="1" applyFont="1"/>
    <xf numFmtId="43" fontId="24" fillId="0" borderId="0" xfId="0" applyNumberFormat="1" applyFont="1" applyAlignment="1">
      <alignment horizontal="center"/>
    </xf>
    <xf numFmtId="166" fontId="24" fillId="0" borderId="0" xfId="1" applyNumberFormat="1" applyFont="1" applyFill="1"/>
    <xf numFmtId="3" fontId="24" fillId="0" borderId="0" xfId="0" applyNumberFormat="1" applyFont="1"/>
    <xf numFmtId="0" fontId="25" fillId="11" borderId="22" xfId="0" applyFont="1" applyFill="1" applyBorder="1" applyAlignment="1">
      <alignment horizontal="center" vertical="center"/>
    </xf>
    <xf numFmtId="0" fontId="24" fillId="0" borderId="0" xfId="0" applyFont="1" applyAlignment="1">
      <alignment wrapText="1"/>
    </xf>
    <xf numFmtId="0" fontId="24" fillId="0" borderId="22" xfId="0" applyFont="1" applyBorder="1" applyAlignment="1">
      <alignment horizontal="center" vertical="center"/>
    </xf>
    <xf numFmtId="10" fontId="98" fillId="0" borderId="22" xfId="3" applyNumberFormat="1" applyFont="1" applyFill="1" applyBorder="1" applyAlignment="1">
      <alignment horizontal="center" vertical="center"/>
    </xf>
    <xf numFmtId="10" fontId="98" fillId="0" borderId="32" xfId="3" applyNumberFormat="1" applyFont="1" applyFill="1" applyBorder="1" applyAlignment="1">
      <alignment horizontal="center" vertical="center"/>
    </xf>
    <xf numFmtId="10" fontId="98" fillId="0" borderId="52" xfId="3" applyNumberFormat="1" applyFont="1" applyFill="1" applyBorder="1" applyAlignment="1">
      <alignment horizontal="center" vertical="center"/>
    </xf>
    <xf numFmtId="10" fontId="98" fillId="0" borderId="58" xfId="3" applyNumberFormat="1" applyFont="1" applyFill="1" applyBorder="1" applyAlignment="1">
      <alignment horizontal="center" vertical="center"/>
    </xf>
    <xf numFmtId="10" fontId="43" fillId="0" borderId="19" xfId="3" applyNumberFormat="1" applyFont="1" applyFill="1" applyBorder="1" applyAlignment="1">
      <alignment horizontal="center" vertical="center"/>
    </xf>
    <xf numFmtId="0" fontId="34" fillId="3" borderId="32" xfId="5" applyFont="1" applyFill="1" applyBorder="1" applyAlignment="1">
      <alignment horizontal="center" vertical="center" wrapText="1"/>
    </xf>
    <xf numFmtId="0" fontId="0" fillId="0" borderId="42" xfId="0" applyFill="1" applyBorder="1" applyAlignment="1">
      <alignment vertical="center"/>
    </xf>
    <xf numFmtId="0" fontId="0" fillId="0" borderId="60" xfId="0" applyFill="1" applyBorder="1" applyAlignment="1">
      <alignment vertical="center"/>
    </xf>
    <xf numFmtId="2" fontId="0" fillId="0" borderId="22" xfId="0" applyNumberFormat="1" applyFill="1" applyBorder="1" applyAlignment="1">
      <alignment horizontal="center" vertical="center"/>
    </xf>
    <xf numFmtId="10" fontId="36" fillId="0" borderId="22" xfId="5" applyNumberFormat="1" applyFont="1" applyFill="1" applyBorder="1" applyAlignment="1">
      <alignment horizontal="center" vertical="center"/>
    </xf>
    <xf numFmtId="10" fontId="36" fillId="0" borderId="22" xfId="3" applyNumberFormat="1" applyFont="1" applyFill="1" applyBorder="1" applyAlignment="1">
      <alignment horizontal="center" vertical="center"/>
    </xf>
    <xf numFmtId="10" fontId="37" fillId="0" borderId="22" xfId="11" applyNumberFormat="1" applyFont="1" applyFill="1" applyBorder="1" applyAlignment="1">
      <alignment horizontal="center" vertical="center" wrapText="1"/>
    </xf>
    <xf numFmtId="10" fontId="36" fillId="3" borderId="48" xfId="0" applyNumberFormat="1" applyFont="1" applyFill="1" applyBorder="1" applyAlignment="1">
      <alignment vertical="center"/>
    </xf>
    <xf numFmtId="10" fontId="36" fillId="4" borderId="58" xfId="0" applyNumberFormat="1" applyFont="1" applyFill="1" applyBorder="1" applyAlignment="1">
      <alignment vertical="center"/>
    </xf>
    <xf numFmtId="10" fontId="36" fillId="3" borderId="55" xfId="0" applyNumberFormat="1" applyFont="1" applyFill="1" applyBorder="1" applyAlignment="1">
      <alignment vertical="center"/>
    </xf>
    <xf numFmtId="10" fontId="36" fillId="0" borderId="42" xfId="5" applyNumberFormat="1" applyFont="1" applyFill="1" applyBorder="1" applyAlignment="1">
      <alignment horizontal="center" vertical="center" wrapText="1"/>
    </xf>
    <xf numFmtId="3" fontId="20" fillId="0" borderId="22" xfId="0" applyNumberFormat="1" applyFont="1" applyFill="1" applyBorder="1" applyAlignment="1">
      <alignment horizontal="center" vertical="center" wrapText="1"/>
    </xf>
    <xf numFmtId="169" fontId="26" fillId="0" borderId="22" xfId="0" applyNumberFormat="1" applyFont="1" applyFill="1" applyBorder="1" applyAlignment="1">
      <alignment horizontal="right" vertical="center"/>
    </xf>
    <xf numFmtId="3" fontId="20" fillId="0" borderId="42" xfId="0" applyNumberFormat="1" applyFont="1" applyFill="1" applyBorder="1" applyAlignment="1">
      <alignment horizontal="center" vertical="center" wrapText="1"/>
    </xf>
    <xf numFmtId="0" fontId="26" fillId="0" borderId="22" xfId="0" applyFont="1" applyFill="1" applyBorder="1" applyAlignment="1">
      <alignment horizontal="right" vertical="center"/>
    </xf>
    <xf numFmtId="10" fontId="26" fillId="0" borderId="22" xfId="0" applyNumberFormat="1" applyFont="1" applyFill="1" applyBorder="1" applyAlignment="1">
      <alignment horizontal="center" vertical="center"/>
    </xf>
    <xf numFmtId="9" fontId="26" fillId="0" borderId="22" xfId="0" applyNumberFormat="1" applyFont="1" applyFill="1" applyBorder="1" applyAlignment="1">
      <alignment horizontal="center" vertical="center"/>
    </xf>
    <xf numFmtId="0" fontId="11" fillId="3" borderId="27"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1" fillId="0" borderId="24" xfId="0" applyFont="1" applyFill="1" applyBorder="1" applyAlignment="1">
      <alignment horizontal="justify" vertical="top" wrapText="1"/>
    </xf>
    <xf numFmtId="0" fontId="10" fillId="0" borderId="34" xfId="0" applyFont="1" applyFill="1" applyBorder="1" applyAlignment="1">
      <alignment horizontal="center" vertical="center" wrapText="1"/>
    </xf>
    <xf numFmtId="0" fontId="10" fillId="0" borderId="34" xfId="0" applyFont="1" applyFill="1" applyBorder="1" applyAlignment="1">
      <alignment horizontal="justify" vertical="top" wrapText="1"/>
    </xf>
    <xf numFmtId="10" fontId="98" fillId="0" borderId="57" xfId="3" applyNumberFormat="1" applyFont="1" applyFill="1" applyBorder="1" applyAlignment="1">
      <alignment horizontal="center" vertical="center"/>
    </xf>
    <xf numFmtId="0" fontId="11" fillId="0" borderId="35" xfId="0" applyFont="1" applyFill="1" applyBorder="1" applyAlignment="1">
      <alignment horizontal="justify" vertical="top" wrapText="1"/>
    </xf>
    <xf numFmtId="0" fontId="11" fillId="0" borderId="34" xfId="0" applyFont="1" applyFill="1" applyBorder="1" applyAlignment="1">
      <alignment horizontal="justify" vertical="top" wrapText="1"/>
    </xf>
    <xf numFmtId="0" fontId="11" fillId="3" borderId="24" xfId="0" applyFont="1" applyFill="1" applyBorder="1" applyAlignment="1">
      <alignment vertical="center" wrapText="1"/>
    </xf>
    <xf numFmtId="0" fontId="11" fillId="3" borderId="25" xfId="0" applyFont="1" applyFill="1" applyBorder="1" applyAlignment="1">
      <alignment vertical="center" wrapText="1"/>
    </xf>
    <xf numFmtId="0" fontId="11" fillId="4" borderId="90"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8" fillId="36" borderId="29"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6" fillId="36" borderId="16" xfId="0" applyFont="1" applyFill="1" applyBorder="1" applyAlignment="1">
      <alignment horizontal="center" vertical="center" wrapText="1"/>
    </xf>
    <xf numFmtId="0" fontId="20" fillId="0" borderId="22" xfId="0" applyFont="1" applyFill="1" applyBorder="1" applyAlignment="1">
      <alignment horizontal="center" vertical="center"/>
    </xf>
    <xf numFmtId="0" fontId="0" fillId="0" borderId="0" xfId="0" applyAlignment="1">
      <alignment horizontal="center"/>
    </xf>
    <xf numFmtId="0" fontId="34" fillId="3" borderId="72" xfId="0" applyFont="1" applyFill="1" applyBorder="1" applyAlignment="1">
      <alignment horizontal="center" vertical="center" wrapText="1"/>
    </xf>
    <xf numFmtId="0" fontId="50" fillId="0" borderId="22" xfId="0" applyFont="1" applyBorder="1" applyAlignment="1">
      <alignment horizontal="center" vertical="center"/>
    </xf>
    <xf numFmtId="0" fontId="51" fillId="14" borderId="22" xfId="0" applyFont="1" applyFill="1" applyBorder="1" applyAlignment="1">
      <alignment horizontal="center" vertical="center"/>
    </xf>
    <xf numFmtId="0" fontId="34" fillId="0" borderId="0" xfId="5" applyFont="1" applyFill="1" applyBorder="1" applyAlignment="1">
      <alignment horizontal="center" vertical="center" wrapText="1"/>
    </xf>
    <xf numFmtId="10" fontId="34" fillId="0" borderId="0" xfId="5" applyNumberFormat="1" applyFont="1" applyFill="1" applyBorder="1" applyAlignment="1">
      <alignment horizontal="center" vertical="center" wrapText="1"/>
    </xf>
    <xf numFmtId="10" fontId="34" fillId="0" borderId="0" xfId="3" applyNumberFormat="1" applyFont="1" applyFill="1" applyBorder="1" applyAlignment="1">
      <alignment horizontal="center" vertical="center" wrapText="1"/>
    </xf>
    <xf numFmtId="10" fontId="36" fillId="0" borderId="0" xfId="5" applyNumberFormat="1" applyFont="1" applyFill="1" applyAlignment="1">
      <alignment vertical="center"/>
    </xf>
    <xf numFmtId="0" fontId="36" fillId="0" borderId="0" xfId="5" applyFont="1" applyFill="1" applyAlignment="1">
      <alignment vertical="center"/>
    </xf>
    <xf numFmtId="0" fontId="24" fillId="0" borderId="22" xfId="0" applyFont="1" applyBorder="1" applyAlignment="1">
      <alignment horizontal="left" vertical="center" wrapText="1"/>
    </xf>
    <xf numFmtId="0" fontId="24" fillId="0" borderId="22" xfId="0" applyFont="1" applyBorder="1" applyAlignment="1">
      <alignment horizontal="left" vertical="center"/>
    </xf>
    <xf numFmtId="0" fontId="7" fillId="30" borderId="12" xfId="0" applyFont="1" applyFill="1" applyBorder="1" applyAlignment="1">
      <alignment horizontal="center" vertical="center"/>
    </xf>
    <xf numFmtId="0" fontId="7" fillId="30" borderId="13" xfId="0" applyFont="1" applyFill="1" applyBorder="1" applyAlignment="1">
      <alignment horizontal="center" vertical="center"/>
    </xf>
    <xf numFmtId="0" fontId="25" fillId="11" borderId="22" xfId="0" applyFont="1" applyFill="1" applyBorder="1" applyAlignment="1">
      <alignment horizontal="center" vertical="center"/>
    </xf>
    <xf numFmtId="0" fontId="25" fillId="11" borderId="22" xfId="0" applyFont="1" applyFill="1" applyBorder="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8" fillId="36" borderId="16"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8" fillId="36" borderId="30"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7" fillId="30" borderId="14"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92" fillId="0" borderId="1" xfId="0" applyFont="1" applyBorder="1" applyAlignment="1">
      <alignment horizontal="center"/>
    </xf>
    <xf numFmtId="0" fontId="92" fillId="0" borderId="2" xfId="0" applyFont="1" applyBorder="1" applyAlignment="1">
      <alignment horizontal="center"/>
    </xf>
    <xf numFmtId="0" fontId="92" fillId="0" borderId="3" xfId="0" applyFont="1" applyBorder="1" applyAlignment="1">
      <alignment horizontal="center"/>
    </xf>
    <xf numFmtId="0" fontId="92" fillId="0" borderId="6" xfId="0" applyFont="1" applyBorder="1" applyAlignment="1">
      <alignment horizontal="center"/>
    </xf>
    <xf numFmtId="0" fontId="92" fillId="0" borderId="0" xfId="0" applyFont="1" applyAlignment="1">
      <alignment horizontal="center"/>
    </xf>
    <xf numFmtId="0" fontId="92" fillId="0" borderId="7" xfId="0" applyFont="1" applyBorder="1" applyAlignment="1">
      <alignment horizontal="center"/>
    </xf>
    <xf numFmtId="0" fontId="92" fillId="0" borderId="9" xfId="0" applyFont="1" applyBorder="1" applyAlignment="1">
      <alignment horizontal="center"/>
    </xf>
    <xf numFmtId="0" fontId="92" fillId="0" borderId="10" xfId="0" applyFont="1" applyBorder="1" applyAlignment="1">
      <alignment horizontal="center"/>
    </xf>
    <xf numFmtId="0" fontId="92" fillId="0" borderId="11" xfId="0" applyFont="1" applyBorder="1" applyAlignment="1">
      <alignment horizontal="center"/>
    </xf>
    <xf numFmtId="0" fontId="97" fillId="3" borderId="4" xfId="0" applyFont="1" applyFill="1" applyBorder="1" applyAlignment="1">
      <alignment horizontal="center" vertical="center" wrapText="1"/>
    </xf>
    <xf numFmtId="0" fontId="97" fillId="3" borderId="5" xfId="0" applyFont="1" applyFill="1" applyBorder="1" applyAlignment="1">
      <alignment horizontal="center" vertical="center" wrapText="1"/>
    </xf>
    <xf numFmtId="0" fontId="97" fillId="3" borderId="8" xfId="0" applyFont="1" applyFill="1" applyBorder="1" applyAlignment="1">
      <alignment horizontal="center"/>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76" fillId="4" borderId="52" xfId="0" applyFont="1" applyFill="1" applyBorder="1" applyAlignment="1">
      <alignment horizontal="center" vertical="center"/>
    </xf>
    <xf numFmtId="0" fontId="76" fillId="4" borderId="21" xfId="0" applyFont="1" applyFill="1" applyBorder="1" applyAlignment="1">
      <alignment horizontal="center" vertical="center"/>
    </xf>
    <xf numFmtId="0" fontId="76" fillId="4" borderId="22" xfId="0" applyFont="1" applyFill="1" applyBorder="1" applyAlignment="1">
      <alignment horizontal="center" vertical="center" wrapText="1"/>
    </xf>
    <xf numFmtId="0" fontId="76" fillId="4" borderId="67" xfId="0" applyFont="1" applyFill="1" applyBorder="1" applyAlignment="1">
      <alignment horizontal="center" vertical="center"/>
    </xf>
    <xf numFmtId="0" fontId="76" fillId="4" borderId="42" xfId="0" applyFont="1" applyFill="1" applyBorder="1" applyAlignment="1">
      <alignment horizontal="center" vertical="center"/>
    </xf>
    <xf numFmtId="0" fontId="76" fillId="4" borderId="67" xfId="0" applyFont="1" applyFill="1" applyBorder="1" applyAlignment="1">
      <alignment horizontal="center" vertical="center" wrapText="1"/>
    </xf>
    <xf numFmtId="0" fontId="76" fillId="4" borderId="42" xfId="0" applyFont="1" applyFill="1" applyBorder="1" applyAlignment="1">
      <alignment horizontal="center" vertical="center" wrapText="1"/>
    </xf>
    <xf numFmtId="0" fontId="76" fillId="4" borderId="22" xfId="0" applyFont="1" applyFill="1" applyBorder="1" applyAlignment="1">
      <alignment horizontal="center" vertical="center"/>
    </xf>
    <xf numFmtId="9" fontId="76" fillId="4" borderId="67" xfId="3" applyFont="1" applyFill="1" applyBorder="1" applyAlignment="1">
      <alignment horizontal="center" vertical="center"/>
    </xf>
    <xf numFmtId="9" fontId="76" fillId="4" borderId="42" xfId="3" applyFont="1" applyFill="1" applyBorder="1" applyAlignment="1">
      <alignment horizontal="center" vertical="center"/>
    </xf>
    <xf numFmtId="0" fontId="0" fillId="0" borderId="22" xfId="0" applyBorder="1" applyAlignment="1">
      <alignment horizontal="left" vertical="top" wrapText="1"/>
    </xf>
    <xf numFmtId="0" fontId="0" fillId="0" borderId="22" xfId="0" applyBorder="1" applyAlignment="1">
      <alignment horizontal="left" vertical="top"/>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33" xfId="0" applyFont="1" applyFill="1" applyBorder="1" applyAlignment="1">
      <alignment horizontal="center" vertical="center" wrapText="1"/>
    </xf>
    <xf numFmtId="168" fontId="20" fillId="3" borderId="6" xfId="0" applyNumberFormat="1" applyFont="1" applyFill="1" applyBorder="1" applyAlignment="1" applyProtection="1">
      <alignment horizontal="center" vertical="center" wrapText="1"/>
      <protection locked="0"/>
    </xf>
    <xf numFmtId="168" fontId="20" fillId="3" borderId="0" xfId="0" applyNumberFormat="1" applyFont="1" applyFill="1" applyAlignment="1" applyProtection="1">
      <alignment horizontal="center" vertical="center" wrapText="1"/>
      <protection locked="0"/>
    </xf>
    <xf numFmtId="168" fontId="20" fillId="3" borderId="9" xfId="0" applyNumberFormat="1" applyFont="1" applyFill="1" applyBorder="1" applyAlignment="1" applyProtection="1">
      <alignment horizontal="center" vertical="center" wrapText="1"/>
      <protection locked="0"/>
    </xf>
    <xf numFmtId="168" fontId="20" fillId="3" borderId="10" xfId="0" applyNumberFormat="1" applyFont="1" applyFill="1" applyBorder="1" applyAlignment="1" applyProtection="1">
      <alignment horizontal="center" vertical="center" wrapText="1"/>
      <protection locked="0"/>
    </xf>
    <xf numFmtId="0" fontId="3" fillId="11" borderId="22" xfId="0" applyFont="1" applyFill="1" applyBorder="1" applyAlignment="1">
      <alignment horizontal="center" vertical="top"/>
    </xf>
    <xf numFmtId="0" fontId="3" fillId="11" borderId="22" xfId="0" applyFont="1" applyFill="1" applyBorder="1" applyAlignment="1">
      <alignment horizontal="center" vertical="top" wrapText="1"/>
    </xf>
    <xf numFmtId="0" fontId="3" fillId="0" borderId="0" xfId="0" applyFont="1" applyAlignment="1">
      <alignment horizontal="center" vertical="top" wrapText="1"/>
    </xf>
    <xf numFmtId="168" fontId="0" fillId="0" borderId="0" xfId="0" applyNumberFormat="1" applyAlignment="1">
      <alignment horizontal="left" vertical="top"/>
    </xf>
    <xf numFmtId="0" fontId="0" fillId="0" borderId="0" xfId="0" applyAlignment="1">
      <alignment horizontal="left" vertical="top"/>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4" fillId="0" borderId="49"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18" xfId="0" applyFont="1" applyFill="1" applyBorder="1" applyAlignment="1">
      <alignment horizontal="justify" vertical="top" wrapText="1"/>
    </xf>
    <xf numFmtId="0" fontId="24" fillId="0" borderId="22" xfId="0" applyFont="1" applyFill="1" applyBorder="1" applyAlignment="1">
      <alignment horizontal="justify" vertical="top"/>
    </xf>
    <xf numFmtId="0" fontId="24" fillId="0" borderId="32" xfId="0" applyFont="1" applyFill="1" applyBorder="1" applyAlignment="1">
      <alignment horizontal="justify" vertical="top"/>
    </xf>
    <xf numFmtId="0" fontId="24" fillId="0" borderId="19"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4" fillId="0" borderId="18" xfId="0" applyFont="1" applyFill="1" applyBorder="1" applyAlignment="1">
      <alignment horizontal="justify" vertical="center" wrapText="1"/>
    </xf>
    <xf numFmtId="0" fontId="24" fillId="0" borderId="22" xfId="0" applyFont="1" applyFill="1" applyBorder="1" applyAlignment="1">
      <alignment horizontal="justify" vertical="center"/>
    </xf>
    <xf numFmtId="0" fontId="24" fillId="0" borderId="32" xfId="0" applyFont="1" applyFill="1" applyBorder="1" applyAlignment="1">
      <alignment horizontal="justify" vertical="center"/>
    </xf>
    <xf numFmtId="0" fontId="20" fillId="0" borderId="1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4" fillId="0" borderId="49" xfId="0" applyFont="1" applyFill="1" applyBorder="1" applyAlignment="1">
      <alignment horizontal="justify" vertical="top" wrapText="1"/>
    </xf>
    <xf numFmtId="0" fontId="24" fillId="0" borderId="53" xfId="0" applyFont="1" applyFill="1" applyBorder="1" applyAlignment="1">
      <alignment horizontal="justify" vertical="top" wrapText="1"/>
    </xf>
    <xf numFmtId="0" fontId="24" fillId="0" borderId="34" xfId="0" applyFont="1" applyFill="1" applyBorder="1" applyAlignment="1">
      <alignment horizontal="justify" vertical="top" wrapText="1"/>
    </xf>
    <xf numFmtId="0" fontId="24" fillId="0" borderId="43"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60" xfId="0" applyFont="1" applyFill="1" applyBorder="1" applyAlignment="1">
      <alignment horizontal="center" vertical="center" wrapText="1"/>
    </xf>
    <xf numFmtId="0" fontId="7" fillId="36" borderId="1" xfId="0" applyFont="1" applyFill="1" applyBorder="1" applyAlignment="1">
      <alignment horizontal="center" vertical="center"/>
    </xf>
    <xf numFmtId="0" fontId="7" fillId="36" borderId="2" xfId="0" applyFont="1" applyFill="1" applyBorder="1" applyAlignment="1">
      <alignment horizontal="center" vertical="center"/>
    </xf>
    <xf numFmtId="0" fontId="7" fillId="36" borderId="3" xfId="0" applyFont="1" applyFill="1" applyBorder="1" applyAlignment="1">
      <alignment horizontal="center" vertical="center"/>
    </xf>
    <xf numFmtId="0" fontId="7" fillId="36" borderId="6" xfId="0" applyFont="1" applyFill="1" applyBorder="1" applyAlignment="1">
      <alignment horizontal="center" vertical="center"/>
    </xf>
    <xf numFmtId="0" fontId="7" fillId="36" borderId="0" xfId="0" applyFont="1" applyFill="1" applyAlignment="1">
      <alignment horizontal="center" vertical="center"/>
    </xf>
    <xf numFmtId="0" fontId="7" fillId="36" borderId="68" xfId="0" applyFont="1" applyFill="1" applyBorder="1" applyAlignment="1">
      <alignment horizontal="center" vertical="center"/>
    </xf>
    <xf numFmtId="0" fontId="7" fillId="36" borderId="41" xfId="0" applyFont="1" applyFill="1" applyBorder="1" applyAlignment="1">
      <alignment horizontal="center" vertical="center"/>
    </xf>
    <xf numFmtId="0" fontId="7" fillId="36" borderId="42" xfId="0" applyFont="1" applyFill="1" applyBorder="1" applyAlignment="1">
      <alignment horizontal="center" vertical="center"/>
    </xf>
    <xf numFmtId="0" fontId="19" fillId="3" borderId="13"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2" xfId="0" applyFont="1" applyFill="1" applyBorder="1" applyAlignment="1">
      <alignment horizontal="center" vertical="center"/>
    </xf>
    <xf numFmtId="0" fontId="6" fillId="36" borderId="16" xfId="0" applyFont="1" applyFill="1" applyBorder="1" applyAlignment="1">
      <alignment horizontal="center" vertical="center" wrapText="1"/>
    </xf>
    <xf numFmtId="0" fontId="6" fillId="36" borderId="20" xfId="0" applyFont="1" applyFill="1" applyBorder="1" applyAlignment="1">
      <alignment horizontal="center" vertical="center" wrapText="1"/>
    </xf>
    <xf numFmtId="0" fontId="7" fillId="36" borderId="1"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19" fillId="3" borderId="4" xfId="0" applyFont="1" applyFill="1" applyBorder="1" applyAlignment="1">
      <alignment horizontal="center" vertical="top" wrapText="1"/>
    </xf>
    <xf numFmtId="0" fontId="19" fillId="3" borderId="5" xfId="0" applyFont="1" applyFill="1" applyBorder="1" applyAlignment="1">
      <alignment horizontal="center" vertical="top" wrapText="1"/>
    </xf>
    <xf numFmtId="0" fontId="20" fillId="3" borderId="36" xfId="0" applyFont="1" applyFill="1" applyBorder="1" applyAlignment="1">
      <alignment horizontal="center" vertical="top" wrapText="1"/>
    </xf>
    <xf numFmtId="0" fontId="20" fillId="3" borderId="37" xfId="0" applyFont="1" applyFill="1" applyBorder="1" applyAlignment="1">
      <alignment horizontal="center" vertical="top" wrapText="1"/>
    </xf>
    <xf numFmtId="0" fontId="20" fillId="3" borderId="38" xfId="0" applyFont="1" applyFill="1" applyBorder="1" applyAlignment="1">
      <alignment horizontal="center" vertical="top" wrapText="1"/>
    </xf>
    <xf numFmtId="0" fontId="19" fillId="0" borderId="13"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0" fontId="0" fillId="0" borderId="22" xfId="0" applyBorder="1" applyAlignment="1">
      <alignment horizontal="left" vertical="center" wrapText="1"/>
    </xf>
    <xf numFmtId="0" fontId="0" fillId="0" borderId="22" xfId="0" applyBorder="1" applyAlignment="1">
      <alignment horizontal="left" vertical="center"/>
    </xf>
    <xf numFmtId="0" fontId="36" fillId="0" borderId="22" xfId="5" applyFont="1" applyFill="1" applyBorder="1" applyAlignment="1">
      <alignment horizontal="justify" vertical="center" wrapText="1"/>
    </xf>
    <xf numFmtId="0" fontId="3" fillId="11" borderId="52" xfId="0" applyFont="1" applyFill="1" applyBorder="1" applyAlignment="1">
      <alignment horizontal="center" vertical="center"/>
    </xf>
    <xf numFmtId="0" fontId="3" fillId="11" borderId="36" xfId="0" applyFont="1" applyFill="1" applyBorder="1" applyAlignment="1">
      <alignment horizontal="center" vertical="center"/>
    </xf>
    <xf numFmtId="0" fontId="3" fillId="11" borderId="21" xfId="0" applyFont="1" applyFill="1" applyBorder="1" applyAlignment="1">
      <alignment horizontal="center" vertical="center"/>
    </xf>
    <xf numFmtId="0" fontId="3" fillId="11" borderId="52"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4" fillId="3" borderId="66" xfId="5" applyFont="1" applyFill="1" applyBorder="1" applyAlignment="1">
      <alignment horizontal="center" vertical="center" wrapText="1"/>
    </xf>
    <xf numFmtId="0" fontId="34" fillId="3" borderId="34" xfId="5" applyFont="1" applyFill="1" applyBorder="1" applyAlignment="1">
      <alignment horizontal="center" vertical="center" wrapText="1"/>
    </xf>
    <xf numFmtId="0" fontId="36" fillId="0" borderId="42" xfId="5" applyFont="1" applyFill="1" applyBorder="1" applyAlignment="1">
      <alignment horizontal="center" vertical="center" wrapText="1"/>
    </xf>
    <xf numFmtId="0" fontId="36" fillId="0" borderId="22" xfId="5" applyFont="1" applyFill="1" applyBorder="1" applyAlignment="1">
      <alignment horizontal="center" vertical="center" wrapText="1"/>
    </xf>
    <xf numFmtId="0" fontId="36" fillId="0" borderId="22" xfId="0" applyFont="1" applyFill="1" applyBorder="1" applyAlignment="1" applyProtection="1">
      <alignment horizontal="center" vertical="center" wrapText="1"/>
      <protection locked="0"/>
    </xf>
    <xf numFmtId="10" fontId="36" fillId="0" borderId="22" xfId="0" applyNumberFormat="1" applyFont="1" applyFill="1" applyBorder="1" applyAlignment="1" applyProtection="1">
      <alignment horizontal="center" vertical="center" wrapText="1"/>
      <protection locked="0"/>
    </xf>
    <xf numFmtId="0" fontId="37" fillId="0" borderId="22" xfId="5" applyFont="1" applyFill="1" applyBorder="1" applyAlignment="1">
      <alignment horizontal="justify" vertical="top" wrapText="1"/>
    </xf>
    <xf numFmtId="0" fontId="37" fillId="0" borderId="22" xfId="5" applyFont="1" applyFill="1" applyBorder="1" applyAlignment="1">
      <alignment horizontal="justify" vertical="top"/>
    </xf>
    <xf numFmtId="0" fontId="36" fillId="0" borderId="22" xfId="5" applyFont="1" applyFill="1" applyBorder="1" applyAlignment="1">
      <alignment horizontal="justify" vertical="top" wrapText="1"/>
    </xf>
    <xf numFmtId="10" fontId="36" fillId="0" borderId="42" xfId="0" applyNumberFormat="1" applyFont="1" applyFill="1" applyBorder="1" applyAlignment="1" applyProtection="1">
      <alignment horizontal="center" vertical="center" wrapText="1"/>
      <protection locked="0"/>
    </xf>
    <xf numFmtId="0" fontId="36" fillId="0" borderId="42" xfId="5" applyFont="1" applyFill="1" applyBorder="1" applyAlignment="1">
      <alignment horizontal="justify" vertical="top" wrapText="1"/>
    </xf>
    <xf numFmtId="0" fontId="36" fillId="0" borderId="42" xfId="5" applyFont="1" applyFill="1" applyBorder="1" applyAlignment="1">
      <alignment horizontal="justify" vertical="center" wrapText="1"/>
    </xf>
    <xf numFmtId="0" fontId="36" fillId="0" borderId="42" xfId="0" applyFont="1" applyFill="1" applyBorder="1" applyAlignment="1" applyProtection="1">
      <alignment horizontal="center" vertical="center" wrapText="1"/>
      <protection locked="0"/>
    </xf>
    <xf numFmtId="0" fontId="6" fillId="3" borderId="6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64"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4" fillId="3" borderId="65" xfId="5" applyFont="1" applyFill="1" applyBorder="1" applyAlignment="1">
      <alignment horizontal="center" vertical="center" wrapText="1"/>
    </xf>
    <xf numFmtId="0" fontId="34" fillId="3" borderId="18" xfId="5" applyFont="1" applyFill="1" applyBorder="1" applyAlignment="1">
      <alignment horizontal="center" vertical="center" wrapText="1"/>
    </xf>
    <xf numFmtId="0" fontId="34" fillId="3" borderId="32" xfId="5" applyFont="1" applyFill="1" applyBorder="1" applyAlignment="1">
      <alignment horizontal="center" vertical="center" wrapText="1"/>
    </xf>
    <xf numFmtId="0" fontId="34" fillId="3" borderId="49" xfId="5" applyFont="1" applyFill="1" applyBorder="1" applyAlignment="1">
      <alignment horizontal="center" vertical="center" wrapText="1"/>
    </xf>
    <xf numFmtId="0" fontId="35" fillId="3" borderId="48" xfId="5" applyFont="1" applyFill="1" applyBorder="1" applyAlignment="1">
      <alignment horizontal="center" vertical="center" wrapText="1"/>
    </xf>
    <xf numFmtId="0" fontId="35" fillId="3" borderId="17" xfId="5" applyFont="1" applyFill="1" applyBorder="1" applyAlignment="1">
      <alignment horizontal="center" vertical="center" wrapText="1"/>
    </xf>
    <xf numFmtId="0" fontId="34" fillId="30" borderId="18" xfId="5" applyFont="1" applyFill="1" applyBorder="1" applyAlignment="1">
      <alignment horizontal="center" vertical="center" wrapText="1"/>
    </xf>
    <xf numFmtId="0" fontId="34" fillId="3" borderId="43" xfId="5" applyFont="1" applyFill="1" applyBorder="1" applyAlignment="1">
      <alignment horizontal="center" vertical="center" wrapText="1"/>
    </xf>
    <xf numFmtId="0" fontId="34" fillId="3" borderId="59"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9" fillId="3" borderId="4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9" fillId="2" borderId="63"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6" fillId="3" borderId="5" xfId="0" applyFont="1" applyFill="1" applyBorder="1" applyAlignment="1">
      <alignment horizontal="left" vertical="center" wrapText="1"/>
    </xf>
    <xf numFmtId="9" fontId="3" fillId="16" borderId="52" xfId="3" applyFont="1" applyFill="1" applyBorder="1" applyAlignment="1">
      <alignment horizontal="center" vertical="center"/>
    </xf>
    <xf numFmtId="9" fontId="3" fillId="16" borderId="36" xfId="3" applyFont="1" applyFill="1" applyBorder="1" applyAlignment="1">
      <alignment horizontal="center" vertical="center"/>
    </xf>
    <xf numFmtId="9" fontId="3" fillId="16" borderId="21" xfId="3" applyFont="1" applyFill="1" applyBorder="1" applyAlignment="1">
      <alignment horizontal="center" vertical="center"/>
    </xf>
    <xf numFmtId="9" fontId="3" fillId="16" borderId="22" xfId="3" applyFont="1" applyFill="1" applyBorder="1" applyAlignment="1">
      <alignment horizontal="center" vertical="center"/>
    </xf>
    <xf numFmtId="0" fontId="76" fillId="31" borderId="67" xfId="0" applyFont="1" applyFill="1" applyBorder="1" applyAlignment="1">
      <alignment horizontal="center" vertical="center" wrapText="1"/>
    </xf>
    <xf numFmtId="0" fontId="76" fillId="31" borderId="42" xfId="0" applyFont="1" applyFill="1" applyBorder="1" applyAlignment="1">
      <alignment horizontal="center" vertical="center" wrapText="1"/>
    </xf>
    <xf numFmtId="0" fontId="76" fillId="31" borderId="52" xfId="0" applyFont="1" applyFill="1" applyBorder="1" applyAlignment="1">
      <alignment horizontal="center" vertical="center"/>
    </xf>
    <xf numFmtId="0" fontId="76" fillId="31" borderId="21" xfId="0" applyFont="1" applyFill="1" applyBorder="1" applyAlignment="1">
      <alignment horizontal="center" vertical="center"/>
    </xf>
    <xf numFmtId="0" fontId="76" fillId="31" borderId="67" xfId="0" applyFont="1" applyFill="1" applyBorder="1" applyAlignment="1">
      <alignment horizontal="center" vertical="center"/>
    </xf>
    <xf numFmtId="0" fontId="76" fillId="31" borderId="42" xfId="0" applyFont="1" applyFill="1" applyBorder="1" applyAlignment="1">
      <alignment horizontal="center" vertical="center"/>
    </xf>
    <xf numFmtId="0" fontId="76" fillId="31" borderId="22" xfId="0" applyFont="1" applyFill="1" applyBorder="1" applyAlignment="1">
      <alignment horizontal="center" vertical="center" wrapText="1"/>
    </xf>
    <xf numFmtId="0" fontId="76" fillId="31" borderId="22" xfId="0" applyFont="1" applyFill="1" applyBorder="1" applyAlignment="1">
      <alignment horizontal="center" vertical="center"/>
    </xf>
    <xf numFmtId="3" fontId="21" fillId="0" borderId="65" xfId="0" applyNumberFormat="1" applyFont="1" applyBorder="1" applyAlignment="1">
      <alignment horizontal="center" vertical="center"/>
    </xf>
    <xf numFmtId="3" fontId="21" fillId="0" borderId="68" xfId="0" applyNumberFormat="1" applyFont="1" applyBorder="1" applyAlignment="1">
      <alignment horizontal="center" vertical="center"/>
    </xf>
    <xf numFmtId="0" fontId="21" fillId="0" borderId="4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34"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59"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xf>
    <xf numFmtId="3" fontId="23" fillId="3" borderId="49" xfId="0" applyNumberFormat="1" applyFont="1" applyFill="1" applyBorder="1" applyAlignment="1">
      <alignment horizontal="center" vertical="center" wrapText="1"/>
    </xf>
    <xf numFmtId="3" fontId="23" fillId="3" borderId="53" xfId="0" applyNumberFormat="1" applyFont="1" applyFill="1" applyBorder="1" applyAlignment="1">
      <alignment horizontal="center" vertical="center" wrapText="1"/>
    </xf>
    <xf numFmtId="3" fontId="23" fillId="3" borderId="34" xfId="0" applyNumberFormat="1"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51" fillId="14" borderId="52" xfId="0" applyFont="1" applyFill="1" applyBorder="1" applyAlignment="1">
      <alignment horizontal="center" vertical="center"/>
    </xf>
    <xf numFmtId="0" fontId="51" fillId="14" borderId="36" xfId="0" applyFont="1" applyFill="1" applyBorder="1" applyAlignment="1">
      <alignment horizontal="center" vertical="center"/>
    </xf>
    <xf numFmtId="0" fontId="51" fillId="14" borderId="21" xfId="0" applyFont="1" applyFill="1" applyBorder="1" applyAlignment="1">
      <alignment horizontal="center" vertical="center"/>
    </xf>
    <xf numFmtId="0" fontId="51" fillId="14" borderId="22"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35" fillId="3" borderId="50"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5" fillId="3" borderId="57" xfId="0" applyFont="1" applyFill="1" applyBorder="1" applyAlignment="1">
      <alignment horizontal="center" vertical="center" wrapText="1"/>
    </xf>
    <xf numFmtId="0" fontId="35" fillId="3" borderId="32" xfId="0" applyFont="1" applyFill="1" applyBorder="1" applyAlignment="1">
      <alignment horizontal="center" vertical="center" wrapText="1"/>
    </xf>
    <xf numFmtId="0" fontId="35" fillId="3" borderId="33" xfId="0" applyFont="1" applyFill="1" applyBorder="1" applyAlignment="1">
      <alignment horizontal="center" vertical="center" wrapText="1"/>
    </xf>
    <xf numFmtId="0" fontId="47" fillId="3" borderId="65" xfId="0" applyFont="1" applyFill="1" applyBorder="1" applyAlignment="1">
      <alignment horizontal="center" vertical="center"/>
    </xf>
    <xf numFmtId="0" fontId="47" fillId="3" borderId="68" xfId="0" applyFont="1" applyFill="1" applyBorder="1" applyAlignment="1">
      <alignment horizontal="center" vertical="center"/>
    </xf>
    <xf numFmtId="0" fontId="47" fillId="3" borderId="66" xfId="0" applyFont="1" applyFill="1" applyBorder="1" applyAlignment="1">
      <alignment horizontal="center" vertical="center"/>
    </xf>
    <xf numFmtId="0" fontId="41" fillId="0" borderId="49"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34" xfId="0" applyFont="1" applyBorder="1" applyAlignment="1">
      <alignment horizontal="center" vertical="center" wrapText="1"/>
    </xf>
    <xf numFmtId="3" fontId="21" fillId="0" borderId="66" xfId="0" applyNumberFormat="1" applyFont="1" applyBorder="1" applyAlignment="1">
      <alignment horizontal="center" vertical="center"/>
    </xf>
    <xf numFmtId="0" fontId="21" fillId="0" borderId="4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4" xfId="0" applyFont="1" applyBorder="1" applyAlignment="1">
      <alignment horizontal="center" vertical="center" wrapText="1"/>
    </xf>
    <xf numFmtId="0" fontId="41" fillId="9" borderId="53" xfId="0" applyFont="1" applyFill="1" applyBorder="1" applyAlignment="1">
      <alignment horizontal="center" vertical="center" wrapText="1"/>
    </xf>
    <xf numFmtId="0" fontId="3" fillId="3" borderId="52"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8" fillId="3" borderId="5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13" borderId="13" xfId="0" applyFont="1" applyFill="1" applyBorder="1" applyAlignment="1">
      <alignment horizontal="left" vertical="center" wrapText="1"/>
    </xf>
    <xf numFmtId="0" fontId="8" fillId="13" borderId="12" xfId="0" applyFont="1" applyFill="1" applyBorder="1" applyAlignment="1">
      <alignment horizontal="left" vertical="center" wrapText="1"/>
    </xf>
    <xf numFmtId="0" fontId="8" fillId="13" borderId="14" xfId="0" applyFont="1" applyFill="1" applyBorder="1" applyAlignment="1">
      <alignment horizontal="left" vertical="center" wrapText="1"/>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3" borderId="13"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9" fillId="3" borderId="9" xfId="6" applyFont="1" applyFill="1" applyBorder="1" applyAlignment="1">
      <alignment horizontal="left" vertical="center" wrapText="1"/>
    </xf>
    <xf numFmtId="0" fontId="9" fillId="3" borderId="10" xfId="6" applyFont="1" applyFill="1" applyBorder="1" applyAlignment="1">
      <alignment horizontal="left" vertical="center" wrapText="1"/>
    </xf>
    <xf numFmtId="0" fontId="9" fillId="3" borderId="11" xfId="6" applyFont="1" applyFill="1" applyBorder="1" applyAlignment="1">
      <alignment horizontal="left" vertical="center" wrapText="1"/>
    </xf>
    <xf numFmtId="0" fontId="39" fillId="0" borderId="1" xfId="6" applyFont="1" applyBorder="1" applyAlignment="1">
      <alignment horizontal="center" vertical="center" wrapText="1"/>
    </xf>
    <xf numFmtId="0" fontId="39" fillId="0" borderId="2" xfId="6" applyFont="1" applyBorder="1" applyAlignment="1">
      <alignment horizontal="center" vertical="center" wrapText="1"/>
    </xf>
    <xf numFmtId="0" fontId="39" fillId="0" borderId="12" xfId="6" applyFont="1" applyBorder="1" applyAlignment="1">
      <alignment horizontal="center" vertical="center" wrapText="1"/>
    </xf>
    <xf numFmtId="0" fontId="39" fillId="0" borderId="14" xfId="6" applyFont="1" applyBorder="1" applyAlignment="1">
      <alignment horizontal="center" vertical="center" wrapText="1"/>
    </xf>
    <xf numFmtId="0" fontId="34" fillId="3" borderId="13"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40"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41" xfId="0" applyFont="1" applyFill="1" applyBorder="1" applyAlignment="1">
      <alignment horizontal="center" vertical="center" wrapText="1"/>
    </xf>
    <xf numFmtId="0" fontId="34" fillId="3" borderId="48" xfId="0" applyFont="1" applyFill="1" applyBorder="1" applyAlignment="1">
      <alignment horizontal="center" vertical="center" wrapText="1"/>
    </xf>
    <xf numFmtId="0" fontId="34" fillId="3" borderId="17" xfId="0" applyFont="1" applyFill="1" applyBorder="1" applyAlignment="1">
      <alignment horizontal="center" vertical="center" wrapText="1"/>
    </xf>
    <xf numFmtId="0" fontId="34" fillId="3" borderId="60" xfId="0" applyFont="1" applyFill="1" applyBorder="1" applyAlignment="1">
      <alignment horizontal="center" vertical="center" wrapText="1"/>
    </xf>
    <xf numFmtId="0" fontId="34" fillId="3" borderId="72" xfId="0" applyFont="1" applyFill="1" applyBorder="1" applyAlignment="1">
      <alignment horizontal="center" vertical="center" wrapText="1"/>
    </xf>
    <xf numFmtId="0" fontId="49" fillId="0" borderId="43" xfId="0" applyFont="1" applyBorder="1" applyAlignment="1">
      <alignment horizontal="center" vertical="center" wrapText="1"/>
    </xf>
    <xf numFmtId="0" fontId="84" fillId="33" borderId="87" xfId="14" applyFont="1" applyFill="1" applyBorder="1" applyAlignment="1">
      <alignment horizontal="center" vertical="center"/>
    </xf>
    <xf numFmtId="0" fontId="84" fillId="33" borderId="88" xfId="14" applyFont="1" applyFill="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8" fillId="3" borderId="15" xfId="0" applyFont="1" applyFill="1" applyBorder="1" applyAlignment="1">
      <alignment horizontal="center" vertical="center"/>
    </xf>
    <xf numFmtId="0" fontId="58" fillId="3" borderId="4" xfId="0" applyFont="1" applyFill="1" applyBorder="1" applyAlignment="1">
      <alignment horizontal="center" vertical="center"/>
    </xf>
    <xf numFmtId="0" fontId="58" fillId="3" borderId="5" xfId="0" applyFont="1" applyFill="1" applyBorder="1" applyAlignment="1">
      <alignment horizontal="center" vertical="center"/>
    </xf>
    <xf numFmtId="0" fontId="59" fillId="3" borderId="75" xfId="0" applyFont="1" applyFill="1" applyBorder="1" applyAlignment="1">
      <alignment horizontal="center" vertical="center" wrapText="1"/>
    </xf>
    <xf numFmtId="0" fontId="59" fillId="3" borderId="37" xfId="0" applyFont="1" applyFill="1" applyBorder="1" applyAlignment="1">
      <alignment horizontal="center" vertical="center" wrapText="1"/>
    </xf>
    <xf numFmtId="0" fontId="59" fillId="3" borderId="38" xfId="0" applyFont="1" applyFill="1" applyBorder="1" applyAlignment="1">
      <alignment horizontal="center" vertical="center" wrapText="1"/>
    </xf>
    <xf numFmtId="0" fontId="59" fillId="0" borderId="63" xfId="0" applyFont="1" applyBorder="1" applyAlignment="1">
      <alignment horizontal="center"/>
    </xf>
    <xf numFmtId="0" fontId="59" fillId="0" borderId="8" xfId="0" applyFont="1" applyBorder="1" applyAlignment="1">
      <alignment horizontal="center"/>
    </xf>
    <xf numFmtId="0" fontId="59" fillId="0" borderId="64" xfId="0" applyFont="1" applyBorder="1" applyAlignment="1">
      <alignment horizontal="center"/>
    </xf>
    <xf numFmtId="0" fontId="59" fillId="0" borderId="13" xfId="0" applyFont="1" applyBorder="1" applyAlignment="1">
      <alignment horizontal="center"/>
    </xf>
    <xf numFmtId="0" fontId="59" fillId="0" borderId="12" xfId="0" applyFont="1" applyBorder="1" applyAlignment="1">
      <alignment horizontal="center"/>
    </xf>
    <xf numFmtId="0" fontId="59" fillId="0" borderId="14" xfId="0" applyFont="1" applyBorder="1" applyAlignment="1">
      <alignment horizont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60" fillId="4" borderId="45" xfId="0" applyFont="1" applyFill="1" applyBorder="1" applyAlignment="1">
      <alignment horizontal="center" vertical="center"/>
    </xf>
    <xf numFmtId="0" fontId="60" fillId="4" borderId="18" xfId="0" applyFont="1" applyFill="1" applyBorder="1" applyAlignment="1">
      <alignment horizontal="center" vertical="center"/>
    </xf>
    <xf numFmtId="0" fontId="60" fillId="4" borderId="19" xfId="0" applyFont="1" applyFill="1" applyBorder="1" applyAlignment="1">
      <alignment horizontal="center" vertical="center"/>
    </xf>
    <xf numFmtId="0" fontId="60" fillId="4" borderId="15" xfId="0" applyFont="1" applyFill="1" applyBorder="1" applyAlignment="1">
      <alignment horizontal="center" vertical="center"/>
    </xf>
    <xf numFmtId="0" fontId="60" fillId="4" borderId="4" xfId="0" applyFont="1" applyFill="1" applyBorder="1" applyAlignment="1">
      <alignment horizontal="center" vertical="center"/>
    </xf>
    <xf numFmtId="0" fontId="60" fillId="4" borderId="5" xfId="0" applyFont="1" applyFill="1" applyBorder="1" applyAlignment="1">
      <alignment horizontal="center" vertical="center"/>
    </xf>
    <xf numFmtId="0" fontId="0" fillId="0" borderId="70" xfId="0" applyBorder="1" applyAlignment="1">
      <alignment horizontal="left" vertical="center"/>
    </xf>
    <xf numFmtId="0" fontId="0" fillId="0" borderId="40" xfId="0"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0" fillId="0" borderId="66" xfId="0" applyBorder="1" applyAlignment="1">
      <alignment horizontal="left" vertical="center"/>
    </xf>
    <xf numFmtId="0" fontId="0" fillId="0" borderId="68" xfId="0" applyBorder="1" applyAlignment="1">
      <alignment horizontal="left" vertical="center"/>
    </xf>
    <xf numFmtId="0" fontId="0" fillId="16" borderId="67" xfId="0" applyFill="1" applyBorder="1" applyAlignment="1">
      <alignment horizontal="left" vertical="center"/>
    </xf>
    <xf numFmtId="0" fontId="0" fillId="16" borderId="42" xfId="0" applyFill="1" applyBorder="1" applyAlignment="1">
      <alignment horizontal="left" vertical="center"/>
    </xf>
    <xf numFmtId="0" fontId="0" fillId="0" borderId="70" xfId="0" applyFill="1" applyBorder="1" applyAlignment="1">
      <alignment horizontal="left" vertical="center"/>
    </xf>
    <xf numFmtId="0" fontId="0" fillId="0" borderId="40" xfId="0" applyFill="1" applyBorder="1" applyAlignment="1">
      <alignment horizontal="left" vertical="center"/>
    </xf>
    <xf numFmtId="2" fontId="0" fillId="0" borderId="70" xfId="0" applyNumberFormat="1" applyBorder="1" applyAlignment="1">
      <alignment horizontal="left" vertical="center"/>
    </xf>
    <xf numFmtId="2" fontId="0" fillId="0" borderId="68" xfId="0" applyNumberFormat="1" applyBorder="1" applyAlignment="1">
      <alignment horizontal="left" vertical="center"/>
    </xf>
    <xf numFmtId="2" fontId="0" fillId="0" borderId="66" xfId="0" applyNumberFormat="1" applyBorder="1" applyAlignment="1">
      <alignment horizontal="left" vertical="center"/>
    </xf>
    <xf numFmtId="2" fontId="0" fillId="16" borderId="67" xfId="0" applyNumberFormat="1" applyFill="1" applyBorder="1" applyAlignment="1">
      <alignment horizontal="left" vertical="center"/>
    </xf>
    <xf numFmtId="2" fontId="0" fillId="16" borderId="34" xfId="0" applyNumberFormat="1" applyFill="1" applyBorder="1" applyAlignment="1">
      <alignment horizontal="left" vertical="center"/>
    </xf>
    <xf numFmtId="0" fontId="60" fillId="4" borderId="15" xfId="0" applyFont="1" applyFill="1" applyBorder="1" applyAlignment="1">
      <alignment horizontal="center"/>
    </xf>
    <xf numFmtId="0" fontId="60" fillId="4" borderId="4" xfId="0" applyFont="1" applyFill="1" applyBorder="1" applyAlignment="1">
      <alignment horizontal="center"/>
    </xf>
    <xf numFmtId="0" fontId="60" fillId="4" borderId="5" xfId="0" applyFont="1" applyFill="1" applyBorder="1" applyAlignment="1">
      <alignment horizontal="center"/>
    </xf>
    <xf numFmtId="0" fontId="0" fillId="0" borderId="67" xfId="0" applyBorder="1" applyAlignment="1">
      <alignment horizontal="left" vertical="center"/>
    </xf>
    <xf numFmtId="0" fontId="0" fillId="0" borderId="42" xfId="0" applyBorder="1" applyAlignment="1">
      <alignment horizontal="left" vertical="center"/>
    </xf>
    <xf numFmtId="0" fontId="0" fillId="0" borderId="68" xfId="0" applyFill="1" applyBorder="1" applyAlignment="1">
      <alignment horizontal="left" vertical="center"/>
    </xf>
    <xf numFmtId="0" fontId="0" fillId="0" borderId="67" xfId="0" applyFill="1" applyBorder="1" applyAlignment="1">
      <alignment horizontal="left" vertical="center"/>
    </xf>
    <xf numFmtId="0" fontId="0" fillId="0" borderId="42" xfId="0" applyFill="1" applyBorder="1" applyAlignment="1">
      <alignment horizontal="left" vertical="center"/>
    </xf>
    <xf numFmtId="0" fontId="51" fillId="14" borderId="22" xfId="0" applyFont="1" applyFill="1" applyBorder="1" applyAlignment="1">
      <alignment horizontal="center" vertical="center"/>
    </xf>
    <xf numFmtId="0" fontId="64" fillId="17" borderId="76" xfId="0" applyFont="1" applyFill="1" applyBorder="1" applyAlignment="1">
      <alignment horizontal="center" vertical="center" wrapText="1"/>
    </xf>
    <xf numFmtId="0" fontId="72" fillId="3" borderId="0" xfId="0" applyFont="1" applyFill="1" applyAlignment="1">
      <alignment horizontal="left" vertical="top" wrapText="1"/>
    </xf>
    <xf numFmtId="0" fontId="69" fillId="17" borderId="76" xfId="0" applyFont="1" applyFill="1" applyBorder="1" applyAlignment="1">
      <alignment horizontal="center" vertical="top" wrapText="1"/>
    </xf>
    <xf numFmtId="0" fontId="73" fillId="26" borderId="80" xfId="0" applyFont="1" applyFill="1" applyBorder="1" applyAlignment="1">
      <alignment vertical="top" wrapText="1"/>
    </xf>
    <xf numFmtId="0" fontId="72" fillId="28" borderId="81" xfId="0" applyFont="1" applyFill="1" applyBorder="1" applyAlignment="1">
      <alignment horizontal="center" vertical="top" wrapText="1"/>
    </xf>
    <xf numFmtId="0" fontId="72" fillId="28" borderId="82" xfId="0" applyFont="1" applyFill="1" applyBorder="1" applyAlignment="1">
      <alignment horizontal="center" vertical="top" wrapText="1"/>
    </xf>
    <xf numFmtId="0" fontId="72" fillId="28" borderId="83" xfId="0" applyFont="1" applyFill="1" applyBorder="1" applyAlignment="1">
      <alignment horizontal="center" vertical="top" wrapText="1"/>
    </xf>
    <xf numFmtId="0" fontId="69" fillId="17" borderId="78" xfId="0" applyFont="1" applyFill="1" applyBorder="1" applyAlignment="1">
      <alignment horizontal="left" vertical="top" wrapText="1"/>
    </xf>
    <xf numFmtId="9" fontId="69" fillId="17" borderId="78" xfId="9" applyFont="1" applyFill="1" applyBorder="1" applyAlignment="1">
      <alignment horizontal="left" vertical="top" wrapText="1"/>
    </xf>
    <xf numFmtId="0" fontId="72" fillId="24" borderId="79" xfId="0" applyFont="1" applyFill="1" applyBorder="1" applyAlignment="1">
      <alignment horizontal="left" vertical="top" wrapText="1"/>
    </xf>
    <xf numFmtId="0" fontId="72" fillId="24" borderId="78" xfId="0" applyFont="1" applyFill="1" applyBorder="1" applyAlignment="1">
      <alignment horizontal="left" vertical="top" wrapText="1"/>
    </xf>
    <xf numFmtId="0" fontId="69" fillId="20" borderId="78" xfId="0" applyFont="1" applyFill="1" applyBorder="1" applyAlignment="1">
      <alignment horizontal="left" vertical="top" wrapText="1"/>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4" xfId="0" applyFont="1" applyFill="1" applyBorder="1" applyAlignment="1">
      <alignment horizontal="left" vertical="center" wrapText="1"/>
    </xf>
    <xf numFmtId="10" fontId="34" fillId="3" borderId="71" xfId="5" applyNumberFormat="1" applyFont="1" applyFill="1" applyBorder="1" applyAlignment="1">
      <alignment horizontal="center" vertical="center" wrapText="1"/>
    </xf>
    <xf numFmtId="0" fontId="34" fillId="30" borderId="15" xfId="0" applyFont="1" applyFill="1" applyBorder="1" applyAlignment="1">
      <alignment horizontal="center" vertical="center" wrapText="1"/>
    </xf>
    <xf numFmtId="0" fontId="34" fillId="30" borderId="4" xfId="0" applyFont="1" applyFill="1" applyBorder="1" applyAlignment="1">
      <alignment horizontal="center" vertical="center" wrapText="1"/>
    </xf>
    <xf numFmtId="0" fontId="34" fillId="30" borderId="5" xfId="0" applyFont="1" applyFill="1" applyBorder="1" applyAlignment="1">
      <alignment horizontal="center" vertical="center" wrapText="1"/>
    </xf>
    <xf numFmtId="3" fontId="43" fillId="0" borderId="19" xfId="0" applyNumberFormat="1" applyFont="1" applyFill="1" applyBorder="1" applyAlignment="1">
      <alignment horizontal="center" vertical="center"/>
    </xf>
    <xf numFmtId="3" fontId="21" fillId="0" borderId="18" xfId="0" applyNumberFormat="1" applyFont="1" applyFill="1" applyBorder="1" applyAlignment="1">
      <alignment horizontal="center" vertical="center"/>
    </xf>
    <xf numFmtId="3" fontId="21" fillId="0" borderId="43" xfId="0" applyNumberFormat="1" applyFont="1" applyFill="1" applyBorder="1" applyAlignment="1">
      <alignment horizontal="center" vertical="center" wrapText="1"/>
    </xf>
    <xf numFmtId="3" fontId="21" fillId="0" borderId="47" xfId="0" applyNumberFormat="1" applyFont="1" applyFill="1" applyBorder="1" applyAlignment="1">
      <alignment horizontal="center" vertical="center"/>
    </xf>
    <xf numFmtId="0" fontId="41" fillId="0" borderId="65"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43" fillId="0" borderId="49" xfId="0" applyFont="1" applyFill="1" applyBorder="1" applyAlignment="1">
      <alignment horizontal="center" vertical="center" wrapText="1"/>
    </xf>
    <xf numFmtId="0" fontId="41" fillId="0" borderId="49" xfId="0" applyFont="1" applyFill="1" applyBorder="1" applyAlignment="1">
      <alignment horizontal="center" vertical="center" wrapText="1"/>
    </xf>
    <xf numFmtId="3" fontId="21" fillId="0" borderId="49" xfId="0" applyNumberFormat="1" applyFont="1" applyFill="1" applyBorder="1" applyAlignment="1">
      <alignment horizontal="center" vertical="center" wrapText="1"/>
    </xf>
    <xf numFmtId="1" fontId="21" fillId="0" borderId="49" xfId="0" applyNumberFormat="1" applyFont="1" applyFill="1" applyBorder="1" applyAlignment="1">
      <alignment horizontal="center" vertical="center" wrapText="1"/>
    </xf>
    <xf numFmtId="0" fontId="43" fillId="0" borderId="43" xfId="0" applyFont="1" applyFill="1" applyBorder="1" applyAlignment="1">
      <alignment horizontal="center" vertical="center"/>
    </xf>
    <xf numFmtId="3" fontId="21" fillId="0" borderId="22" xfId="7" applyNumberFormat="1" applyFont="1" applyFill="1" applyBorder="1" applyAlignment="1">
      <alignment horizontal="center" vertical="center"/>
    </xf>
    <xf numFmtId="3" fontId="21" fillId="0" borderId="54" xfId="0" applyNumberFormat="1" applyFont="1" applyFill="1" applyBorder="1" applyAlignment="1">
      <alignment horizontal="center" vertical="center" wrapText="1"/>
    </xf>
    <xf numFmtId="3" fontId="21" fillId="0" borderId="51" xfId="0" applyNumberFormat="1" applyFont="1" applyFill="1" applyBorder="1" applyAlignment="1">
      <alignment horizontal="center" vertical="center"/>
    </xf>
    <xf numFmtId="0" fontId="41" fillId="0" borderId="6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43" fillId="0" borderId="53" xfId="0" applyFont="1" applyFill="1" applyBorder="1" applyAlignment="1">
      <alignment horizontal="center" vertical="center" wrapText="1"/>
    </xf>
    <xf numFmtId="0" fontId="41" fillId="0" borderId="53" xfId="0" applyFont="1" applyFill="1" applyBorder="1" applyAlignment="1">
      <alignment horizontal="center" vertical="center" wrapText="1"/>
    </xf>
    <xf numFmtId="3" fontId="21" fillId="0" borderId="53" xfId="0" applyNumberFormat="1" applyFont="1" applyFill="1" applyBorder="1" applyAlignment="1">
      <alignment horizontal="center" vertical="center" wrapText="1"/>
    </xf>
    <xf numFmtId="1" fontId="21" fillId="0" borderId="53" xfId="0" applyNumberFormat="1" applyFont="1" applyFill="1" applyBorder="1" applyAlignment="1">
      <alignment horizontal="center" vertical="center" wrapText="1"/>
    </xf>
    <xf numFmtId="0" fontId="43" fillId="0" borderId="54" xfId="0" applyFont="1" applyFill="1" applyBorder="1" applyAlignment="1">
      <alignment horizontal="center" vertical="center"/>
    </xf>
    <xf numFmtId="3" fontId="21" fillId="0" borderId="22" xfId="0" applyNumberFormat="1" applyFont="1" applyFill="1" applyBorder="1" applyAlignment="1">
      <alignment horizontal="center" vertical="center"/>
    </xf>
    <xf numFmtId="171" fontId="21" fillId="0" borderId="72" xfId="7" applyNumberFormat="1" applyFont="1" applyFill="1" applyBorder="1" applyAlignment="1">
      <alignment horizontal="center" vertical="center"/>
    </xf>
    <xf numFmtId="3" fontId="21" fillId="0" borderId="67" xfId="7" applyNumberFormat="1" applyFont="1" applyFill="1" applyBorder="1" applyAlignment="1">
      <alignment horizontal="center" vertical="center"/>
    </xf>
    <xf numFmtId="171" fontId="21" fillId="0" borderId="67" xfId="7" applyNumberFormat="1" applyFont="1" applyFill="1" applyBorder="1" applyAlignment="1">
      <alignment horizontal="center" vertical="center"/>
    </xf>
    <xf numFmtId="3" fontId="21" fillId="0" borderId="59" xfId="0" applyNumberFormat="1" applyFont="1" applyFill="1" applyBorder="1" applyAlignment="1">
      <alignment horizontal="center" vertical="center" wrapText="1"/>
    </xf>
    <xf numFmtId="3" fontId="21" fillId="0" borderId="61" xfId="7" applyNumberFormat="1" applyFont="1" applyFill="1" applyBorder="1" applyAlignment="1">
      <alignment horizontal="center" vertical="center"/>
    </xf>
    <xf numFmtId="0" fontId="41" fillId="0" borderId="6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43" fillId="0" borderId="34" xfId="0" applyFont="1" applyFill="1" applyBorder="1" applyAlignment="1">
      <alignment horizontal="center" vertical="center" wrapText="1"/>
    </xf>
    <xf numFmtId="0" fontId="41" fillId="0" borderId="34" xfId="0" applyFont="1" applyFill="1" applyBorder="1" applyAlignment="1">
      <alignment horizontal="center" vertical="center" wrapText="1"/>
    </xf>
    <xf numFmtId="3" fontId="21" fillId="0" borderId="34" xfId="0" applyNumberFormat="1" applyFont="1" applyFill="1" applyBorder="1" applyAlignment="1">
      <alignment horizontal="center" vertical="center" wrapText="1"/>
    </xf>
    <xf numFmtId="1" fontId="21" fillId="0" borderId="34" xfId="0" applyNumberFormat="1" applyFont="1" applyFill="1" applyBorder="1" applyAlignment="1">
      <alignment horizontal="center" vertical="center" wrapText="1"/>
    </xf>
    <xf numFmtId="0" fontId="43" fillId="0" borderId="59" xfId="0" applyFont="1" applyFill="1" applyBorder="1" applyAlignment="1">
      <alignment horizontal="center" vertical="center"/>
    </xf>
    <xf numFmtId="3" fontId="46" fillId="0" borderId="48" xfId="0" applyNumberFormat="1" applyFont="1" applyFill="1" applyBorder="1" applyAlignment="1">
      <alignment horizontal="center" vertical="center" wrapText="1"/>
    </xf>
    <xf numFmtId="3" fontId="46" fillId="0" borderId="47" xfId="0" applyNumberFormat="1" applyFont="1" applyFill="1" applyBorder="1" applyAlignment="1">
      <alignment horizontal="center" vertical="center" wrapText="1"/>
    </xf>
    <xf numFmtId="3" fontId="46" fillId="0" borderId="18" xfId="0" applyNumberFormat="1" applyFont="1" applyFill="1" applyBorder="1" applyAlignment="1">
      <alignment horizontal="center" vertical="center" wrapText="1"/>
    </xf>
    <xf numFmtId="3" fontId="46" fillId="0" borderId="43" xfId="0" applyNumberFormat="1" applyFont="1" applyFill="1" applyBorder="1" applyAlignment="1">
      <alignment horizontal="center" vertical="center" wrapText="1"/>
    </xf>
    <xf numFmtId="0" fontId="47" fillId="0" borderId="65" xfId="0" applyFont="1" applyFill="1" applyBorder="1" applyAlignment="1">
      <alignment horizontal="center" vertical="center"/>
    </xf>
    <xf numFmtId="0" fontId="47" fillId="0" borderId="49" xfId="0" applyFont="1" applyFill="1" applyBorder="1" applyAlignment="1">
      <alignment horizontal="center" vertical="center"/>
    </xf>
    <xf numFmtId="0" fontId="47" fillId="0" borderId="49" xfId="0" applyFont="1" applyFill="1" applyBorder="1" applyAlignment="1">
      <alignment horizontal="center" vertical="center" wrapText="1"/>
    </xf>
    <xf numFmtId="3" fontId="47" fillId="0" borderId="49" xfId="0" applyNumberFormat="1" applyFont="1" applyFill="1" applyBorder="1" applyAlignment="1">
      <alignment horizontal="center" vertical="center" wrapText="1"/>
    </xf>
    <xf numFmtId="0" fontId="47" fillId="0" borderId="43" xfId="0" applyFont="1" applyFill="1" applyBorder="1" applyAlignment="1">
      <alignment horizontal="center" vertical="center"/>
    </xf>
    <xf numFmtId="171" fontId="47" fillId="0" borderId="52" xfId="7" applyNumberFormat="1" applyFont="1" applyFill="1" applyBorder="1" applyAlignment="1">
      <alignment horizontal="center" vertical="center"/>
    </xf>
    <xf numFmtId="171" fontId="47" fillId="0" borderId="51" xfId="7" applyNumberFormat="1" applyFont="1" applyFill="1" applyBorder="1" applyAlignment="1">
      <alignment horizontal="center" vertical="center"/>
    </xf>
    <xf numFmtId="171" fontId="47" fillId="0" borderId="22" xfId="7" applyNumberFormat="1" applyFont="1" applyFill="1" applyBorder="1" applyAlignment="1">
      <alignment horizontal="center" vertical="center"/>
    </xf>
    <xf numFmtId="3" fontId="46" fillId="0" borderId="54" xfId="0" applyNumberFormat="1" applyFont="1" applyFill="1" applyBorder="1" applyAlignment="1">
      <alignment horizontal="center" vertical="center" wrapText="1"/>
    </xf>
    <xf numFmtId="0" fontId="47" fillId="0" borderId="68" xfId="0" applyFont="1" applyFill="1" applyBorder="1" applyAlignment="1">
      <alignment horizontal="center" vertical="center"/>
    </xf>
    <xf numFmtId="0" fontId="47" fillId="0" borderId="53" xfId="0" applyFont="1" applyFill="1" applyBorder="1" applyAlignment="1">
      <alignment horizontal="center" vertical="center"/>
    </xf>
    <xf numFmtId="0" fontId="47" fillId="0" borderId="53" xfId="0" applyFont="1" applyFill="1" applyBorder="1" applyAlignment="1">
      <alignment horizontal="center" vertical="center" wrapText="1"/>
    </xf>
    <xf numFmtId="3" fontId="47" fillId="0" borderId="53" xfId="0" applyNumberFormat="1" applyFont="1" applyFill="1" applyBorder="1" applyAlignment="1">
      <alignment horizontal="center" vertical="center" wrapText="1"/>
    </xf>
    <xf numFmtId="0" fontId="47" fillId="0" borderId="54" xfId="0" applyFont="1" applyFill="1" applyBorder="1" applyAlignment="1">
      <alignment horizontal="center" vertical="center"/>
    </xf>
    <xf numFmtId="171" fontId="47" fillId="0" borderId="89" xfId="7" applyNumberFormat="1" applyFont="1" applyFill="1" applyBorder="1" applyAlignment="1">
      <alignment horizontal="center" vertical="center"/>
    </xf>
    <xf numFmtId="171" fontId="47" fillId="0" borderId="61" xfId="7" applyNumberFormat="1" applyFont="1" applyFill="1" applyBorder="1" applyAlignment="1">
      <alignment horizontal="center" vertical="center"/>
    </xf>
    <xf numFmtId="171" fontId="47" fillId="0" borderId="67" xfId="7" applyNumberFormat="1" applyFont="1" applyFill="1" applyBorder="1" applyAlignment="1">
      <alignment horizontal="center" vertical="center"/>
    </xf>
    <xf numFmtId="171" fontId="47" fillId="0" borderId="58" xfId="7" applyNumberFormat="1" applyFont="1" applyFill="1" applyBorder="1" applyAlignment="1">
      <alignment horizontal="center" vertical="center"/>
    </xf>
    <xf numFmtId="171" fontId="47" fillId="0" borderId="56" xfId="7" applyNumberFormat="1" applyFont="1" applyFill="1" applyBorder="1" applyAlignment="1">
      <alignment horizontal="center" vertical="center"/>
    </xf>
    <xf numFmtId="171" fontId="47" fillId="0" borderId="32" xfId="7" applyNumberFormat="1" applyFont="1" applyFill="1" applyBorder="1" applyAlignment="1">
      <alignment horizontal="center" vertical="center"/>
    </xf>
    <xf numFmtId="3" fontId="46" fillId="0" borderId="59" xfId="0" applyNumberFormat="1" applyFont="1" applyFill="1" applyBorder="1" applyAlignment="1">
      <alignment horizontal="center" vertical="center" wrapText="1"/>
    </xf>
    <xf numFmtId="0" fontId="47" fillId="0" borderId="66" xfId="0" applyFont="1" applyFill="1" applyBorder="1" applyAlignment="1">
      <alignment horizontal="center" vertical="center"/>
    </xf>
    <xf numFmtId="0" fontId="47" fillId="0" borderId="34" xfId="0" applyFont="1" applyFill="1" applyBorder="1" applyAlignment="1">
      <alignment horizontal="center" vertical="center"/>
    </xf>
    <xf numFmtId="0" fontId="47" fillId="0" borderId="34" xfId="0" applyFont="1" applyFill="1" applyBorder="1" applyAlignment="1">
      <alignment horizontal="center" vertical="center" wrapText="1"/>
    </xf>
    <xf numFmtId="3" fontId="47" fillId="0" borderId="34" xfId="0" applyNumberFormat="1" applyFont="1" applyFill="1" applyBorder="1" applyAlignment="1">
      <alignment horizontal="center" vertical="center" wrapText="1"/>
    </xf>
    <xf numFmtId="0" fontId="47" fillId="0" borderId="59" xfId="0" applyFont="1" applyFill="1" applyBorder="1" applyAlignment="1">
      <alignment horizontal="center" vertical="center"/>
    </xf>
    <xf numFmtId="3" fontId="23" fillId="0" borderId="43" xfId="0" applyNumberFormat="1" applyFont="1" applyFill="1" applyBorder="1" applyAlignment="1">
      <alignment horizontal="center" vertical="center" wrapText="1"/>
    </xf>
    <xf numFmtId="10" fontId="21" fillId="0" borderId="22" xfId="3" applyNumberFormat="1" applyFont="1" applyFill="1" applyBorder="1" applyAlignment="1">
      <alignment horizontal="center" vertical="center" wrapText="1"/>
    </xf>
    <xf numFmtId="0" fontId="21" fillId="0" borderId="65" xfId="0" applyFont="1" applyFill="1" applyBorder="1" applyAlignment="1">
      <alignment horizontal="center" vertical="center" wrapText="1"/>
    </xf>
    <xf numFmtId="3" fontId="23" fillId="0" borderId="54" xfId="0" applyNumberFormat="1" applyFont="1" applyFill="1" applyBorder="1" applyAlignment="1">
      <alignment horizontal="center" vertical="center" wrapText="1"/>
    </xf>
    <xf numFmtId="3" fontId="21" fillId="0" borderId="22" xfId="0" applyNumberFormat="1" applyFont="1" applyFill="1" applyBorder="1" applyAlignment="1">
      <alignment horizontal="center" vertical="center" wrapText="1"/>
    </xf>
    <xf numFmtId="0" fontId="21" fillId="0" borderId="68" xfId="0" applyFont="1" applyFill="1" applyBorder="1" applyAlignment="1">
      <alignment horizontal="center" vertical="center" wrapText="1"/>
    </xf>
    <xf numFmtId="10" fontId="23" fillId="0" borderId="22" xfId="3" applyNumberFormat="1" applyFont="1" applyFill="1" applyBorder="1" applyAlignment="1">
      <alignment horizontal="center" vertical="center"/>
    </xf>
    <xf numFmtId="164" fontId="23" fillId="0" borderId="23" xfId="3" applyNumberFormat="1" applyFont="1" applyFill="1" applyBorder="1" applyAlignment="1">
      <alignment horizontal="center" vertical="center"/>
    </xf>
    <xf numFmtId="171" fontId="23" fillId="0" borderId="72" xfId="7" applyNumberFormat="1" applyFont="1" applyFill="1" applyBorder="1" applyAlignment="1">
      <alignment horizontal="center" vertical="center"/>
    </xf>
    <xf numFmtId="171" fontId="23" fillId="0" borderId="32" xfId="7" applyNumberFormat="1" applyFont="1" applyFill="1" applyBorder="1" applyAlignment="1">
      <alignment horizontal="center" vertical="center"/>
    </xf>
    <xf numFmtId="3" fontId="23" fillId="0" borderId="59" xfId="0" applyNumberFormat="1" applyFont="1" applyFill="1" applyBorder="1" applyAlignment="1">
      <alignment horizontal="center" vertical="center" wrapText="1"/>
    </xf>
    <xf numFmtId="171" fontId="23" fillId="0" borderId="56" xfId="7"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0" fontId="21" fillId="0" borderId="66" xfId="0" applyFont="1" applyFill="1" applyBorder="1" applyAlignment="1">
      <alignment horizontal="center" vertical="center" wrapText="1"/>
    </xf>
    <xf numFmtId="3" fontId="43" fillId="0" borderId="18" xfId="0" applyNumberFormat="1" applyFont="1" applyFill="1" applyBorder="1" applyAlignment="1">
      <alignment horizontal="center" vertical="center"/>
    </xf>
    <xf numFmtId="3" fontId="21" fillId="0" borderId="46" xfId="0" applyNumberFormat="1" applyFont="1" applyFill="1" applyBorder="1" applyAlignment="1">
      <alignment horizontal="center" vertical="center" wrapText="1"/>
    </xf>
    <xf numFmtId="3" fontId="21" fillId="0" borderId="47" xfId="0" applyNumberFormat="1" applyFont="1" applyFill="1" applyBorder="1" applyAlignment="1">
      <alignment horizontal="center" vertical="center" wrapText="1"/>
    </xf>
    <xf numFmtId="3" fontId="21" fillId="0" borderId="21" xfId="0" applyNumberFormat="1" applyFont="1" applyFill="1" applyBorder="1" applyAlignment="1">
      <alignment horizontal="center" vertical="center" wrapText="1"/>
    </xf>
    <xf numFmtId="0" fontId="43" fillId="0" borderId="25" xfId="0" applyFont="1" applyFill="1" applyBorder="1" applyAlignment="1">
      <alignment horizontal="center" vertical="center"/>
    </xf>
    <xf numFmtId="3" fontId="21" fillId="0" borderId="51" xfId="0" applyNumberFormat="1" applyFont="1" applyFill="1" applyBorder="1" applyAlignment="1">
      <alignment horizontal="center" vertical="center" wrapText="1"/>
    </xf>
    <xf numFmtId="0" fontId="21" fillId="0" borderId="51"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3" fontId="21" fillId="0" borderId="21" xfId="0" applyNumberFormat="1" applyFont="1" applyFill="1" applyBorder="1" applyAlignment="1">
      <alignment horizontal="center" vertical="center"/>
    </xf>
    <xf numFmtId="3" fontId="21" fillId="0" borderId="32" xfId="0" applyNumberFormat="1" applyFont="1" applyFill="1" applyBorder="1" applyAlignment="1">
      <alignment horizontal="center" vertical="center"/>
    </xf>
    <xf numFmtId="3" fontId="21" fillId="0" borderId="56" xfId="0" applyNumberFormat="1" applyFont="1" applyFill="1" applyBorder="1" applyAlignment="1">
      <alignment horizontal="center" vertical="center"/>
    </xf>
    <xf numFmtId="3" fontId="21" fillId="0" borderId="31" xfId="0" applyNumberFormat="1" applyFont="1" applyFill="1" applyBorder="1" applyAlignment="1">
      <alignment horizontal="center" vertical="center"/>
    </xf>
    <xf numFmtId="0" fontId="21" fillId="0" borderId="25" xfId="0" applyFont="1" applyFill="1" applyBorder="1" applyAlignment="1">
      <alignment horizontal="center" vertical="center" wrapText="1"/>
    </xf>
    <xf numFmtId="3" fontId="21" fillId="0" borderId="17" xfId="0" applyNumberFormat="1" applyFont="1" applyFill="1" applyBorder="1" applyAlignment="1">
      <alignment horizontal="center" vertical="center"/>
    </xf>
    <xf numFmtId="3" fontId="21" fillId="0" borderId="21" xfId="7" applyNumberFormat="1" applyFont="1" applyFill="1" applyBorder="1" applyAlignment="1">
      <alignment horizontal="center" vertical="center"/>
    </xf>
    <xf numFmtId="3" fontId="21" fillId="0" borderId="71" xfId="7" applyNumberFormat="1" applyFont="1" applyFill="1" applyBorder="1" applyAlignment="1">
      <alignment horizontal="center" vertical="center"/>
    </xf>
    <xf numFmtId="3" fontId="46" fillId="0" borderId="17" xfId="0" applyNumberFormat="1" applyFont="1" applyFill="1" applyBorder="1" applyAlignment="1">
      <alignment horizontal="center" vertical="center" wrapText="1"/>
    </xf>
    <xf numFmtId="3" fontId="46" fillId="0" borderId="5" xfId="0" applyNumberFormat="1" applyFont="1" applyFill="1" applyBorder="1" applyAlignment="1">
      <alignment horizontal="center" vertical="center" wrapText="1"/>
    </xf>
    <xf numFmtId="171" fontId="47" fillId="0" borderId="21" xfId="7" applyNumberFormat="1" applyFont="1" applyFill="1" applyBorder="1" applyAlignment="1">
      <alignment horizontal="center" vertical="center"/>
    </xf>
    <xf numFmtId="171" fontId="47" fillId="0" borderId="73" xfId="7" applyNumberFormat="1" applyFont="1" applyFill="1" applyBorder="1" applyAlignment="1">
      <alignment horizontal="center" vertical="center"/>
    </xf>
    <xf numFmtId="171" fontId="47" fillId="0" borderId="71" xfId="7" applyNumberFormat="1" applyFont="1" applyFill="1" applyBorder="1" applyAlignment="1">
      <alignment horizontal="center" vertical="center"/>
    </xf>
    <xf numFmtId="171" fontId="47" fillId="0" borderId="38" xfId="7" applyNumberFormat="1" applyFont="1" applyFill="1" applyBorder="1" applyAlignment="1">
      <alignment horizontal="center" vertical="center"/>
    </xf>
    <xf numFmtId="171" fontId="47" fillId="0" borderId="31" xfId="7" applyNumberFormat="1" applyFont="1" applyFill="1" applyBorder="1" applyAlignment="1">
      <alignment horizontal="center" vertical="center"/>
    </xf>
    <xf numFmtId="171" fontId="47" fillId="0" borderId="64" xfId="7" applyNumberFormat="1" applyFont="1" applyFill="1" applyBorder="1" applyAlignment="1">
      <alignment horizontal="center" vertical="center"/>
    </xf>
    <xf numFmtId="164" fontId="43" fillId="0" borderId="47" xfId="3" applyNumberFormat="1" applyFont="1" applyFill="1" applyBorder="1" applyAlignment="1">
      <alignment horizontal="center" vertical="center"/>
    </xf>
    <xf numFmtId="10" fontId="21" fillId="0" borderId="17" xfId="3" applyNumberFormat="1" applyFont="1" applyFill="1" applyBorder="1" applyAlignment="1">
      <alignment horizontal="center" vertical="center" wrapText="1"/>
    </xf>
    <xf numFmtId="10" fontId="21" fillId="0" borderId="51" xfId="3" applyNumberFormat="1" applyFont="1" applyFill="1" applyBorder="1" applyAlignment="1">
      <alignment horizontal="center" vertical="center"/>
    </xf>
    <xf numFmtId="10" fontId="21" fillId="0" borderId="21" xfId="3" applyNumberFormat="1" applyFont="1" applyFill="1" applyBorder="1" applyAlignment="1">
      <alignment horizontal="center" vertical="center"/>
    </xf>
    <xf numFmtId="10" fontId="23" fillId="0" borderId="23" xfId="3" applyNumberFormat="1" applyFont="1" applyFill="1" applyBorder="1" applyAlignment="1">
      <alignment horizontal="center" vertical="center"/>
    </xf>
    <xf numFmtId="10" fontId="23" fillId="0" borderId="51" xfId="3" applyNumberFormat="1" applyFont="1" applyFill="1" applyBorder="1" applyAlignment="1">
      <alignment horizontal="center" vertical="center"/>
    </xf>
    <xf numFmtId="10" fontId="23" fillId="0" borderId="21" xfId="3" applyNumberFormat="1" applyFont="1" applyFill="1" applyBorder="1" applyAlignment="1">
      <alignment horizontal="center" vertical="center"/>
    </xf>
    <xf numFmtId="171" fontId="23" fillId="0" borderId="31" xfId="7" applyNumberFormat="1" applyFont="1" applyFill="1" applyBorder="1" applyAlignment="1">
      <alignment horizontal="center" vertical="center"/>
    </xf>
    <xf numFmtId="0" fontId="42" fillId="4" borderId="73" xfId="0" applyFont="1" applyFill="1" applyBorder="1" applyAlignment="1" applyProtection="1">
      <alignment horizontal="left" vertical="center" wrapText="1"/>
      <protection locked="0"/>
    </xf>
    <xf numFmtId="0" fontId="42" fillId="4" borderId="38" xfId="0" applyFont="1" applyFill="1" applyBorder="1" applyAlignment="1" applyProtection="1">
      <alignment vertical="center" wrapText="1"/>
      <protection locked="0"/>
    </xf>
    <xf numFmtId="0" fontId="42" fillId="4" borderId="23" xfId="0" applyFont="1" applyFill="1" applyBorder="1" applyAlignment="1" applyProtection="1">
      <alignment horizontal="left" vertical="center" wrapText="1"/>
      <protection locked="0"/>
    </xf>
    <xf numFmtId="0" fontId="42" fillId="4" borderId="33" xfId="0" applyFont="1" applyFill="1" applyBorder="1" applyAlignment="1" applyProtection="1">
      <alignment horizontal="left" vertical="center" wrapText="1"/>
      <protection locked="0"/>
    </xf>
    <xf numFmtId="0" fontId="23" fillId="4" borderId="36" xfId="0" applyFont="1" applyFill="1" applyBorder="1" applyAlignment="1">
      <alignment horizontal="left" vertical="center" wrapText="1"/>
    </xf>
    <xf numFmtId="0" fontId="48" fillId="0" borderId="45" xfId="6" applyFont="1" applyFill="1" applyBorder="1" applyAlignment="1">
      <alignment horizontal="center" vertical="center" wrapText="1"/>
    </xf>
    <xf numFmtId="0" fontId="44" fillId="0" borderId="50" xfId="6" applyFont="1" applyFill="1" applyBorder="1" applyAlignment="1">
      <alignment horizontal="center" vertical="center" wrapText="1"/>
    </xf>
    <xf numFmtId="0" fontId="44" fillId="0" borderId="70" xfId="6" applyFont="1" applyFill="1" applyBorder="1" applyAlignment="1">
      <alignment horizontal="center" vertical="center" wrapText="1"/>
    </xf>
    <xf numFmtId="0" fontId="44" fillId="0" borderId="57" xfId="6" applyFont="1" applyFill="1" applyBorder="1" applyAlignment="1">
      <alignment horizontal="center" vertical="center" wrapText="1"/>
    </xf>
    <xf numFmtId="0" fontId="41" fillId="0" borderId="43"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4" fillId="0" borderId="65" xfId="6" applyFont="1" applyFill="1" applyBorder="1" applyAlignment="1">
      <alignment horizontal="center" vertical="top" wrapText="1"/>
    </xf>
    <xf numFmtId="0" fontId="44" fillId="0" borderId="68" xfId="6" applyFont="1" applyFill="1" applyBorder="1" applyAlignment="1">
      <alignment horizontal="center" vertical="top" wrapText="1"/>
    </xf>
    <xf numFmtId="0" fontId="44" fillId="0" borderId="66" xfId="6" applyFont="1" applyFill="1" applyBorder="1" applyAlignment="1">
      <alignment horizontal="center" vertical="top" wrapText="1"/>
    </xf>
    <xf numFmtId="169" fontId="20" fillId="37" borderId="29" xfId="0" applyNumberFormat="1" applyFont="1" applyFill="1" applyBorder="1" applyAlignment="1">
      <alignment horizontal="center" vertical="center" wrapText="1"/>
    </xf>
    <xf numFmtId="0" fontId="21" fillId="3" borderId="92" xfId="0" applyFont="1" applyFill="1" applyBorder="1" applyAlignment="1" applyProtection="1">
      <alignment horizontal="left" vertical="center" wrapText="1"/>
      <protection locked="0"/>
    </xf>
    <xf numFmtId="168" fontId="21" fillId="4" borderId="91" xfId="0" applyNumberFormat="1" applyFont="1" applyFill="1" applyBorder="1" applyAlignment="1" applyProtection="1">
      <alignment horizontal="left" vertical="center" wrapText="1"/>
      <protection locked="0"/>
    </xf>
    <xf numFmtId="168" fontId="21" fillId="30" borderId="91" xfId="0" applyNumberFormat="1" applyFont="1" applyFill="1" applyBorder="1" applyAlignment="1" applyProtection="1">
      <alignment horizontal="left" vertical="center" wrapText="1"/>
      <protection locked="0"/>
    </xf>
    <xf numFmtId="0" fontId="21" fillId="3" borderId="91" xfId="0" applyFont="1" applyFill="1" applyBorder="1" applyAlignment="1" applyProtection="1">
      <alignment horizontal="left" vertical="center" wrapText="1"/>
      <protection locked="0"/>
    </xf>
    <xf numFmtId="168" fontId="21" fillId="4" borderId="63" xfId="0" applyNumberFormat="1" applyFont="1" applyFill="1" applyBorder="1" applyAlignment="1" applyProtection="1">
      <alignment horizontal="left" vertical="center" wrapText="1"/>
      <protection locked="0"/>
    </xf>
    <xf numFmtId="10" fontId="21" fillId="3" borderId="92" xfId="3" applyNumberFormat="1" applyFont="1" applyFill="1" applyBorder="1" applyAlignment="1" applyProtection="1">
      <alignment horizontal="left" vertical="center" wrapText="1"/>
      <protection locked="0"/>
    </xf>
    <xf numFmtId="10" fontId="21" fillId="3" borderId="91" xfId="3" applyNumberFormat="1" applyFont="1" applyFill="1" applyBorder="1" applyAlignment="1" applyProtection="1">
      <alignment horizontal="left" vertical="center" wrapText="1"/>
      <protection locked="0"/>
    </xf>
    <xf numFmtId="0" fontId="24" fillId="0" borderId="17" xfId="0" applyFont="1" applyFill="1" applyBorder="1" applyAlignment="1">
      <alignment horizontal="justify" vertical="top" wrapText="1"/>
    </xf>
    <xf numFmtId="0" fontId="24" fillId="0" borderId="62" xfId="0" applyFont="1" applyFill="1" applyBorder="1" applyAlignment="1">
      <alignment horizontal="justify" vertical="top" wrapText="1"/>
    </xf>
    <xf numFmtId="0" fontId="24" fillId="0" borderId="35" xfId="0" applyFont="1" applyFill="1" applyBorder="1" applyAlignment="1">
      <alignment horizontal="justify" vertical="top" wrapText="1"/>
    </xf>
    <xf numFmtId="0" fontId="24" fillId="0" borderId="17"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0" borderId="21" xfId="0" applyFont="1" applyFill="1" applyBorder="1" applyAlignment="1">
      <alignment horizontal="left" vertical="center"/>
    </xf>
    <xf numFmtId="0" fontId="24" fillId="0" borderId="31" xfId="0" applyFont="1" applyFill="1" applyBorder="1" applyAlignment="1">
      <alignment horizontal="left" vertical="center"/>
    </xf>
    <xf numFmtId="0" fontId="24" fillId="0" borderId="21" xfId="0" applyFont="1" applyFill="1" applyBorder="1" applyAlignment="1">
      <alignment horizontal="justify" vertical="top"/>
    </xf>
    <xf numFmtId="0" fontId="24" fillId="0" borderId="31" xfId="0" applyFont="1" applyFill="1" applyBorder="1" applyAlignment="1">
      <alignment horizontal="justify" vertical="top"/>
    </xf>
    <xf numFmtId="0" fontId="14" fillId="4" borderId="90"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14" fillId="5" borderId="90" xfId="0" applyFont="1" applyFill="1" applyBorder="1" applyAlignment="1">
      <alignment horizontal="center" vertical="center" wrapText="1"/>
    </xf>
    <xf numFmtId="0" fontId="6" fillId="36" borderId="43"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169" fontId="20" fillId="37" borderId="30" xfId="0" applyNumberFormat="1" applyFont="1" applyFill="1" applyBorder="1" applyAlignment="1">
      <alignment horizontal="center" vertical="center" wrapText="1"/>
    </xf>
    <xf numFmtId="3" fontId="20" fillId="3" borderId="46" xfId="4" applyNumberFormat="1" applyFont="1" applyFill="1" applyBorder="1" applyAlignment="1">
      <alignment horizontal="center" vertical="center" wrapText="1"/>
    </xf>
    <xf numFmtId="169" fontId="20" fillId="0" borderId="22" xfId="0" applyNumberFormat="1" applyFont="1" applyFill="1" applyBorder="1" applyAlignment="1">
      <alignment horizontal="center" vertical="center" wrapText="1"/>
    </xf>
    <xf numFmtId="10" fontId="20" fillId="0" borderId="22" xfId="11" applyNumberFormat="1" applyFont="1" applyFill="1" applyBorder="1" applyAlignment="1">
      <alignment horizontal="center" vertical="center" wrapText="1"/>
    </xf>
    <xf numFmtId="9" fontId="26" fillId="0" borderId="22" xfId="3" applyFont="1" applyFill="1" applyBorder="1" applyAlignment="1">
      <alignment horizontal="center" vertical="center"/>
    </xf>
    <xf numFmtId="3" fontId="20" fillId="0" borderId="67" xfId="0" applyNumberFormat="1" applyFont="1" applyFill="1" applyBorder="1" applyAlignment="1">
      <alignment horizontal="center" vertical="center" wrapText="1"/>
    </xf>
    <xf numFmtId="3" fontId="20" fillId="0" borderId="67" xfId="4" applyNumberFormat="1" applyFont="1" applyFill="1" applyBorder="1" applyAlignment="1">
      <alignment horizontal="center" vertical="center" wrapText="1"/>
    </xf>
    <xf numFmtId="3" fontId="26" fillId="0" borderId="67" xfId="0" applyNumberFormat="1" applyFont="1" applyFill="1" applyBorder="1" applyAlignment="1">
      <alignment horizontal="center" vertical="center"/>
    </xf>
    <xf numFmtId="10" fontId="20" fillId="0" borderId="67" xfId="3" applyNumberFormat="1" applyFont="1" applyFill="1" applyBorder="1" applyAlignment="1">
      <alignment horizontal="center" vertical="center" wrapText="1"/>
    </xf>
    <xf numFmtId="3" fontId="26" fillId="0" borderId="42" xfId="0" applyNumberFormat="1" applyFont="1" applyFill="1" applyBorder="1" applyAlignment="1">
      <alignment horizontal="center" vertical="center"/>
    </xf>
    <xf numFmtId="4" fontId="20" fillId="0" borderId="42" xfId="0" applyNumberFormat="1" applyFont="1" applyFill="1" applyBorder="1" applyAlignment="1">
      <alignment horizontal="center" vertical="center" wrapText="1"/>
    </xf>
    <xf numFmtId="10" fontId="20" fillId="0" borderId="42" xfId="3" applyNumberFormat="1" applyFont="1" applyFill="1" applyBorder="1" applyAlignment="1">
      <alignment horizontal="center" vertical="center" wrapText="1"/>
    </xf>
    <xf numFmtId="169" fontId="20" fillId="11" borderId="24" xfId="0" applyNumberFormat="1" applyFont="1" applyFill="1" applyBorder="1" applyAlignment="1">
      <alignment horizontal="center" vertical="center" wrapText="1"/>
    </xf>
    <xf numFmtId="169" fontId="20" fillId="11" borderId="25" xfId="0" applyNumberFormat="1" applyFont="1" applyFill="1" applyBorder="1" applyAlignment="1">
      <alignment horizontal="center" vertical="center" wrapText="1"/>
    </xf>
    <xf numFmtId="3" fontId="27" fillId="11" borderId="25" xfId="0" applyNumberFormat="1" applyFont="1" applyFill="1" applyBorder="1" applyAlignment="1">
      <alignment horizontal="center" vertical="center"/>
    </xf>
    <xf numFmtId="3" fontId="19" fillId="11" borderId="25" xfId="0" applyNumberFormat="1" applyFont="1" applyFill="1" applyBorder="1" applyAlignment="1">
      <alignment horizontal="center" vertical="center" wrapText="1"/>
    </xf>
    <xf numFmtId="10" fontId="19" fillId="11" borderId="25" xfId="3" applyNumberFormat="1" applyFont="1" applyFill="1" applyBorder="1" applyAlignment="1">
      <alignment horizontal="center" vertical="center" wrapText="1"/>
    </xf>
    <xf numFmtId="10" fontId="19" fillId="11" borderId="26" xfId="3" applyNumberFormat="1" applyFont="1" applyFill="1" applyBorder="1" applyAlignment="1">
      <alignment horizontal="center" vertical="center" wrapText="1"/>
    </xf>
    <xf numFmtId="4" fontId="20" fillId="0" borderId="67" xfId="4" applyNumberFormat="1" applyFont="1" applyFill="1" applyBorder="1" applyAlignment="1">
      <alignment horizontal="center" vertical="center" wrapText="1"/>
    </xf>
    <xf numFmtId="10" fontId="20" fillId="11" borderId="25" xfId="3" applyNumberFormat="1" applyFont="1" applyFill="1" applyBorder="1" applyAlignment="1">
      <alignment horizontal="center" vertical="center" wrapText="1"/>
    </xf>
    <xf numFmtId="10" fontId="20" fillId="0" borderId="42" xfId="11" applyNumberFormat="1" applyFont="1" applyFill="1" applyBorder="1" applyAlignment="1">
      <alignment horizontal="center" vertical="center" wrapText="1"/>
    </xf>
    <xf numFmtId="10" fontId="20" fillId="0" borderId="67" xfId="11" applyNumberFormat="1" applyFont="1" applyFill="1" applyBorder="1" applyAlignment="1">
      <alignment horizontal="center" vertical="center" wrapText="1"/>
    </xf>
    <xf numFmtId="10" fontId="26" fillId="0" borderId="67" xfId="3" applyNumberFormat="1" applyFont="1" applyFill="1" applyBorder="1" applyAlignment="1">
      <alignment horizontal="center" vertical="center"/>
    </xf>
  </cellXfs>
  <cellStyles count="20">
    <cellStyle name="Millares" xfId="1" builtinId="3"/>
    <cellStyle name="Millares 100" xfId="7" xr:uid="{00000000-0005-0000-0000-000001000000}"/>
    <cellStyle name="Millares 151 5" xfId="10" xr:uid="{00000000-0005-0000-0000-000002000000}"/>
    <cellStyle name="Millares 151 5 2" xfId="13" xr:uid="{00000000-0005-0000-0000-000003000000}"/>
    <cellStyle name="Millares 151 5 2 2" xfId="19" xr:uid="{00000000-0005-0000-0000-000004000000}"/>
    <cellStyle name="Millares 151 5 3" xfId="17" xr:uid="{00000000-0005-0000-0000-000005000000}"/>
    <cellStyle name="Moneda [0]" xfId="2" builtinId="7"/>
    <cellStyle name="Moneda [0] 2" xfId="12" xr:uid="{00000000-0005-0000-0000-000007000000}"/>
    <cellStyle name="Moneda [0] 2 2" xfId="18" xr:uid="{00000000-0005-0000-0000-000008000000}"/>
    <cellStyle name="Moneda [0] 3" xfId="16" xr:uid="{00000000-0005-0000-0000-000009000000}"/>
    <cellStyle name="Moneda 2" xfId="4" xr:uid="{00000000-0005-0000-0000-00000A000000}"/>
    <cellStyle name="Normal" xfId="0" builtinId="0"/>
    <cellStyle name="Normal 2" xfId="5" xr:uid="{00000000-0005-0000-0000-00000C000000}"/>
    <cellStyle name="Normal 21" xfId="14" xr:uid="{00000000-0005-0000-0000-00000D000000}"/>
    <cellStyle name="Normal 3 2" xfId="6" xr:uid="{00000000-0005-0000-0000-00000E000000}"/>
    <cellStyle name="Normal 4 3" xfId="15" xr:uid="{00000000-0005-0000-0000-00000F000000}"/>
    <cellStyle name="Normal_CADENA DE VALOR 2" xfId="8" xr:uid="{00000000-0005-0000-0000-000010000000}"/>
    <cellStyle name="Porcentaje" xfId="11" builtinId="5"/>
    <cellStyle name="Porcentaje 12" xfId="9" xr:uid="{00000000-0005-0000-0000-000012000000}"/>
    <cellStyle name="Porcentaje 2" xfId="3" xr:uid="{00000000-0005-0000-0000-000013000000}"/>
  </cellStyles>
  <dxfs count="111">
    <dxf>
      <numFmt numFmtId="34" formatCode="_-&quot;$&quot;\ * #,##0.00_-;\-&quot;$&quot;\ * #,##0.00_-;_-&quot;$&quot;\ * &quot;-&quot;??_-;_-@_-"/>
    </dxf>
    <dxf>
      <numFmt numFmtId="34" formatCode="_-&quot;$&quot;\ * #,##0.00_-;\-&quot;$&quot;\ * #,##0.00_-;_-&quot;$&quot;\ * &quot;-&quot;??_-;_-@_-"/>
    </dxf>
    <dxf>
      <font>
        <strike val="0"/>
        <outline val="0"/>
        <shadow val="0"/>
        <u val="none"/>
        <vertAlign val="baseline"/>
        <sz val="9"/>
        <color theme="1"/>
        <name val="Arial Nova Cond Light"/>
        <scheme val="none"/>
      </font>
      <numFmt numFmtId="34" formatCode="_-&quot;$&quot;\ * #,##0.00_-;\-&quot;$&quot;\ * #,##0.00_-;_-&quot;$&quot;\ * &quot;-&quot;??_-;_-@_-"/>
    </dxf>
    <dxf>
      <font>
        <b val="0"/>
        <i val="0"/>
        <strike val="0"/>
        <condense val="0"/>
        <extend val="0"/>
        <outline val="0"/>
        <shadow val="0"/>
        <u val="none"/>
        <vertAlign val="baseline"/>
        <sz val="9"/>
        <color theme="1"/>
        <name val="Arial Nova Cond Light"/>
        <scheme val="none"/>
      </font>
      <numFmt numFmtId="34" formatCode="_-&quot;$&quot;\ * #,##0.00_-;\-&quot;$&quot;\ * #,##0.00_-;_-&quot;$&quot;\ * &quot;-&quot;??_-;_-@_-"/>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numFmt numFmtId="34" formatCode="_-&quot;$&quot;\ * #,##0.00_-;\-&quot;$&quot;\ * #,##0.00_-;_-&quot;$&quot;\ * &quot;-&quot;??_-;_-@_-"/>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numFmt numFmtId="34" formatCode="_-&quot;$&quot;\ * #,##0.00_-;\-&quot;$&quot;\ * #,##0.00_-;_-&quot;$&quot;\ * &quot;-&quot;??_-;_-@_-"/>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numFmt numFmtId="34" formatCode="_-&quot;$&quot;\ * #,##0.00_-;\-&quot;$&quot;\ * #,##0.00_-;_-&quot;$&quot;\ * &quot;-&quot;??_-;_-@_-"/>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numFmt numFmtId="34" formatCode="_-&quot;$&quot;\ * #,##0.00_-;\-&quot;$&quot;\ * #,##0.00_-;_-&quot;$&quot;\ * &quot;-&quot;??_-;_-@_-"/>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alignment horizontal="center" vertical="bottom" textRotation="0" wrapText="0" indent="0" justifyLastLine="0" shrinkToFit="0" readingOrder="0"/>
    </dxf>
    <dxf>
      <font>
        <strike val="0"/>
        <outline val="0"/>
        <shadow val="0"/>
        <u val="none"/>
        <vertAlign val="baseline"/>
        <sz val="9"/>
        <color theme="1"/>
        <name val="Arial Nova Cond Light"/>
        <scheme val="none"/>
      </font>
      <alignment horizontal="center" vertical="bottom" textRotation="0" wrapText="0" indent="0" justifyLastLine="0" shrinkToFit="0" readingOrder="0"/>
    </dxf>
    <dxf>
      <font>
        <strike val="0"/>
        <outline val="0"/>
        <shadow val="0"/>
        <u val="none"/>
        <vertAlign val="baseline"/>
        <sz val="9"/>
        <color theme="1"/>
        <name val="Arial Nova Cond Light"/>
        <scheme val="none"/>
      </font>
      <alignment horizontal="center" vertical="bottom" textRotation="0" wrapText="0" indent="0" justifyLastLine="0" shrinkToFit="0" readingOrder="0"/>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
      <font>
        <strike val="0"/>
        <outline val="0"/>
        <shadow val="0"/>
        <u val="none"/>
        <vertAlign val="baseline"/>
        <sz val="9"/>
        <color theme="1"/>
        <name val="Arial Nova Cond Light"/>
        <scheme val="none"/>
      </font>
    </dxf>
  </dxfs>
  <tableStyles count="0" defaultTableStyle="TableStyleMedium2" defaultPivotStyle="PivotStyleLight16"/>
  <colors>
    <mruColors>
      <color rgb="FF76933C"/>
      <color rgb="FF00FFFF"/>
      <color rgb="FFAFFFFF"/>
      <color rgb="FF92D050"/>
      <color rgb="FF00FF00"/>
      <color rgb="FFFEE8FC"/>
      <color rgb="FFFFE7E7"/>
      <color rgb="FFFFCC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4</xdr:col>
      <xdr:colOff>182513</xdr:colOff>
      <xdr:row>3</xdr:row>
      <xdr:rowOff>249465</xdr:rowOff>
    </xdr:to>
    <xdr:pic>
      <xdr:nvPicPr>
        <xdr:cNvPr id="2" name="Imagen 1">
          <a:extLst>
            <a:ext uri="{FF2B5EF4-FFF2-40B4-BE49-F238E27FC236}">
              <a16:creationId xmlns:a16="http://schemas.microsoft.com/office/drawing/2014/main" id="{CD2DF0D7-4861-4B54-97F0-6A5549080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4519"/>
          <a:ext cx="4132626" cy="893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268941</xdr:colOff>
      <xdr:row>0</xdr:row>
      <xdr:rowOff>106165</xdr:rowOff>
    </xdr:from>
    <xdr:to>
      <xdr:col>3</xdr:col>
      <xdr:colOff>36965</xdr:colOff>
      <xdr:row>2</xdr:row>
      <xdr:rowOff>87595</xdr:rowOff>
    </xdr:to>
    <xdr:pic>
      <xdr:nvPicPr>
        <xdr:cNvPr id="2" name="Imagen 1">
          <a:extLst>
            <a:ext uri="{FF2B5EF4-FFF2-40B4-BE49-F238E27FC236}">
              <a16:creationId xmlns:a16="http://schemas.microsoft.com/office/drawing/2014/main" id="{5ED73E77-3955-4B94-B91C-1039ED6CA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941" y="106165"/>
          <a:ext cx="1365998" cy="4386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378391</xdr:colOff>
      <xdr:row>0</xdr:row>
      <xdr:rowOff>14309</xdr:rowOff>
    </xdr:from>
    <xdr:to>
      <xdr:col>2</xdr:col>
      <xdr:colOff>759501</xdr:colOff>
      <xdr:row>2</xdr:row>
      <xdr:rowOff>23094</xdr:rowOff>
    </xdr:to>
    <xdr:pic>
      <xdr:nvPicPr>
        <xdr:cNvPr id="2" name="Imagen 1">
          <a:extLst>
            <a:ext uri="{FF2B5EF4-FFF2-40B4-BE49-F238E27FC236}">
              <a16:creationId xmlns:a16="http://schemas.microsoft.com/office/drawing/2014/main" id="{0AE3BB0B-36DB-417E-8036-CF79151EAE5A}"/>
            </a:ext>
          </a:extLst>
        </xdr:cNvPr>
        <xdr:cNvPicPr>
          <a:picLocks noChangeAspect="1"/>
        </xdr:cNvPicPr>
      </xdr:nvPicPr>
      <xdr:blipFill>
        <a:blip xmlns:r="http://schemas.openxmlformats.org/officeDocument/2006/relationships" r:embed="rId1"/>
        <a:stretch>
          <a:fillRect/>
        </a:stretch>
      </xdr:blipFill>
      <xdr:spPr>
        <a:xfrm>
          <a:off x="378391" y="14309"/>
          <a:ext cx="1907720" cy="5046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616322</xdr:colOff>
      <xdr:row>0</xdr:row>
      <xdr:rowOff>56029</xdr:rowOff>
    </xdr:from>
    <xdr:to>
      <xdr:col>3</xdr:col>
      <xdr:colOff>168087</xdr:colOff>
      <xdr:row>2</xdr:row>
      <xdr:rowOff>140073</xdr:rowOff>
    </xdr:to>
    <xdr:pic>
      <xdr:nvPicPr>
        <xdr:cNvPr id="2" name="Imagen 1">
          <a:extLst>
            <a:ext uri="{FF2B5EF4-FFF2-40B4-BE49-F238E27FC236}">
              <a16:creationId xmlns:a16="http://schemas.microsoft.com/office/drawing/2014/main" id="{0F99D70F-C7C4-46FD-BDA8-8654653983F4}"/>
            </a:ext>
          </a:extLst>
        </xdr:cNvPr>
        <xdr:cNvPicPr>
          <a:picLocks noChangeAspect="1"/>
        </xdr:cNvPicPr>
      </xdr:nvPicPr>
      <xdr:blipFill>
        <a:blip xmlns:r="http://schemas.openxmlformats.org/officeDocument/2006/relationships" r:embed="rId1"/>
        <a:stretch>
          <a:fillRect/>
        </a:stretch>
      </xdr:blipFill>
      <xdr:spPr>
        <a:xfrm>
          <a:off x="616322" y="56029"/>
          <a:ext cx="2717427" cy="588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7059F41-4144-4D1E-965B-369D2E8E8804}"/>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22\SEGPLAN\7710\REPORTES%20%20OFICIALES\12.%20DICIEMBRE%202022\22.12.31%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0">
          <cell r="EB10">
            <v>8177</v>
          </cell>
        </row>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40000</v>
          </cell>
          <cell r="CI10">
            <v>38962</v>
          </cell>
        </row>
        <row r="11">
          <cell r="CH11">
            <v>5591787367</v>
          </cell>
        </row>
        <row r="12">
          <cell r="CI12">
            <v>4761657202</v>
          </cell>
        </row>
        <row r="24">
          <cell r="CH24">
            <v>8700</v>
          </cell>
          <cell r="CI24">
            <v>8268</v>
          </cell>
        </row>
        <row r="25">
          <cell r="CH25">
            <v>1149129700</v>
          </cell>
        </row>
        <row r="26">
          <cell r="CI26">
            <v>877660777</v>
          </cell>
        </row>
        <row r="32">
          <cell r="CH32">
            <v>414143767</v>
          </cell>
        </row>
        <row r="33">
          <cell r="CI33">
            <v>384569267</v>
          </cell>
        </row>
      </sheetData>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lorena rojas" id="{BDBA5E5E-F9B0-4F30-8AF3-AE4950526265}" userId="dd1b252bab5588e7"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linda" refreshedDate="44662.431368055557" createdVersion="7" refreshedVersion="7" minRefreshableVersion="3" recordCount="144" xr:uid="{00000000-000A-0000-FFFF-FFFF01000000}">
  <cacheSource type="worksheet">
    <worksheetSource name="Tabla2" r:id="rId1"/>
  </cacheSource>
  <cacheFields count="107">
    <cacheField name="ID_Proyecto" numFmtId="0">
      <sharedItems/>
    </cacheField>
    <cacheField name="ACT-SIPSE" numFmtId="0">
      <sharedItems/>
    </cacheField>
    <cacheField name="RUBRO" numFmtId="0">
      <sharedItems containsSemiMixedTypes="0" containsString="0" containsNumber="1" containsInteger="1" minValue="7710" maxValue="7710"/>
    </cacheField>
    <cacheField name="ID" numFmtId="0">
      <sharedItems/>
    </cacheField>
    <cacheField name=" ID PLAN" numFmtId="0">
      <sharedItems containsSemiMixedTypes="0" containsString="0" containsNumber="1" containsInteger="1" minValue="12022" maxValue="1442022"/>
    </cacheField>
    <cacheField name="RUBRO PPTAL 2" numFmtId="0">
      <sharedItems containsSemiMixedTypes="0" containsString="0" containsNumber="1" containsInteger="1" minValue="7710" maxValue="7710"/>
    </cacheField>
    <cacheField name="SOLICITUD PROCESO SIPSE" numFmtId="0">
      <sharedItems containsMixedTypes="1" containsNumber="1" containsInteger="1" minValue="16283" maxValue="17661"/>
    </cacheField>
    <cacheField name=" ACTIVIDAD SIPSE (CÓDIGO)" numFmtId="0">
      <sharedItems containsSemiMixedTypes="0" containsString="0" containsNumber="1" containsInteger="1" minValue="2776" maxValue="2796"/>
    </cacheField>
    <cacheField name=" DESCRIPCIÓN ACTIVIDAD SIPSE" numFmtId="0">
      <sharedItems longText="1"/>
    </cacheField>
    <cacheField name="RUBRO PPTAL 1" numFmtId="0">
      <sharedItems/>
    </cacheField>
    <cacheField name="NOMBRE PROYECTO" numFmtId="0">
      <sharedItems/>
    </cacheField>
    <cacheField name="ABREVIATURA NOMBRE PROYECTO " numFmtId="0">
      <sharedItems/>
    </cacheField>
    <cacheField name=" META PDD" numFmtId="0">
      <sharedItems/>
    </cacheField>
    <cacheField name=" OBJETIVO GENERAL" numFmtId="0">
      <sharedItems/>
    </cacheField>
    <cacheField name="OBJETIVO ESPECIFICO" numFmtId="0">
      <sharedItems/>
    </cacheField>
    <cacheField name="LÍNEA" numFmtId="0">
      <sharedItems/>
    </cacheField>
    <cacheField name="META PROYECTO" numFmtId="0">
      <sharedItems count="3">
        <s v="EJECUTAR 115.000 ACTUACIONES TÉCNICAS O JURÍDICAS DE EVALUACIÓN, CONTROL, SEGUIMIENTO Y PREVENCIÓN SOBRE EL ARBOLADO URBANO DE BOGOTÁ D.C."/>
        <s v="EJECUTAR 24.000 ACTUACIONES TÉCNICAS O JURÍDICAS DE EVALUACIÓN, CONTROL, SEGUIMIENTO Y PREVENCIÓN SOBRE EL RECURSO FLORA EN EL DISTRITO CAPITAL."/>
        <s v="ATENDER EL 100% DE LOS CONCEPTOS TÉCNICOS QUE RECOMIENDAN ACTUACIONES ADMINISTRATIVAS SANCIONATORIAS DURANTE LA VIGENCIA PARA MEJORAR LA EFICIENCIA DEL PROCESO SANCIONATORIO AMBIENTAL"/>
      </sharedItems>
    </cacheField>
    <cacheField name="CÓDIGO POSICIÓN PRESUPUESTARIA" numFmtId="0">
      <sharedItems/>
    </cacheField>
    <cacheField name="DESCRIPCIÓN POSICIÓN PRESUPUESTARIA" numFmtId="0">
      <sharedItems/>
    </cacheField>
    <cacheField name=" FUENTE FINANCIACIÓN (CÓDIGO Y NOMBRE)" numFmtId="0">
      <sharedItems/>
    </cacheField>
    <cacheField name="CÓDIGO SECOP FUENTE DE LOS RECURSOS" numFmtId="0">
      <sharedItems containsSemiMixedTypes="0" containsString="0" containsNumber="1" containsInteger="1" minValue="0" maxValue="0"/>
    </cacheField>
    <cacheField name=" OBJETO" numFmtId="0">
      <sharedItems longText="1"/>
    </cacheField>
    <cacheField name="CÓDIGO SECOP MODALIDAD DE SELECCIÓN" numFmtId="0">
      <sharedItems/>
    </cacheField>
    <cacheField name="MODALIDAD DE SELECCIÓN - NOMBRE" numFmtId="0">
      <sharedItems/>
    </cacheField>
    <cacheField name="TIPO DE COMPROMISO" numFmtId="0">
      <sharedItems containsSemiMixedTypes="0" containsString="0" containsNumber="1" containsInteger="1" minValue="0" maxValue="0"/>
    </cacheField>
    <cacheField name="CORRESPONDE A TALENTO HUMANO (SI/NO)" numFmtId="0">
      <sharedItems/>
    </cacheField>
    <cacheField name="CÓDIGO UNSPSC" numFmtId="0">
      <sharedItems/>
    </cacheField>
    <cacheField name=" FECHA ESTIMADA DE PRESENTACIÓN DE PROCESO DE SELECCIÓN (MES)" numFmtId="0">
      <sharedItems containsMixedTypes="1" containsNumber="1" containsInteger="1" minValue="1" maxValue="8"/>
    </cacheField>
    <cacheField name="FECHA ESTIMADA DE INICIO DE PROCESO DE SELECCIÓN (MES)" numFmtId="0">
      <sharedItems containsMixedTypes="1" containsNumber="1" containsInteger="1" minValue="1" maxValue="8"/>
    </cacheField>
    <cacheField name="PLAZO DEL CONTRATO" numFmtId="0">
      <sharedItems containsMixedTypes="1" containsNumber="1" containsInteger="1" minValue="4" maxValue="11"/>
    </cacheField>
    <cacheField name="CÓDIGO SECOP DURACIÓN ESTIMADO DEL CONTRATO_x000a_(INTERVALO: &quot;0&quot; DÍAS, &quot;1&quot; MESES, &quot;2&quot; AÑOS)" numFmtId="0">
      <sharedItems containsMixedTypes="1" containsNumber="1" containsInteger="1" minValue="1" maxValue="1"/>
    </cacheField>
    <cacheField name="FECHA TERMINACIÓN ESTIMADA" numFmtId="0">
      <sharedItems containsMixedTypes="1" containsNumber="1" containsInteger="1" minValue="8" maxValue="12"/>
    </cacheField>
    <cacheField name="VALOR TOTAL ESTIMADO VIGENCIA ACTUAL" numFmtId="44">
      <sharedItems containsSemiMixedTypes="0" containsString="0" containsNumber="1" containsInteger="1" minValue="199000" maxValue="625000000"/>
    </cacheField>
    <cacheField name="CÓDIGO SECOP REQUIERE VIGENCIAS FUTURAS" numFmtId="0">
      <sharedItems containsSemiMixedTypes="0" containsString="0" containsNumber="1" containsInteger="1" minValue="0" maxValue="1"/>
    </cacheField>
    <cacheField name="VALOR VIGENCIAS FUTURAS (AUTORIZADA)" numFmtId="0">
      <sharedItems containsSemiMixedTypes="0" containsString="0" containsNumber="1" containsInteger="1" minValue="0" maxValue="625000000"/>
    </cacheField>
    <cacheField name="CÓDIGO SECOP ESTADO DE SOLICITUD DE VIGENCIAS FUTURAS" numFmtId="0">
      <sharedItems containsSemiMixedTypes="0" containsString="0" containsNumber="1" containsInteger="1" minValue="0" maxValue="3"/>
    </cacheField>
    <cacheField name="CÓDIGO PRODUCTO MGA" numFmtId="0">
      <sharedItems/>
    </cacheField>
    <cacheField name="NOMBRE PRODUCTO MGA" numFmtId="0">
      <sharedItems/>
    </cacheField>
    <cacheField name="CÓDIGO PMR" numFmtId="0">
      <sharedItems containsSemiMixedTypes="0" containsString="0" containsNumber="1" containsInteger="1" minValue="0" maxValue="0"/>
    </cacheField>
    <cacheField name="NOMBRE PMR" numFmtId="0">
      <sharedItems containsSemiMixedTypes="0" containsString="0" containsNumber="1" containsInteger="1" minValue="0" maxValue="0"/>
    </cacheField>
    <cacheField name="DEPENDENCIA (SUPERVISIÓN)" numFmtId="0">
      <sharedItems/>
    </cacheField>
    <cacheField name="NOMBRE DEL CONTRATISTA" numFmtId="0">
      <sharedItems/>
    </cacheField>
    <cacheField name="NO DE CONTRATO" numFmtId="0">
      <sharedItems containsMixedTypes="1" containsNumber="1" containsInteger="1" minValue="20220024" maxValue="20221547"/>
    </cacheField>
    <cacheField name="NUMERO CDP" numFmtId="0">
      <sharedItems containsMixedTypes="1" containsNumber="1" containsInteger="1" minValue="0" maxValue="1731"/>
    </cacheField>
    <cacheField name="FECHA CDP" numFmtId="0">
      <sharedItems containsMixedTypes="1" containsNumber="1" containsInteger="1" minValue="44565" maxValue="44642"/>
    </cacheField>
    <cacheField name="VALOR CDP" numFmtId="0">
      <sharedItems containsSemiMixedTypes="0" containsString="0" containsNumber="1" containsInteger="1" minValue="0" maxValue="75900000"/>
    </cacheField>
    <cacheField name="NUMERO RP" numFmtId="0">
      <sharedItems containsMixedTypes="1" containsNumber="1" containsInteger="1" minValue="35" maxValue="1560"/>
    </cacheField>
    <cacheField name="FECHA RP" numFmtId="0">
      <sharedItems containsMixedTypes="1" containsNumber="1" containsInteger="1" minValue="44568" maxValue="44589"/>
    </cacheField>
    <cacheField name="VALOR DE RP" numFmtId="0">
      <sharedItems containsSemiMixedTypes="0" containsString="0" containsNumber="1" containsInteger="1" minValue="0" maxValue="75900000"/>
    </cacheField>
    <cacheField name="FECHA ACTA DE INICIO CONTRATO" numFmtId="0">
      <sharedItems containsSemiMixedTypes="0" containsString="0" containsNumber="1" containsInteger="1" minValue="0" maxValue="0"/>
    </cacheField>
    <cacheField name="VALOR MENSUAL DEL CONTRATO" numFmtId="0">
      <sharedItems containsSemiMixedTypes="0" containsString="0" containsNumber="1" containsInteger="1" minValue="0" maxValue="7590000"/>
    </cacheField>
    <cacheField name="UNIDAD DE CONTRATACIÓN (REFERENCIA)" numFmtId="0">
      <sharedItems/>
    </cacheField>
    <cacheField name="UBICACIÓN" numFmtId="0">
      <sharedItems/>
    </cacheField>
    <cacheField name="NOMBRE DEL RESPONSABLE" numFmtId="0">
      <sharedItems/>
    </cacheField>
    <cacheField name="TELÉFONO DEL RESPONSABLE" numFmtId="0">
      <sharedItems containsSemiMixedTypes="0" containsString="0" containsNumber="1" containsInteger="1" minValue="3778917" maxValue="3778917"/>
    </cacheField>
    <cacheField name="CORREO ELECTRÓNICO DEL RESPONSABLE" numFmtId="0">
      <sharedItems/>
    </cacheField>
    <cacheField name="DIRECCIÓN" numFmtId="0">
      <sharedItems/>
    </cacheField>
    <cacheField name="CORRESPONDE A ADICIÓN (SI/NO)" numFmtId="0">
      <sharedItems/>
    </cacheField>
    <cacheField name="CORRESPONDE A BOLSAS (SI/NO) " numFmtId="0">
      <sharedItems/>
    </cacheField>
    <cacheField name="PROGRAMACIÓN DE PASIVOS 2022 (SI/NO)" numFmtId="0">
      <sharedItems/>
    </cacheField>
    <cacheField name="TEMA" numFmtId="0">
      <sharedItems/>
    </cacheField>
    <cacheField name="MODALIDAD" numFmtId="0">
      <sharedItems/>
    </cacheField>
    <cacheField name="PROGRAMADO META SIPSE" numFmtId="0">
      <sharedItems containsSemiMixedTypes="0" containsString="0" containsNumber="1" containsInteger="1" minValue="376030000" maxValue="4954580000"/>
    </cacheField>
    <cacheField name="MODALIDAD SIPSE" numFmtId="0">
      <sharedItems/>
    </cacheField>
    <cacheField name="Proceso SIPSE" numFmtId="0">
      <sharedItems containsMixedTypes="1" containsNumber="1" containsInteger="1" minValue="16283" maxValue="17661"/>
    </cacheField>
    <cacheField name="ValorenTrAmiteSIPSE" numFmtId="0">
      <sharedItems containsSemiMixedTypes="0" containsString="0" containsNumber="1" containsInteger="1" minValue="0" maxValue="0"/>
    </cacheField>
    <cacheField name="MetaPAA" numFmtId="0">
      <sharedItems/>
    </cacheField>
    <cacheField name="MetaSIPSE" numFmtId="0">
      <sharedItems/>
    </cacheField>
    <cacheField name="ValidaMETA" numFmtId="0">
      <sharedItems/>
    </cacheField>
    <cacheField name="# de Contrato SIPSE" numFmtId="0">
      <sharedItems containsMixedTypes="1" containsNumber="1" containsInteger="1" minValue="20220024" maxValue="20221547"/>
    </cacheField>
    <cacheField name="#Contrato BD" numFmtId="0">
      <sharedItems/>
    </cacheField>
    <cacheField name="Valida CONTRATO" numFmtId="0">
      <sharedItems/>
    </cacheField>
    <cacheField name="Beneficiario SIPSE" numFmtId="0">
      <sharedItems/>
    </cacheField>
    <cacheField name="Beneficiario BD" numFmtId="0">
      <sharedItems/>
    </cacheField>
    <cacheField name="Valida Beneficiario" numFmtId="0">
      <sharedItems/>
    </cacheField>
    <cacheField name="Objeto PAA" numFmtId="0">
      <sharedItems longText="1"/>
    </cacheField>
    <cacheField name="Objeto SIPSE" numFmtId="0">
      <sharedItems longText="1"/>
    </cacheField>
    <cacheField name="Objeto BD" numFmtId="0">
      <sharedItems longText="1"/>
    </cacheField>
    <cacheField name="Valida OBJETO" numFmtId="0">
      <sharedItems/>
    </cacheField>
    <cacheField name="ConceptodeGastoPAA" numFmtId="0">
      <sharedItems/>
    </cacheField>
    <cacheField name="Concepto de Gasto SIPSE" numFmtId="0">
      <sharedItems/>
    </cacheField>
    <cacheField name="Concepto de gasto BD" numFmtId="0">
      <sharedItems/>
    </cacheField>
    <cacheField name="Valida CONCEPTO" numFmtId="0">
      <sharedItems/>
    </cacheField>
    <cacheField name="Fuente PAA" numFmtId="0">
      <sharedItems/>
    </cacheField>
    <cacheField name="Fuente SIPSE" numFmtId="0">
      <sharedItems/>
    </cacheField>
    <cacheField name="Fuente BD" numFmtId="0">
      <sharedItems/>
    </cacheField>
    <cacheField name="Valida FUENTE" numFmtId="0">
      <sharedItems/>
    </cacheField>
    <cacheField name="# de CDP SIPSE" numFmtId="0">
      <sharedItems containsMixedTypes="1" containsNumber="1" containsInteger="1" minValue="9" maxValue="1731"/>
    </cacheField>
    <cacheField name="# de CDP BD" numFmtId="0">
      <sharedItems containsMixedTypes="1" containsNumber="1" containsInteger="1" minValue="9" maxValue="1731"/>
    </cacheField>
    <cacheField name="Valida # de CDP" numFmtId="0">
      <sharedItems/>
    </cacheField>
    <cacheField name="Valor de CDP SIPSE" numFmtId="0">
      <sharedItems containsSemiMixedTypes="0" containsString="0" containsNumber="1" containsInteger="1" minValue="0" maxValue="625000000"/>
    </cacheField>
    <cacheField name="Valor CDP BD" numFmtId="44">
      <sharedItems containsSemiMixedTypes="0" containsString="0" containsNumber="1" minValue="0" maxValue="625000000"/>
    </cacheField>
    <cacheField name="Valida valor CDP" numFmtId="0">
      <sharedItems/>
    </cacheField>
    <cacheField name="# RP SIPSE" numFmtId="0">
      <sharedItems containsSemiMixedTypes="0" containsString="0" containsNumber="1" containsInteger="1" minValue="0" maxValue="1560"/>
    </cacheField>
    <cacheField name="# de RP BD" numFmtId="0">
      <sharedItems containsSemiMixedTypes="0" containsString="0" containsNumber="1" containsInteger="1" minValue="0" maxValue="1560"/>
    </cacheField>
    <cacheField name="Valida # de RP" numFmtId="0">
      <sharedItems/>
    </cacheField>
    <cacheField name="Valor RP SIPSE" numFmtId="0">
      <sharedItems containsSemiMixedTypes="0" containsString="0" containsNumber="1" containsInteger="1" minValue="0" maxValue="75900000"/>
    </cacheField>
    <cacheField name="Valor RP BD" numFmtId="44">
      <sharedItems containsSemiMixedTypes="0" containsString="0" containsNumber="1" minValue="0" maxValue="625000000"/>
    </cacheField>
    <cacheField name="Segunda validación" numFmtId="0">
      <sharedItems/>
    </cacheField>
    <cacheField name="Valida Valor de RP" numFmtId="0">
      <sharedItems/>
    </cacheField>
    <cacheField name="Giros BD" numFmtId="44">
      <sharedItems containsSemiMixedTypes="0" containsString="0" containsNumber="1" minValue="0" maxValue="118507336.30952381"/>
    </cacheField>
    <cacheField name="ESTACIÓN SIPSE" numFmtId="0">
      <sharedItems/>
    </cacheField>
    <cacheField name="Actividad PAA" numFmtId="0">
      <sharedItems containsSemiMixedTypes="0" containsString="0" containsNumber="1" containsInteger="1" minValue="2776" maxValue="2796"/>
    </cacheField>
    <cacheField name="Actividad SIPSE" numFmtId="0">
      <sharedItems containsSemiMixedTypes="0" containsString="0" containsNumber="1" containsInteger="1" minValue="0" maxValue="2795"/>
    </cacheField>
    <cacheField name="Estado" numFmtId="0">
      <sharedItems/>
    </cacheField>
    <cacheField name="VAR PAA vs CDP" numFmtId="44">
      <sharedItems containsSemiMixedTypes="0" containsString="0" containsNumber="1" containsInteger="1" minValue="0" maxValue="45540000"/>
    </cacheField>
    <cacheField name="VAR CDP vs RP" numFmtId="44">
      <sharedItems containsSemiMixedTypes="0" containsString="0" containsNumber="1" containsInteger="1" minValue="0" maxValue="1375200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C8:G12" firstHeaderRow="0" firstDataRow="1" firstDataCol="1"/>
  <pivotFields count="10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dataField="1" numFmtId="44" showAll="0"/>
    <pivotField showAll="0"/>
    <pivotField showAll="0"/>
    <pivotField dataField="1" numFmtId="44" showAll="0"/>
    <pivotField showAll="0"/>
    <pivotField showAll="0"/>
    <pivotField showAll="0"/>
    <pivotField showAll="0"/>
    <pivotField numFmtId="44" showAll="0"/>
    <pivotField numFmtId="44" showAll="0"/>
  </pivotFields>
  <rowFields count="1">
    <field x="16"/>
  </rowFields>
  <rowItems count="4">
    <i>
      <x/>
    </i>
    <i>
      <x v="1"/>
    </i>
    <i>
      <x v="2"/>
    </i>
    <i t="grand">
      <x/>
    </i>
  </rowItems>
  <colFields count="1">
    <field x="-2"/>
  </colFields>
  <colItems count="4">
    <i>
      <x/>
    </i>
    <i i="1">
      <x v="1"/>
    </i>
    <i i="2">
      <x v="2"/>
    </i>
    <i i="3">
      <x v="3"/>
    </i>
  </colItems>
  <dataFields count="4">
    <dataField name="Suma de VALOR TOTAL ESTIMADO VIGENCIA ACTUAL" fld="32" baseField="0" baseItem="0"/>
    <dataField name="Suma de Valor CDP BD" fld="91" baseField="0" baseItem="0"/>
    <dataField name="Suma de Valor RP BD" fld="97" baseField="0" baseItem="0"/>
    <dataField name="Suma de Giros BD" fld="100" baseField="0" baseItem="0"/>
  </dataFields>
  <formats count="2">
    <format dxfId="1">
      <pivotArea outline="0" collapsedLevelsAreSubtotals="1"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DC145" totalsRowShown="0" headerRowDxfId="110" dataDxfId="109">
  <autoFilter ref="A1:DC145" xr:uid="{00000000-0009-0000-0100-000001000000}">
    <filterColumn colId="105">
      <filters>
        <filter val="$ 1.323.000,00"/>
        <filter val="$ 1.618.000,00"/>
        <filter val="$ 1.786.000,00"/>
        <filter val="$ 1.810.000,00"/>
        <filter val="$ 1.950.000,00"/>
        <filter val="$ 15.652.000,00"/>
        <filter val="$ 17.636.000,00"/>
        <filter val="$ 18.000.000,00"/>
        <filter val="$ 19.790.000,00"/>
        <filter val="$ 199.000,00"/>
        <filter val="$ 2.229.000,00"/>
        <filter val="$ 2.234.000,00"/>
        <filter val="$ 2.924.000,00"/>
        <filter val="$ 3.143.000,00"/>
        <filter val="$ 3.290.000,00"/>
        <filter val="$ 3.632.000,00"/>
        <filter val="$ 30.360.000,00"/>
        <filter val="$ 45.540.000,00"/>
        <filter val="$ 6.270.000,00"/>
        <filter val="$ 8.000.000,00"/>
        <filter val="$ 8.862.000,00"/>
        <filter val="$ 950.000,00"/>
      </filters>
    </filterColumn>
  </autoFilter>
  <tableColumns count="107">
    <tableColumn id="1" xr3:uid="{00000000-0010-0000-0000-000001000000}" name="ID_Proyecto" dataDxfId="108"/>
    <tableColumn id="2" xr3:uid="{00000000-0010-0000-0000-000002000000}" name="ACT-SIPSE" dataDxfId="107"/>
    <tableColumn id="3" xr3:uid="{00000000-0010-0000-0000-000003000000}" name="RUBRO" dataDxfId="106"/>
    <tableColumn id="4" xr3:uid="{00000000-0010-0000-0000-000004000000}" name="ID" dataDxfId="105"/>
    <tableColumn id="5" xr3:uid="{00000000-0010-0000-0000-000005000000}" name=" ID PLAN" dataDxfId="104"/>
    <tableColumn id="6" xr3:uid="{00000000-0010-0000-0000-000006000000}" name="RUBRO PPTAL 2" dataDxfId="103"/>
    <tableColumn id="7" xr3:uid="{00000000-0010-0000-0000-000007000000}" name="SOLICITUD PROCESO SIPSE" dataDxfId="102"/>
    <tableColumn id="8" xr3:uid="{00000000-0010-0000-0000-000008000000}" name=" ACTIVIDAD SIPSE (CÓDIGO)" dataDxfId="101"/>
    <tableColumn id="9" xr3:uid="{00000000-0010-0000-0000-000009000000}" name=" DESCRIPCIÓN ACTIVIDAD SIPSE" dataDxfId="100"/>
    <tableColumn id="10" xr3:uid="{00000000-0010-0000-0000-00000A000000}" name="RUBRO PPTAL 1" dataDxfId="99"/>
    <tableColumn id="11" xr3:uid="{00000000-0010-0000-0000-00000B000000}" name="NOMBRE PROYECTO" dataDxfId="98"/>
    <tableColumn id="12" xr3:uid="{00000000-0010-0000-0000-00000C000000}" name="ABREVIATURA NOMBRE PROYECTO " dataDxfId="97"/>
    <tableColumn id="13" xr3:uid="{00000000-0010-0000-0000-00000D000000}" name=" META PDD" dataDxfId="96"/>
    <tableColumn id="14" xr3:uid="{00000000-0010-0000-0000-00000E000000}" name=" OBJETIVO GENERAL" dataDxfId="95"/>
    <tableColumn id="15" xr3:uid="{00000000-0010-0000-0000-00000F000000}" name="OBJETIVO ESPECIFICO" dataDxfId="94"/>
    <tableColumn id="16" xr3:uid="{00000000-0010-0000-0000-000010000000}" name="LÍNEA" dataDxfId="93"/>
    <tableColumn id="17" xr3:uid="{00000000-0010-0000-0000-000011000000}" name="META PROYECTO" dataDxfId="92"/>
    <tableColumn id="18" xr3:uid="{00000000-0010-0000-0000-000012000000}" name="CÓDIGO POSICIÓN PRESUPUESTARIA" dataDxfId="91"/>
    <tableColumn id="19" xr3:uid="{00000000-0010-0000-0000-000013000000}" name="DESCRIPCIÓN POSICIÓN PRESUPUESTARIA" dataDxfId="90"/>
    <tableColumn id="20" xr3:uid="{00000000-0010-0000-0000-000014000000}" name=" FUENTE FINANCIACIÓN (CÓDIGO Y NOMBRE)" dataDxfId="89"/>
    <tableColumn id="21" xr3:uid="{00000000-0010-0000-0000-000015000000}" name="CÓDIGO SECOP FUENTE DE LOS RECURSOS" dataDxfId="88"/>
    <tableColumn id="22" xr3:uid="{00000000-0010-0000-0000-000016000000}" name=" OBJETO" dataDxfId="87"/>
    <tableColumn id="23" xr3:uid="{00000000-0010-0000-0000-000017000000}" name="CÓDIGO SECOP MODALIDAD DE SELECCIÓN" dataDxfId="86"/>
    <tableColumn id="24" xr3:uid="{00000000-0010-0000-0000-000018000000}" name="MODALIDAD DE SELECCIÓN - NOMBRE" dataDxfId="85"/>
    <tableColumn id="25" xr3:uid="{00000000-0010-0000-0000-000019000000}" name="TIPO DE COMPROMISO" dataDxfId="84"/>
    <tableColumn id="26" xr3:uid="{00000000-0010-0000-0000-00001A000000}" name="CORRESPONDE A TALENTO HUMANO (SI/NO)" dataDxfId="83"/>
    <tableColumn id="27" xr3:uid="{00000000-0010-0000-0000-00001B000000}" name="CÓDIGO UNSPSC" dataDxfId="82"/>
    <tableColumn id="28" xr3:uid="{00000000-0010-0000-0000-00001C000000}" name=" FECHA ESTIMADA DE PRESENTACIÓN DE PROCESO DE SELECCIÓN (MES)" dataDxfId="81"/>
    <tableColumn id="29" xr3:uid="{00000000-0010-0000-0000-00001D000000}" name="FECHA ESTIMADA DE INICIO DE PROCESO DE SELECCIÓN (MES)" dataDxfId="80"/>
    <tableColumn id="30" xr3:uid="{00000000-0010-0000-0000-00001E000000}" name="PLAZO DEL CONTRATO" dataDxfId="79"/>
    <tableColumn id="31" xr3:uid="{00000000-0010-0000-0000-00001F000000}" name="CÓDIGO SECOP DURACIÓN ESTIMADO DEL CONTRATO_x000a_(INTERVALO: &quot;0&quot; DÍAS, &quot;1&quot; MESES, &quot;2&quot; AÑOS)" dataDxfId="78"/>
    <tableColumn id="32" xr3:uid="{00000000-0010-0000-0000-000020000000}" name="FECHA TERMINACIÓN ESTIMADA" dataDxfId="77"/>
    <tableColumn id="33" xr3:uid="{00000000-0010-0000-0000-000021000000}" name="VALOR TOTAL ESTIMADO VIGENCIA ACTUAL" dataDxfId="76"/>
    <tableColumn id="34" xr3:uid="{00000000-0010-0000-0000-000022000000}" name="CÓDIGO SECOP REQUIERE VIGENCIAS FUTURAS" dataDxfId="75"/>
    <tableColumn id="35" xr3:uid="{00000000-0010-0000-0000-000023000000}" name="VALOR VIGENCIAS FUTURAS (AUTORIZADA)" dataDxfId="74"/>
    <tableColumn id="36" xr3:uid="{00000000-0010-0000-0000-000024000000}" name="CÓDIGO SECOP ESTADO DE SOLICITUD DE VIGENCIAS FUTURAS" dataDxfId="73"/>
    <tableColumn id="37" xr3:uid="{00000000-0010-0000-0000-000025000000}" name="CÓDIGO PRODUCTO MGA" dataDxfId="72"/>
    <tableColumn id="38" xr3:uid="{00000000-0010-0000-0000-000026000000}" name="NOMBRE PRODUCTO MGA" dataDxfId="71"/>
    <tableColumn id="39" xr3:uid="{00000000-0010-0000-0000-000027000000}" name="CÓDIGO PMR" dataDxfId="70"/>
    <tableColumn id="40" xr3:uid="{00000000-0010-0000-0000-000028000000}" name="NOMBRE PMR" dataDxfId="69"/>
    <tableColumn id="41" xr3:uid="{00000000-0010-0000-0000-000029000000}" name="DEPENDENCIA (SUPERVISIÓN)" dataDxfId="68"/>
    <tableColumn id="42" xr3:uid="{00000000-0010-0000-0000-00002A000000}" name="NOMBRE DEL CONTRATISTA" dataDxfId="67"/>
    <tableColumn id="43" xr3:uid="{00000000-0010-0000-0000-00002B000000}" name="NO DE CONTRATO" dataDxfId="66"/>
    <tableColumn id="44" xr3:uid="{00000000-0010-0000-0000-00002C000000}" name="NUMERO CDP" dataDxfId="65"/>
    <tableColumn id="45" xr3:uid="{00000000-0010-0000-0000-00002D000000}" name="FECHA CDP" dataDxfId="64"/>
    <tableColumn id="46" xr3:uid="{00000000-0010-0000-0000-00002E000000}" name="VALOR CDP" dataDxfId="63"/>
    <tableColumn id="47" xr3:uid="{00000000-0010-0000-0000-00002F000000}" name="NUMERO RP" dataDxfId="62"/>
    <tableColumn id="48" xr3:uid="{00000000-0010-0000-0000-000030000000}" name="FECHA RP" dataDxfId="61"/>
    <tableColumn id="49" xr3:uid="{00000000-0010-0000-0000-000031000000}" name="VALOR DE RP" dataDxfId="60"/>
    <tableColumn id="50" xr3:uid="{00000000-0010-0000-0000-000032000000}" name="FECHA ACTA DE INICIO CONTRATO" dataDxfId="59"/>
    <tableColumn id="51" xr3:uid="{00000000-0010-0000-0000-000033000000}" name="VALOR MENSUAL DEL CONTRATO" dataDxfId="58"/>
    <tableColumn id="52" xr3:uid="{00000000-0010-0000-0000-000034000000}" name="UNIDAD DE CONTRATACIÓN (REFERENCIA)" dataDxfId="57"/>
    <tableColumn id="53" xr3:uid="{00000000-0010-0000-0000-000035000000}" name="UBICACIÓN" dataDxfId="56"/>
    <tableColumn id="54" xr3:uid="{00000000-0010-0000-0000-000036000000}" name="NOMBRE DEL RESPONSABLE" dataDxfId="55"/>
    <tableColumn id="55" xr3:uid="{00000000-0010-0000-0000-000037000000}" name="TELÉFONO DEL RESPONSABLE" dataDxfId="54"/>
    <tableColumn id="56" xr3:uid="{00000000-0010-0000-0000-000038000000}" name="CORREO ELECTRÓNICO DEL RESPONSABLE" dataDxfId="53"/>
    <tableColumn id="57" xr3:uid="{00000000-0010-0000-0000-000039000000}" name="DIRECCIÓN" dataDxfId="52"/>
    <tableColumn id="58" xr3:uid="{00000000-0010-0000-0000-00003A000000}" name="CORRESPONDE A ADICIÓN (SI/NO)" dataDxfId="51"/>
    <tableColumn id="59" xr3:uid="{00000000-0010-0000-0000-00003B000000}" name="CORRESPONDE A BOLSAS (SI/NO) " dataDxfId="50"/>
    <tableColumn id="60" xr3:uid="{00000000-0010-0000-0000-00003C000000}" name="PROGRAMACIÓN DE PASIVOS 2022 (SI/NO)" dataDxfId="49"/>
    <tableColumn id="61" xr3:uid="{00000000-0010-0000-0000-00003D000000}" name="TEMA" dataDxfId="48"/>
    <tableColumn id="62" xr3:uid="{00000000-0010-0000-0000-00003E000000}" name="MODALIDAD" dataDxfId="47"/>
    <tableColumn id="63" xr3:uid="{00000000-0010-0000-0000-00003F000000}" name="PROGRAMADO META SIPSE" dataDxfId="46"/>
    <tableColumn id="64" xr3:uid="{00000000-0010-0000-0000-000040000000}" name="MODALIDAD SIPSE" dataDxfId="45"/>
    <tableColumn id="65" xr3:uid="{00000000-0010-0000-0000-000041000000}" name="Proceso SIPSE" dataDxfId="44"/>
    <tableColumn id="66" xr3:uid="{00000000-0010-0000-0000-000042000000}" name="ValorenTrAmiteSIPSE" dataDxfId="43"/>
    <tableColumn id="67" xr3:uid="{00000000-0010-0000-0000-000043000000}" name="MetaPAA" dataDxfId="42"/>
    <tableColumn id="68" xr3:uid="{00000000-0010-0000-0000-000044000000}" name="MetaSIPSE" dataDxfId="41"/>
    <tableColumn id="69" xr3:uid="{00000000-0010-0000-0000-000045000000}" name="ValidaMETA" dataDxfId="40"/>
    <tableColumn id="70" xr3:uid="{00000000-0010-0000-0000-000046000000}" name="# de Contrato SIPSE" dataDxfId="39"/>
    <tableColumn id="71" xr3:uid="{00000000-0010-0000-0000-000047000000}" name="#Contrato BD" dataDxfId="38"/>
    <tableColumn id="72" xr3:uid="{00000000-0010-0000-0000-000048000000}" name="Valida CONTRATO" dataDxfId="37"/>
    <tableColumn id="73" xr3:uid="{00000000-0010-0000-0000-000049000000}" name="Beneficiario SIPSE" dataDxfId="36"/>
    <tableColumn id="74" xr3:uid="{00000000-0010-0000-0000-00004A000000}" name="Beneficiario BD" dataDxfId="35"/>
    <tableColumn id="75" xr3:uid="{00000000-0010-0000-0000-00004B000000}" name="Valida Beneficiario" dataDxfId="34"/>
    <tableColumn id="76" xr3:uid="{00000000-0010-0000-0000-00004C000000}" name="Objeto PAA" dataDxfId="33"/>
    <tableColumn id="77" xr3:uid="{00000000-0010-0000-0000-00004D000000}" name="Objeto SIPSE" dataDxfId="32"/>
    <tableColumn id="78" xr3:uid="{00000000-0010-0000-0000-00004E000000}" name="Objeto BD" dataDxfId="31"/>
    <tableColumn id="79" xr3:uid="{00000000-0010-0000-0000-00004F000000}" name="Valida OBJETO" dataDxfId="30"/>
    <tableColumn id="80" xr3:uid="{00000000-0010-0000-0000-000050000000}" name="ConceptodeGastoPAA" dataDxfId="29"/>
    <tableColumn id="81" xr3:uid="{00000000-0010-0000-0000-000051000000}" name="Concepto de Gasto SIPSE" dataDxfId="28"/>
    <tableColumn id="82" xr3:uid="{00000000-0010-0000-0000-000052000000}" name="Concepto de gasto BD" dataDxfId="27"/>
    <tableColumn id="83" xr3:uid="{00000000-0010-0000-0000-000053000000}" name="Valida CONCEPTO" dataDxfId="26"/>
    <tableColumn id="84" xr3:uid="{00000000-0010-0000-0000-000054000000}" name="Fuente PAA" dataDxfId="25"/>
    <tableColumn id="85" xr3:uid="{00000000-0010-0000-0000-000055000000}" name="Fuente SIPSE" dataDxfId="24"/>
    <tableColumn id="86" xr3:uid="{00000000-0010-0000-0000-000056000000}" name="Fuente BD" dataDxfId="23"/>
    <tableColumn id="87" xr3:uid="{00000000-0010-0000-0000-000057000000}" name="Valida FUENTE" dataDxfId="22"/>
    <tableColumn id="88" xr3:uid="{00000000-0010-0000-0000-000058000000}" name="# de CDP SIPSE" dataDxfId="21"/>
    <tableColumn id="89" xr3:uid="{00000000-0010-0000-0000-000059000000}" name="# de CDP BD" dataDxfId="20"/>
    <tableColumn id="90" xr3:uid="{00000000-0010-0000-0000-00005A000000}" name="Valida # de CDP" dataDxfId="19"/>
    <tableColumn id="91" xr3:uid="{00000000-0010-0000-0000-00005B000000}" name="Valor de CDP SIPSE" dataDxfId="18"/>
    <tableColumn id="92" xr3:uid="{00000000-0010-0000-0000-00005C000000}" name="Valor CDP BD" dataDxfId="17"/>
    <tableColumn id="93" xr3:uid="{00000000-0010-0000-0000-00005D000000}" name="Valida valor CDP" dataDxfId="16"/>
    <tableColumn id="94" xr3:uid="{00000000-0010-0000-0000-00005E000000}" name="# RP SIPSE" dataDxfId="15"/>
    <tableColumn id="95" xr3:uid="{00000000-0010-0000-0000-00005F000000}" name="# de RP BD" dataDxfId="14"/>
    <tableColumn id="96" xr3:uid="{00000000-0010-0000-0000-000060000000}" name="Valida # de RP" dataDxfId="13"/>
    <tableColumn id="97" xr3:uid="{00000000-0010-0000-0000-000061000000}" name="Valor RP SIPSE" dataDxfId="12"/>
    <tableColumn id="98" xr3:uid="{00000000-0010-0000-0000-000062000000}" name="Valor RP BD" dataDxfId="11"/>
    <tableColumn id="99" xr3:uid="{00000000-0010-0000-0000-000063000000}" name="Segunda validación" dataDxfId="10"/>
    <tableColumn id="100" xr3:uid="{00000000-0010-0000-0000-000064000000}" name="Valida Valor de RP" dataDxfId="9"/>
    <tableColumn id="101" xr3:uid="{00000000-0010-0000-0000-000065000000}" name="Giros BD" dataDxfId="8"/>
    <tableColumn id="102" xr3:uid="{00000000-0010-0000-0000-000066000000}" name="ESTACIÓN SIPSE" dataDxfId="7"/>
    <tableColumn id="103" xr3:uid="{00000000-0010-0000-0000-000067000000}" name="Actividad PAA" dataDxfId="6"/>
    <tableColumn id="104" xr3:uid="{00000000-0010-0000-0000-000068000000}" name="Actividad SIPSE" dataDxfId="5"/>
    <tableColumn id="105" xr3:uid="{00000000-0010-0000-0000-000069000000}" name="Estado" dataDxfId="4"/>
    <tableColumn id="107" xr3:uid="{00000000-0010-0000-0000-00006B000000}" name="VAR PAA vs CDP" dataDxfId="3">
      <calculatedColumnFormula>+Tabla2[[#This Row],[VALOR TOTAL ESTIMADO VIGENCIA ACTUAL]]-Tabla2[[#This Row],[Valor CDP BD]]</calculatedColumnFormula>
    </tableColumn>
    <tableColumn id="106" xr3:uid="{00000000-0010-0000-0000-00006A000000}" name="VAR CDP vs RP" dataDxfId="2">
      <calculatedColumnFormula>+Tabla2[[#This Row],[Valor CDP BD]]-Tabla2[[#This Row],[Valor RP BD]]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F9" dT="2022-04-06T13:42:43.08" personId="{BDBA5E5E-F9B0-4F30-8AF3-AE4950526265}" id="{66F0EF1D-217A-40F5-882A-C41104FDFEEA}">
    <text>AJUSTAR CADA MES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D25"/>
  <sheetViews>
    <sheetView showGridLines="0" tabSelected="1" zoomScale="42" zoomScaleNormal="42" zoomScaleSheetLayoutView="70" zoomScalePageLayoutView="70" workbookViewId="0">
      <selection activeCell="EU13" sqref="EU13"/>
    </sheetView>
  </sheetViews>
  <sheetFormatPr baseColWidth="10" defaultColWidth="10.85546875" defaultRowHeight="15" x14ac:dyDescent="0.25"/>
  <cols>
    <col min="1" max="2" width="14.28515625" style="186" customWidth="1"/>
    <col min="3" max="3" width="8.85546875" style="186" customWidth="1"/>
    <col min="4" max="4" width="30.85546875" style="186" customWidth="1"/>
    <col min="5" max="5" width="7.42578125" style="186" customWidth="1"/>
    <col min="6" max="6" width="24.28515625" style="186" customWidth="1"/>
    <col min="7" max="7" width="18.140625" style="186" customWidth="1"/>
    <col min="8" max="8" width="23.42578125" style="186" customWidth="1"/>
    <col min="9" max="9" width="23.5703125" style="503" customWidth="1"/>
    <col min="10" max="10" width="21" style="503" hidden="1" customWidth="1"/>
    <col min="11" max="24" width="12.7109375" style="503" hidden="1" customWidth="1"/>
    <col min="25" max="27" width="17.140625" style="503" hidden="1" customWidth="1"/>
    <col min="28" max="29" width="23.5703125" style="503" customWidth="1"/>
    <col min="30" max="30" width="15.7109375" style="503" hidden="1" customWidth="1"/>
    <col min="31" max="54" width="12.7109375" style="503" hidden="1" customWidth="1"/>
    <col min="55" max="55" width="18.28515625" style="503" hidden="1" customWidth="1"/>
    <col min="56" max="57" width="23" style="503" hidden="1" customWidth="1"/>
    <col min="58" max="59" width="23" style="503" customWidth="1"/>
    <col min="60" max="60" width="15.42578125" style="503" hidden="1" customWidth="1"/>
    <col min="61" max="82" width="10.7109375" style="503" hidden="1" customWidth="1"/>
    <col min="83" max="83" width="14.42578125" style="503" hidden="1" customWidth="1"/>
    <col min="84" max="84" width="10.7109375" style="503" hidden="1" customWidth="1"/>
    <col min="85" max="85" width="18.28515625" style="503" hidden="1" customWidth="1"/>
    <col min="86" max="86" width="14.7109375" style="503" hidden="1" customWidth="1"/>
    <col min="87" max="87" width="15.42578125" style="503" hidden="1" customWidth="1"/>
    <col min="88" max="89" width="20.140625" style="503" customWidth="1"/>
    <col min="90" max="96" width="20.28515625" style="503" customWidth="1"/>
    <col min="97" max="114" width="20.28515625" style="503" hidden="1" customWidth="1"/>
    <col min="115" max="119" width="20.28515625" style="503" customWidth="1"/>
    <col min="120" max="120" width="21.85546875" style="503" customWidth="1"/>
    <col min="121" max="129" width="10.7109375" style="503" hidden="1" customWidth="1"/>
    <col min="130" max="149" width="15.42578125" style="503" hidden="1" customWidth="1"/>
    <col min="150" max="150" width="24.28515625" style="186" customWidth="1"/>
    <col min="151" max="151" width="24" style="186" customWidth="1"/>
    <col min="152" max="152" width="24.28515625" style="186" customWidth="1"/>
    <col min="153" max="153" width="25.140625" style="186" customWidth="1"/>
    <col min="154" max="154" width="22.85546875" style="186" customWidth="1"/>
    <col min="155" max="155" width="80.7109375" style="186" customWidth="1"/>
    <col min="156" max="156" width="12.85546875" style="186" customWidth="1"/>
    <col min="157" max="157" width="14" style="186" customWidth="1"/>
    <col min="158" max="158" width="70.28515625" style="186" customWidth="1"/>
    <col min="159" max="159" width="35.7109375" style="186" customWidth="1"/>
    <col min="160" max="160" width="12.28515625" style="488" customWidth="1"/>
    <col min="161" max="16384" width="10.85546875" style="186"/>
  </cols>
  <sheetData>
    <row r="1" spans="1:160" ht="15.75" thickBot="1" x14ac:dyDescent="0.3">
      <c r="C1" s="486"/>
      <c r="D1" s="486"/>
      <c r="E1" s="486"/>
      <c r="F1" s="486"/>
      <c r="G1" s="486"/>
      <c r="H1" s="486"/>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7"/>
      <c r="CD1" s="487"/>
      <c r="CE1" s="487"/>
      <c r="CF1" s="487"/>
      <c r="CG1" s="487"/>
      <c r="CH1" s="487"/>
      <c r="CI1" s="487"/>
      <c r="CJ1" s="487"/>
      <c r="CK1" s="487"/>
      <c r="CL1" s="487"/>
      <c r="CM1" s="487"/>
      <c r="CN1" s="487"/>
      <c r="CO1" s="487"/>
      <c r="CP1" s="487"/>
      <c r="CQ1" s="487"/>
      <c r="CR1" s="487"/>
      <c r="CS1" s="487"/>
      <c r="CT1" s="487"/>
      <c r="CU1" s="487"/>
      <c r="CV1" s="487"/>
      <c r="CW1" s="487"/>
      <c r="CX1" s="487"/>
      <c r="CY1" s="487"/>
      <c r="CZ1" s="487"/>
      <c r="DA1" s="487"/>
      <c r="DB1" s="487"/>
      <c r="DC1" s="487"/>
      <c r="DD1" s="487"/>
      <c r="DE1" s="487"/>
      <c r="DF1" s="487"/>
      <c r="DG1" s="487"/>
      <c r="DH1" s="487"/>
      <c r="DI1" s="487"/>
      <c r="DJ1" s="487"/>
      <c r="DK1" s="487"/>
      <c r="DL1" s="487"/>
      <c r="DM1" s="487"/>
      <c r="DN1" s="487"/>
      <c r="DO1" s="487"/>
      <c r="DP1" s="487"/>
      <c r="DQ1" s="487"/>
      <c r="DR1" s="487"/>
      <c r="DS1" s="487"/>
      <c r="DT1" s="487"/>
      <c r="DU1" s="487"/>
      <c r="DV1" s="487"/>
      <c r="DW1" s="487"/>
      <c r="DX1" s="487"/>
      <c r="DY1" s="487"/>
      <c r="DZ1" s="487"/>
      <c r="EA1" s="487"/>
      <c r="EB1" s="487"/>
      <c r="EC1" s="487"/>
      <c r="ED1" s="487"/>
      <c r="EE1" s="487"/>
      <c r="EF1" s="487"/>
      <c r="EG1" s="487"/>
      <c r="EH1" s="487"/>
      <c r="EI1" s="487"/>
      <c r="EJ1" s="487"/>
      <c r="EK1" s="487"/>
      <c r="EL1" s="487"/>
      <c r="EM1" s="487"/>
      <c r="EN1" s="487"/>
      <c r="EO1" s="487"/>
      <c r="EP1" s="487"/>
      <c r="EQ1" s="487"/>
      <c r="ER1" s="487"/>
      <c r="ES1" s="487"/>
      <c r="ET1" s="486"/>
      <c r="EU1" s="486"/>
      <c r="EV1" s="486"/>
      <c r="EW1" s="486"/>
      <c r="EX1" s="486"/>
      <c r="EY1" s="486"/>
      <c r="EZ1" s="486"/>
      <c r="FA1" s="486"/>
      <c r="FB1" s="486"/>
      <c r="FC1" s="486"/>
    </row>
    <row r="2" spans="1:160" s="490" customFormat="1" ht="37.5" customHeight="1" x14ac:dyDescent="0.4">
      <c r="A2" s="607"/>
      <c r="B2" s="608"/>
      <c r="C2" s="608"/>
      <c r="D2" s="608"/>
      <c r="E2" s="608"/>
      <c r="F2" s="609"/>
      <c r="G2" s="616" t="s">
        <v>0</v>
      </c>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c r="BC2" s="616"/>
      <c r="BD2" s="616"/>
      <c r="BE2" s="616"/>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6"/>
      <c r="CD2" s="616"/>
      <c r="CE2" s="616"/>
      <c r="CF2" s="616"/>
      <c r="CG2" s="616"/>
      <c r="CH2" s="616"/>
      <c r="CI2" s="616"/>
      <c r="CJ2" s="616"/>
      <c r="CK2" s="616"/>
      <c r="CL2" s="616"/>
      <c r="CM2" s="616"/>
      <c r="CN2" s="616"/>
      <c r="CO2" s="616"/>
      <c r="CP2" s="616"/>
      <c r="CQ2" s="616"/>
      <c r="CR2" s="616"/>
      <c r="CS2" s="616"/>
      <c r="CT2" s="616"/>
      <c r="CU2" s="616"/>
      <c r="CV2" s="616"/>
      <c r="CW2" s="616"/>
      <c r="CX2" s="616"/>
      <c r="CY2" s="616"/>
      <c r="CZ2" s="616"/>
      <c r="DA2" s="616"/>
      <c r="DB2" s="616"/>
      <c r="DC2" s="616"/>
      <c r="DD2" s="616"/>
      <c r="DE2" s="616"/>
      <c r="DF2" s="616"/>
      <c r="DG2" s="616"/>
      <c r="DH2" s="616"/>
      <c r="DI2" s="616"/>
      <c r="DJ2" s="616"/>
      <c r="DK2" s="616"/>
      <c r="DL2" s="616"/>
      <c r="DM2" s="616"/>
      <c r="DN2" s="616"/>
      <c r="DO2" s="616"/>
      <c r="DP2" s="616"/>
      <c r="DQ2" s="616"/>
      <c r="DR2" s="616"/>
      <c r="DS2" s="616"/>
      <c r="DT2" s="616"/>
      <c r="DU2" s="616"/>
      <c r="DV2" s="616"/>
      <c r="DW2" s="616"/>
      <c r="DX2" s="616"/>
      <c r="DY2" s="616"/>
      <c r="DZ2" s="616"/>
      <c r="EA2" s="616"/>
      <c r="EB2" s="616"/>
      <c r="EC2" s="616"/>
      <c r="ED2" s="616"/>
      <c r="EE2" s="616"/>
      <c r="EF2" s="616"/>
      <c r="EG2" s="616"/>
      <c r="EH2" s="616"/>
      <c r="EI2" s="616"/>
      <c r="EJ2" s="616"/>
      <c r="EK2" s="616"/>
      <c r="EL2" s="616"/>
      <c r="EM2" s="616"/>
      <c r="EN2" s="616"/>
      <c r="EO2" s="616"/>
      <c r="EP2" s="616"/>
      <c r="EQ2" s="616"/>
      <c r="ER2" s="616"/>
      <c r="ES2" s="616"/>
      <c r="ET2" s="616"/>
      <c r="EU2" s="616"/>
      <c r="EV2" s="616"/>
      <c r="EW2" s="616"/>
      <c r="EX2" s="616"/>
      <c r="EY2" s="616"/>
      <c r="EZ2" s="616"/>
      <c r="FA2" s="616"/>
      <c r="FB2" s="616"/>
      <c r="FC2" s="617"/>
      <c r="FD2" s="489"/>
    </row>
    <row r="3" spans="1:160" s="490" customFormat="1" ht="31.5" customHeight="1" thickBot="1" x14ac:dyDescent="0.45">
      <c r="A3" s="610"/>
      <c r="B3" s="611"/>
      <c r="C3" s="611"/>
      <c r="D3" s="611"/>
      <c r="E3" s="611"/>
      <c r="F3" s="612"/>
      <c r="G3" s="618" t="s">
        <v>1</v>
      </c>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c r="BC3" s="618"/>
      <c r="BD3" s="618"/>
      <c r="BE3" s="618"/>
      <c r="BF3" s="618"/>
      <c r="BG3" s="618"/>
      <c r="BH3" s="618"/>
      <c r="BI3" s="618"/>
      <c r="BJ3" s="618"/>
      <c r="BK3" s="618"/>
      <c r="BL3" s="618"/>
      <c r="BM3" s="618"/>
      <c r="BN3" s="618"/>
      <c r="BO3" s="618"/>
      <c r="BP3" s="618"/>
      <c r="BQ3" s="618"/>
      <c r="BR3" s="618"/>
      <c r="BS3" s="618"/>
      <c r="BT3" s="618"/>
      <c r="BU3" s="618"/>
      <c r="BV3" s="618"/>
      <c r="BW3" s="618"/>
      <c r="BX3" s="618"/>
      <c r="BY3" s="618"/>
      <c r="BZ3" s="618"/>
      <c r="CA3" s="618"/>
      <c r="CB3" s="618"/>
      <c r="CC3" s="618"/>
      <c r="CD3" s="618"/>
      <c r="CE3" s="618"/>
      <c r="CF3" s="618"/>
      <c r="CG3" s="618"/>
      <c r="CH3" s="618"/>
      <c r="CI3" s="618"/>
      <c r="CJ3" s="618"/>
      <c r="CK3" s="618"/>
      <c r="CL3" s="618"/>
      <c r="CM3" s="618"/>
      <c r="CN3" s="618"/>
      <c r="CO3" s="618"/>
      <c r="CP3" s="618"/>
      <c r="CQ3" s="618"/>
      <c r="CR3" s="618"/>
      <c r="CS3" s="618"/>
      <c r="CT3" s="618"/>
      <c r="CU3" s="618"/>
      <c r="CV3" s="618"/>
      <c r="CW3" s="618"/>
      <c r="CX3" s="618"/>
      <c r="CY3" s="618"/>
      <c r="CZ3" s="618"/>
      <c r="DA3" s="618"/>
      <c r="DB3" s="618"/>
      <c r="DC3" s="618"/>
      <c r="DD3" s="618"/>
      <c r="DE3" s="618"/>
      <c r="DF3" s="618"/>
      <c r="DG3" s="618"/>
      <c r="DH3" s="618"/>
      <c r="DI3" s="618"/>
      <c r="DJ3" s="618"/>
      <c r="DK3" s="618"/>
      <c r="DL3" s="618"/>
      <c r="DM3" s="618"/>
      <c r="DN3" s="618"/>
      <c r="DO3" s="618"/>
      <c r="DP3" s="618"/>
      <c r="DQ3" s="618"/>
      <c r="DR3" s="618"/>
      <c r="DS3" s="618"/>
      <c r="DT3" s="618"/>
      <c r="DU3" s="618"/>
      <c r="DV3" s="618"/>
      <c r="DW3" s="618"/>
      <c r="DX3" s="618"/>
      <c r="DY3" s="618"/>
      <c r="DZ3" s="618"/>
      <c r="EA3" s="618"/>
      <c r="EB3" s="618"/>
      <c r="EC3" s="618"/>
      <c r="ED3" s="618"/>
      <c r="EE3" s="618"/>
      <c r="EF3" s="618"/>
      <c r="EG3" s="618"/>
      <c r="EH3" s="618"/>
      <c r="EI3" s="618"/>
      <c r="EJ3" s="618"/>
      <c r="EK3" s="618"/>
      <c r="EL3" s="618"/>
      <c r="EM3" s="618"/>
      <c r="EN3" s="618"/>
      <c r="EO3" s="618"/>
      <c r="EP3" s="618"/>
      <c r="EQ3" s="618"/>
      <c r="ER3" s="618"/>
      <c r="ES3" s="618"/>
      <c r="ET3" s="618"/>
      <c r="EU3" s="618"/>
      <c r="EV3" s="618"/>
      <c r="EW3" s="618"/>
      <c r="EX3" s="618"/>
      <c r="EY3" s="618"/>
      <c r="EZ3" s="618"/>
      <c r="FA3" s="618"/>
      <c r="FB3" s="618"/>
      <c r="FC3" s="618"/>
      <c r="FD3" s="489"/>
    </row>
    <row r="4" spans="1:160" s="492" customFormat="1" ht="27" customHeight="1" thickBot="1" x14ac:dyDescent="0.45">
      <c r="A4" s="613"/>
      <c r="B4" s="614"/>
      <c r="C4" s="614"/>
      <c r="D4" s="614"/>
      <c r="E4" s="614"/>
      <c r="F4" s="615"/>
      <c r="G4" s="619" t="s">
        <v>2</v>
      </c>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619"/>
      <c r="BE4" s="619"/>
      <c r="BF4" s="619"/>
      <c r="BG4" s="619"/>
      <c r="BH4" s="619"/>
      <c r="BI4" s="619"/>
      <c r="BJ4" s="619"/>
      <c r="BK4" s="619"/>
      <c r="BL4" s="619"/>
      <c r="BM4" s="619"/>
      <c r="BN4" s="619"/>
      <c r="BO4" s="619"/>
      <c r="BP4" s="619"/>
      <c r="BQ4" s="619"/>
      <c r="BR4" s="619"/>
      <c r="BS4" s="619"/>
      <c r="BT4" s="619"/>
      <c r="BU4" s="619"/>
      <c r="BV4" s="619"/>
      <c r="BW4" s="619"/>
      <c r="BX4" s="619"/>
      <c r="BY4" s="619"/>
      <c r="BZ4" s="619"/>
      <c r="CA4" s="619"/>
      <c r="CB4" s="619"/>
      <c r="CC4" s="619"/>
      <c r="CD4" s="619"/>
      <c r="CE4" s="619"/>
      <c r="CF4" s="619"/>
      <c r="CG4" s="619"/>
      <c r="CH4" s="619"/>
      <c r="CI4" s="619"/>
      <c r="CJ4" s="619"/>
      <c r="CK4" s="619"/>
      <c r="CL4" s="619"/>
      <c r="CM4" s="619"/>
      <c r="CN4" s="619"/>
      <c r="CO4" s="619"/>
      <c r="CP4" s="619"/>
      <c r="CQ4" s="619"/>
      <c r="CR4" s="619"/>
      <c r="CS4" s="619"/>
      <c r="CT4" s="619"/>
      <c r="CU4" s="619"/>
      <c r="CV4" s="619"/>
      <c r="CW4" s="619"/>
      <c r="CX4" s="619"/>
      <c r="CY4" s="619"/>
      <c r="CZ4" s="619"/>
      <c r="DA4" s="619"/>
      <c r="DB4" s="619"/>
      <c r="DC4" s="619"/>
      <c r="DD4" s="619"/>
      <c r="DE4" s="619"/>
      <c r="DF4" s="619"/>
      <c r="DG4" s="619"/>
      <c r="DH4" s="619"/>
      <c r="DI4" s="619"/>
      <c r="DJ4" s="619"/>
      <c r="DK4" s="619"/>
      <c r="DL4" s="619"/>
      <c r="DM4" s="619"/>
      <c r="DN4" s="619"/>
      <c r="DO4" s="619"/>
      <c r="DP4" s="619"/>
      <c r="DQ4" s="619"/>
      <c r="DR4" s="619"/>
      <c r="DS4" s="619"/>
      <c r="DT4" s="619"/>
      <c r="DU4" s="619"/>
      <c r="DV4" s="619"/>
      <c r="DW4" s="619"/>
      <c r="DX4" s="619"/>
      <c r="DY4" s="619"/>
      <c r="DZ4" s="619"/>
      <c r="EA4" s="619"/>
      <c r="EB4" s="619"/>
      <c r="EC4" s="619"/>
      <c r="ED4" s="619"/>
      <c r="EE4" s="619"/>
      <c r="EF4" s="619"/>
      <c r="EG4" s="619"/>
      <c r="EH4" s="619"/>
      <c r="EI4" s="619"/>
      <c r="EJ4" s="619"/>
      <c r="EK4" s="619"/>
      <c r="EL4" s="619"/>
      <c r="EM4" s="619"/>
      <c r="EN4" s="619"/>
      <c r="EO4" s="619"/>
      <c r="EP4" s="619"/>
      <c r="EQ4" s="619"/>
      <c r="ER4" s="619"/>
      <c r="ES4" s="619"/>
      <c r="ET4" s="620" t="s">
        <v>3</v>
      </c>
      <c r="EU4" s="621"/>
      <c r="EV4" s="621"/>
      <c r="EW4" s="621"/>
      <c r="EX4" s="621"/>
      <c r="EY4" s="621"/>
      <c r="EZ4" s="621"/>
      <c r="FA4" s="621"/>
      <c r="FB4" s="621"/>
      <c r="FC4" s="622"/>
      <c r="FD4" s="491"/>
    </row>
    <row r="5" spans="1:160" ht="40.5" customHeight="1" thickBot="1" x14ac:dyDescent="0.3">
      <c r="A5" s="599" t="s">
        <v>4</v>
      </c>
      <c r="B5" s="600"/>
      <c r="C5" s="600"/>
      <c r="D5" s="600"/>
      <c r="E5" s="600"/>
      <c r="F5" s="600"/>
      <c r="G5" s="601" t="s">
        <v>5</v>
      </c>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2"/>
      <c r="AM5" s="602"/>
      <c r="AN5" s="602"/>
      <c r="AO5" s="602"/>
      <c r="AP5" s="602"/>
      <c r="AQ5" s="602"/>
      <c r="AR5" s="602"/>
      <c r="AS5" s="602"/>
      <c r="AT5" s="602"/>
      <c r="AU5" s="602"/>
      <c r="AV5" s="602"/>
      <c r="AW5" s="602"/>
      <c r="AX5" s="602"/>
      <c r="AY5" s="602"/>
      <c r="AZ5" s="602"/>
      <c r="BA5" s="602"/>
      <c r="BB5" s="602"/>
      <c r="BC5" s="602"/>
      <c r="BD5" s="602"/>
      <c r="BE5" s="602"/>
      <c r="BF5" s="602"/>
      <c r="BG5" s="602"/>
      <c r="BH5" s="602"/>
      <c r="BI5" s="602"/>
      <c r="BJ5" s="602"/>
      <c r="BK5" s="602"/>
      <c r="BL5" s="602"/>
      <c r="BM5" s="602"/>
      <c r="BN5" s="602"/>
      <c r="BO5" s="602"/>
      <c r="BP5" s="602"/>
      <c r="BQ5" s="602"/>
      <c r="BR5" s="602"/>
      <c r="BS5" s="602"/>
      <c r="BT5" s="602"/>
      <c r="BU5" s="602"/>
      <c r="BV5" s="602"/>
      <c r="BW5" s="602"/>
      <c r="BX5" s="602"/>
      <c r="BY5" s="602"/>
      <c r="BZ5" s="602"/>
      <c r="CA5" s="602"/>
      <c r="CB5" s="602"/>
      <c r="CC5" s="602"/>
      <c r="CD5" s="602"/>
      <c r="CE5" s="602"/>
      <c r="CF5" s="602"/>
      <c r="CG5" s="602"/>
      <c r="CH5" s="602"/>
      <c r="CI5" s="602"/>
      <c r="CJ5" s="602"/>
      <c r="CK5" s="602"/>
      <c r="CL5" s="602"/>
      <c r="CM5" s="602"/>
      <c r="CN5" s="602"/>
      <c r="CO5" s="602"/>
      <c r="CP5" s="602"/>
      <c r="CQ5" s="602"/>
      <c r="CR5" s="602"/>
      <c r="CS5" s="602"/>
      <c r="CT5" s="602"/>
      <c r="CU5" s="602"/>
      <c r="CV5" s="602"/>
      <c r="CW5" s="602"/>
      <c r="CX5" s="602"/>
      <c r="CY5" s="602"/>
      <c r="CZ5" s="602"/>
      <c r="DA5" s="602"/>
      <c r="DB5" s="602"/>
      <c r="DC5" s="602"/>
      <c r="DD5" s="602"/>
      <c r="DE5" s="602"/>
      <c r="DF5" s="602"/>
      <c r="DG5" s="602"/>
      <c r="DH5" s="602"/>
      <c r="DI5" s="602"/>
      <c r="DJ5" s="602"/>
      <c r="DK5" s="602"/>
      <c r="DL5" s="602"/>
      <c r="DM5" s="602"/>
      <c r="DN5" s="602"/>
      <c r="DO5" s="602"/>
      <c r="DP5" s="602"/>
      <c r="DQ5" s="602"/>
      <c r="DR5" s="602"/>
      <c r="DS5" s="602"/>
      <c r="DT5" s="602"/>
      <c r="DU5" s="602"/>
      <c r="DV5" s="602"/>
      <c r="DW5" s="602"/>
      <c r="DX5" s="602"/>
      <c r="DY5" s="602"/>
      <c r="DZ5" s="602"/>
      <c r="EA5" s="602"/>
      <c r="EB5" s="602"/>
      <c r="EC5" s="602"/>
      <c r="ED5" s="602"/>
      <c r="EE5" s="602"/>
      <c r="EF5" s="602"/>
      <c r="EG5" s="602"/>
      <c r="EH5" s="602"/>
      <c r="EI5" s="602"/>
      <c r="EJ5" s="602"/>
      <c r="EK5" s="602"/>
      <c r="EL5" s="602"/>
      <c r="EM5" s="602"/>
      <c r="EN5" s="602"/>
      <c r="EO5" s="602"/>
      <c r="EP5" s="602"/>
      <c r="EQ5" s="602"/>
      <c r="ER5" s="602"/>
      <c r="ES5" s="602"/>
      <c r="ET5" s="602"/>
      <c r="EU5" s="602"/>
      <c r="EV5" s="602"/>
      <c r="EW5" s="602"/>
      <c r="EX5" s="602"/>
      <c r="EY5" s="602"/>
      <c r="EZ5" s="602"/>
      <c r="FA5" s="602"/>
      <c r="FB5" s="602"/>
      <c r="FC5" s="603"/>
    </row>
    <row r="6" spans="1:160" ht="33" customHeight="1" thickBot="1" x14ac:dyDescent="0.3">
      <c r="A6" s="599" t="s">
        <v>6</v>
      </c>
      <c r="B6" s="600"/>
      <c r="C6" s="600"/>
      <c r="D6" s="600"/>
      <c r="E6" s="600"/>
      <c r="F6" s="600"/>
      <c r="G6" s="601" t="s">
        <v>7</v>
      </c>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c r="AN6" s="602"/>
      <c r="AO6" s="602"/>
      <c r="AP6" s="602"/>
      <c r="AQ6" s="602"/>
      <c r="AR6" s="602"/>
      <c r="AS6" s="602"/>
      <c r="AT6" s="602"/>
      <c r="AU6" s="602"/>
      <c r="AV6" s="602"/>
      <c r="AW6" s="602"/>
      <c r="AX6" s="602"/>
      <c r="AY6" s="602"/>
      <c r="AZ6" s="602"/>
      <c r="BA6" s="602"/>
      <c r="BB6" s="602"/>
      <c r="BC6" s="602"/>
      <c r="BD6" s="602"/>
      <c r="BE6" s="602"/>
      <c r="BF6" s="602"/>
      <c r="BG6" s="602"/>
      <c r="BH6" s="602"/>
      <c r="BI6" s="602"/>
      <c r="BJ6" s="602"/>
      <c r="BK6" s="602"/>
      <c r="BL6" s="602"/>
      <c r="BM6" s="602"/>
      <c r="BN6" s="602"/>
      <c r="BO6" s="602"/>
      <c r="BP6" s="602"/>
      <c r="BQ6" s="602"/>
      <c r="BR6" s="602"/>
      <c r="BS6" s="602"/>
      <c r="BT6" s="602"/>
      <c r="BU6" s="602"/>
      <c r="BV6" s="602"/>
      <c r="BW6" s="602"/>
      <c r="BX6" s="602"/>
      <c r="BY6" s="602"/>
      <c r="BZ6" s="602"/>
      <c r="CA6" s="602"/>
      <c r="CB6" s="602"/>
      <c r="CC6" s="602"/>
      <c r="CD6" s="602"/>
      <c r="CE6" s="602"/>
      <c r="CF6" s="602"/>
      <c r="CG6" s="602"/>
      <c r="CH6" s="602"/>
      <c r="CI6" s="602"/>
      <c r="CJ6" s="602"/>
      <c r="CK6" s="602"/>
      <c r="CL6" s="602"/>
      <c r="CM6" s="602"/>
      <c r="CN6" s="602"/>
      <c r="CO6" s="602"/>
      <c r="CP6" s="602"/>
      <c r="CQ6" s="602"/>
      <c r="CR6" s="602"/>
      <c r="CS6" s="602"/>
      <c r="CT6" s="602"/>
      <c r="CU6" s="602"/>
      <c r="CV6" s="602"/>
      <c r="CW6" s="602"/>
      <c r="CX6" s="602"/>
      <c r="CY6" s="602"/>
      <c r="CZ6" s="602"/>
      <c r="DA6" s="602"/>
      <c r="DB6" s="602"/>
      <c r="DC6" s="602"/>
      <c r="DD6" s="602"/>
      <c r="DE6" s="602"/>
      <c r="DF6" s="602"/>
      <c r="DG6" s="602"/>
      <c r="DH6" s="602"/>
      <c r="DI6" s="602"/>
      <c r="DJ6" s="602"/>
      <c r="DK6" s="602"/>
      <c r="DL6" s="602"/>
      <c r="DM6" s="602"/>
      <c r="DN6" s="602"/>
      <c r="DO6" s="602"/>
      <c r="DP6" s="602"/>
      <c r="DQ6" s="602"/>
      <c r="DR6" s="602"/>
      <c r="DS6" s="602"/>
      <c r="DT6" s="602"/>
      <c r="DU6" s="602"/>
      <c r="DV6" s="602"/>
      <c r="DW6" s="602"/>
      <c r="DX6" s="602"/>
      <c r="DY6" s="602"/>
      <c r="DZ6" s="602"/>
      <c r="EA6" s="602"/>
      <c r="EB6" s="602"/>
      <c r="EC6" s="602"/>
      <c r="ED6" s="602"/>
      <c r="EE6" s="602"/>
      <c r="EF6" s="602"/>
      <c r="EG6" s="602"/>
      <c r="EH6" s="602"/>
      <c r="EI6" s="602"/>
      <c r="EJ6" s="602"/>
      <c r="EK6" s="602"/>
      <c r="EL6" s="602"/>
      <c r="EM6" s="602"/>
      <c r="EN6" s="602"/>
      <c r="EO6" s="602"/>
      <c r="EP6" s="602"/>
      <c r="EQ6" s="602"/>
      <c r="ER6" s="602"/>
      <c r="ES6" s="602"/>
      <c r="ET6" s="602"/>
      <c r="EU6" s="602"/>
      <c r="EV6" s="602"/>
      <c r="EW6" s="602"/>
      <c r="EX6" s="602"/>
      <c r="EY6" s="602"/>
      <c r="EZ6" s="602"/>
      <c r="FA6" s="602"/>
      <c r="FB6" s="602"/>
      <c r="FC6" s="603"/>
    </row>
    <row r="7" spans="1:160" ht="28.5" customHeight="1" thickBot="1" x14ac:dyDescent="0.3">
      <c r="A7" s="599" t="s">
        <v>8</v>
      </c>
      <c r="B7" s="600"/>
      <c r="C7" s="600"/>
      <c r="D7" s="600"/>
      <c r="E7" s="600"/>
      <c r="F7" s="600"/>
      <c r="G7" s="601" t="s">
        <v>9</v>
      </c>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2"/>
      <c r="AU7" s="602"/>
      <c r="AV7" s="602"/>
      <c r="AW7" s="602"/>
      <c r="AX7" s="602"/>
      <c r="AY7" s="602"/>
      <c r="AZ7" s="602"/>
      <c r="BA7" s="602"/>
      <c r="BB7" s="602"/>
      <c r="BC7" s="602"/>
      <c r="BD7" s="602"/>
      <c r="BE7" s="602"/>
      <c r="BF7" s="602"/>
      <c r="BG7" s="602"/>
      <c r="BH7" s="602"/>
      <c r="BI7" s="602"/>
      <c r="BJ7" s="602"/>
      <c r="BK7" s="602"/>
      <c r="BL7" s="602"/>
      <c r="BM7" s="602"/>
      <c r="BN7" s="602"/>
      <c r="BO7" s="602"/>
      <c r="BP7" s="602"/>
      <c r="BQ7" s="602"/>
      <c r="BR7" s="602"/>
      <c r="BS7" s="602"/>
      <c r="BT7" s="602"/>
      <c r="BU7" s="602"/>
      <c r="BV7" s="602"/>
      <c r="BW7" s="602"/>
      <c r="BX7" s="602"/>
      <c r="BY7" s="602"/>
      <c r="BZ7" s="602"/>
      <c r="CA7" s="602"/>
      <c r="CB7" s="602"/>
      <c r="CC7" s="602"/>
      <c r="CD7" s="602"/>
      <c r="CE7" s="602"/>
      <c r="CF7" s="602"/>
      <c r="CG7" s="602"/>
      <c r="CH7" s="602"/>
      <c r="CI7" s="602"/>
      <c r="CJ7" s="602"/>
      <c r="CK7" s="602"/>
      <c r="CL7" s="602"/>
      <c r="CM7" s="602"/>
      <c r="CN7" s="602"/>
      <c r="CO7" s="602"/>
      <c r="CP7" s="602"/>
      <c r="CQ7" s="602"/>
      <c r="CR7" s="602"/>
      <c r="CS7" s="602"/>
      <c r="CT7" s="602"/>
      <c r="CU7" s="602"/>
      <c r="CV7" s="602"/>
      <c r="CW7" s="602"/>
      <c r="CX7" s="602"/>
      <c r="CY7" s="602"/>
      <c r="CZ7" s="602"/>
      <c r="DA7" s="602"/>
      <c r="DB7" s="602"/>
      <c r="DC7" s="602"/>
      <c r="DD7" s="602"/>
      <c r="DE7" s="602"/>
      <c r="DF7" s="602"/>
      <c r="DG7" s="602"/>
      <c r="DH7" s="602"/>
      <c r="DI7" s="602"/>
      <c r="DJ7" s="602"/>
      <c r="DK7" s="602"/>
      <c r="DL7" s="602"/>
      <c r="DM7" s="602"/>
      <c r="DN7" s="602"/>
      <c r="DO7" s="602"/>
      <c r="DP7" s="602"/>
      <c r="DQ7" s="602"/>
      <c r="DR7" s="602"/>
      <c r="DS7" s="602"/>
      <c r="DT7" s="602"/>
      <c r="DU7" s="602"/>
      <c r="DV7" s="602"/>
      <c r="DW7" s="602"/>
      <c r="DX7" s="602"/>
      <c r="DY7" s="602"/>
      <c r="DZ7" s="602"/>
      <c r="EA7" s="602"/>
      <c r="EB7" s="602"/>
      <c r="EC7" s="602"/>
      <c r="ED7" s="602"/>
      <c r="EE7" s="602"/>
      <c r="EF7" s="602"/>
      <c r="EG7" s="602"/>
      <c r="EH7" s="602"/>
      <c r="EI7" s="602"/>
      <c r="EJ7" s="602"/>
      <c r="EK7" s="602"/>
      <c r="EL7" s="602"/>
      <c r="EM7" s="602"/>
      <c r="EN7" s="602"/>
      <c r="EO7" s="602"/>
      <c r="EP7" s="602"/>
      <c r="EQ7" s="602"/>
      <c r="ER7" s="602"/>
      <c r="ES7" s="602"/>
      <c r="ET7" s="602"/>
      <c r="EU7" s="602"/>
      <c r="EV7" s="602"/>
      <c r="EW7" s="602"/>
      <c r="EX7" s="602"/>
      <c r="EY7" s="602"/>
      <c r="EZ7" s="602"/>
      <c r="FA7" s="602"/>
      <c r="FB7" s="602"/>
      <c r="FC7" s="603"/>
    </row>
    <row r="8" spans="1:160" ht="36" customHeight="1" thickBot="1" x14ac:dyDescent="0.3">
      <c r="A8" s="599" t="s">
        <v>10</v>
      </c>
      <c r="B8" s="600"/>
      <c r="C8" s="600"/>
      <c r="D8" s="600"/>
      <c r="E8" s="600"/>
      <c r="F8" s="600"/>
      <c r="G8" s="604" t="s">
        <v>11</v>
      </c>
      <c r="H8" s="605"/>
      <c r="I8" s="605"/>
      <c r="J8" s="605"/>
      <c r="K8" s="605"/>
      <c r="L8" s="605"/>
      <c r="M8" s="605"/>
      <c r="N8" s="605"/>
      <c r="O8" s="605"/>
      <c r="P8" s="605"/>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05"/>
      <c r="AV8" s="605"/>
      <c r="AW8" s="605"/>
      <c r="AX8" s="605"/>
      <c r="AY8" s="605"/>
      <c r="AZ8" s="605"/>
      <c r="BA8" s="605"/>
      <c r="BB8" s="605"/>
      <c r="BC8" s="605"/>
      <c r="BD8" s="605"/>
      <c r="BE8" s="605"/>
      <c r="BF8" s="605"/>
      <c r="BG8" s="605"/>
      <c r="BH8" s="605"/>
      <c r="BI8" s="605"/>
      <c r="BJ8" s="605"/>
      <c r="BK8" s="605"/>
      <c r="BL8" s="605"/>
      <c r="BM8" s="605"/>
      <c r="BN8" s="605"/>
      <c r="BO8" s="605"/>
      <c r="BP8" s="605"/>
      <c r="BQ8" s="605"/>
      <c r="BR8" s="605"/>
      <c r="BS8" s="605"/>
      <c r="BT8" s="605"/>
      <c r="BU8" s="605"/>
      <c r="BV8" s="605"/>
      <c r="BW8" s="605"/>
      <c r="BX8" s="605"/>
      <c r="BY8" s="605"/>
      <c r="BZ8" s="605"/>
      <c r="CA8" s="605"/>
      <c r="CB8" s="605"/>
      <c r="CC8" s="605"/>
      <c r="CD8" s="605"/>
      <c r="CE8" s="605"/>
      <c r="CF8" s="605"/>
      <c r="CG8" s="605"/>
      <c r="CH8" s="605"/>
      <c r="CI8" s="605"/>
      <c r="CJ8" s="605"/>
      <c r="CK8" s="605"/>
      <c r="CL8" s="605"/>
      <c r="CM8" s="605"/>
      <c r="CN8" s="605"/>
      <c r="CO8" s="605"/>
      <c r="CP8" s="605"/>
      <c r="CQ8" s="605"/>
      <c r="CR8" s="605"/>
      <c r="CS8" s="605"/>
      <c r="CT8" s="605"/>
      <c r="CU8" s="605"/>
      <c r="CV8" s="605"/>
      <c r="CW8" s="605"/>
      <c r="CX8" s="605"/>
      <c r="CY8" s="605"/>
      <c r="CZ8" s="605"/>
      <c r="DA8" s="605"/>
      <c r="DB8" s="605"/>
      <c r="DC8" s="605"/>
      <c r="DD8" s="605"/>
      <c r="DE8" s="605"/>
      <c r="DF8" s="605"/>
      <c r="DG8" s="605"/>
      <c r="DH8" s="605"/>
      <c r="DI8" s="605"/>
      <c r="DJ8" s="605"/>
      <c r="DK8" s="605"/>
      <c r="DL8" s="605"/>
      <c r="DM8" s="605"/>
      <c r="DN8" s="605"/>
      <c r="DO8" s="605"/>
      <c r="DP8" s="605"/>
      <c r="DQ8" s="605"/>
      <c r="DR8" s="605"/>
      <c r="DS8" s="605"/>
      <c r="DT8" s="605"/>
      <c r="DU8" s="605"/>
      <c r="DV8" s="605"/>
      <c r="DW8" s="605"/>
      <c r="DX8" s="605"/>
      <c r="DY8" s="605"/>
      <c r="DZ8" s="605"/>
      <c r="EA8" s="605"/>
      <c r="EB8" s="605"/>
      <c r="EC8" s="605"/>
      <c r="ED8" s="605"/>
      <c r="EE8" s="605"/>
      <c r="EF8" s="605"/>
      <c r="EG8" s="605"/>
      <c r="EH8" s="605"/>
      <c r="EI8" s="605"/>
      <c r="EJ8" s="605"/>
      <c r="EK8" s="605"/>
      <c r="EL8" s="605"/>
      <c r="EM8" s="605"/>
      <c r="EN8" s="605"/>
      <c r="EO8" s="605"/>
      <c r="EP8" s="605"/>
      <c r="EQ8" s="605"/>
      <c r="ER8" s="605"/>
      <c r="ES8" s="605"/>
      <c r="ET8" s="605"/>
      <c r="EU8" s="605"/>
      <c r="EV8" s="605"/>
      <c r="EW8" s="605"/>
      <c r="EX8" s="605"/>
      <c r="EY8" s="605"/>
      <c r="EZ8" s="605"/>
      <c r="FA8" s="605"/>
      <c r="FB8" s="605"/>
      <c r="FC8" s="606"/>
    </row>
    <row r="9" spans="1:160" ht="18.75" thickBot="1" x14ac:dyDescent="0.3">
      <c r="A9" s="4"/>
      <c r="B9" s="5"/>
      <c r="C9" s="5"/>
      <c r="D9" s="5"/>
      <c r="E9" s="5"/>
      <c r="F9" s="5"/>
      <c r="G9" s="477"/>
      <c r="H9" s="477"/>
      <c r="I9" s="477"/>
      <c r="J9" s="477"/>
      <c r="K9" s="477"/>
      <c r="L9" s="477"/>
      <c r="M9" s="477"/>
      <c r="N9" s="477"/>
      <c r="O9" s="477"/>
      <c r="P9" s="477"/>
      <c r="Q9" s="477"/>
      <c r="R9" s="477"/>
      <c r="S9" s="477"/>
      <c r="T9" s="477"/>
      <c r="U9" s="6"/>
      <c r="V9" s="477"/>
      <c r="W9" s="477"/>
      <c r="X9" s="477"/>
      <c r="Y9" s="6"/>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c r="BC9" s="477"/>
      <c r="BD9" s="477"/>
      <c r="BE9" s="477"/>
      <c r="BF9" s="477"/>
      <c r="BG9" s="477"/>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row>
    <row r="10" spans="1:160" s="7" customFormat="1" ht="36" customHeight="1" thickBot="1" x14ac:dyDescent="0.25">
      <c r="A10" s="580" t="s">
        <v>12</v>
      </c>
      <c r="B10" s="581"/>
      <c r="C10" s="581"/>
      <c r="D10" s="581"/>
      <c r="E10" s="581"/>
      <c r="F10" s="581"/>
      <c r="G10" s="581"/>
      <c r="H10" s="581"/>
      <c r="I10" s="582"/>
      <c r="J10" s="581" t="s">
        <v>13</v>
      </c>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81"/>
      <c r="AU10" s="581"/>
      <c r="AV10" s="581"/>
      <c r="AW10" s="581"/>
      <c r="AX10" s="581"/>
      <c r="AY10" s="581"/>
      <c r="AZ10" s="581"/>
      <c r="BA10" s="581"/>
      <c r="BB10" s="581"/>
      <c r="BC10" s="581"/>
      <c r="BD10" s="581"/>
      <c r="BE10" s="581"/>
      <c r="BF10" s="581"/>
      <c r="BG10" s="581"/>
      <c r="BH10" s="581"/>
      <c r="BI10" s="581"/>
      <c r="BJ10" s="581"/>
      <c r="BK10" s="581"/>
      <c r="BL10" s="581"/>
      <c r="BM10" s="581"/>
      <c r="BN10" s="581"/>
      <c r="BO10" s="581"/>
      <c r="BP10" s="581"/>
      <c r="BQ10" s="581"/>
      <c r="BR10" s="581"/>
      <c r="BS10" s="581"/>
      <c r="BT10" s="581"/>
      <c r="BU10" s="581"/>
      <c r="BV10" s="581"/>
      <c r="BW10" s="581"/>
      <c r="BX10" s="581"/>
      <c r="BY10" s="581"/>
      <c r="BZ10" s="581"/>
      <c r="CA10" s="581"/>
      <c r="CB10" s="581"/>
      <c r="CC10" s="581"/>
      <c r="CD10" s="581"/>
      <c r="CE10" s="581"/>
      <c r="CF10" s="581"/>
      <c r="CG10" s="581"/>
      <c r="CH10" s="581"/>
      <c r="CI10" s="581"/>
      <c r="CJ10" s="581"/>
      <c r="CK10" s="581"/>
      <c r="CL10" s="581"/>
      <c r="CM10" s="581"/>
      <c r="CN10" s="581"/>
      <c r="CO10" s="581"/>
      <c r="CP10" s="581"/>
      <c r="CQ10" s="581"/>
      <c r="CR10" s="581"/>
      <c r="CS10" s="581"/>
      <c r="CT10" s="581"/>
      <c r="CU10" s="581"/>
      <c r="CV10" s="581"/>
      <c r="CW10" s="581"/>
      <c r="CX10" s="581"/>
      <c r="CY10" s="581"/>
      <c r="CZ10" s="581"/>
      <c r="DA10" s="581"/>
      <c r="DB10" s="581"/>
      <c r="DC10" s="581"/>
      <c r="DD10" s="581"/>
      <c r="DE10" s="581"/>
      <c r="DF10" s="581"/>
      <c r="DG10" s="581"/>
      <c r="DH10" s="581"/>
      <c r="DI10" s="581"/>
      <c r="DJ10" s="581"/>
      <c r="DK10" s="581"/>
      <c r="DL10" s="581"/>
      <c r="DM10" s="581"/>
      <c r="DN10" s="581"/>
      <c r="DO10" s="581"/>
      <c r="DP10" s="581"/>
      <c r="DQ10" s="581"/>
      <c r="DR10" s="581"/>
      <c r="DS10" s="581"/>
      <c r="DT10" s="581"/>
      <c r="DU10" s="581"/>
      <c r="DV10" s="581"/>
      <c r="DW10" s="581"/>
      <c r="DX10" s="581"/>
      <c r="DY10" s="581"/>
      <c r="DZ10" s="581"/>
      <c r="EA10" s="581"/>
      <c r="EB10" s="581"/>
      <c r="EC10" s="581"/>
      <c r="ED10" s="581"/>
      <c r="EE10" s="581"/>
      <c r="EF10" s="581"/>
      <c r="EG10" s="581"/>
      <c r="EH10" s="581"/>
      <c r="EI10" s="581"/>
      <c r="EJ10" s="581"/>
      <c r="EK10" s="581"/>
      <c r="EL10" s="581"/>
      <c r="EM10" s="581"/>
      <c r="EN10" s="581"/>
      <c r="EO10" s="581"/>
      <c r="EP10" s="581"/>
      <c r="EQ10" s="581"/>
      <c r="ER10" s="581"/>
      <c r="ES10" s="582"/>
      <c r="ET10" s="583" t="s">
        <v>14</v>
      </c>
      <c r="EU10" s="583" t="s">
        <v>15</v>
      </c>
      <c r="EV10" s="586" t="s">
        <v>16</v>
      </c>
      <c r="EW10" s="589" t="s">
        <v>17</v>
      </c>
      <c r="EX10" s="586" t="s">
        <v>18</v>
      </c>
      <c r="EY10" s="593" t="s">
        <v>19</v>
      </c>
      <c r="EZ10" s="596" t="s">
        <v>20</v>
      </c>
      <c r="FA10" s="596" t="s">
        <v>21</v>
      </c>
      <c r="FB10" s="596" t="s">
        <v>22</v>
      </c>
      <c r="FC10" s="577" t="s">
        <v>23</v>
      </c>
    </row>
    <row r="11" spans="1:160" s="7" customFormat="1" ht="24.75" customHeight="1" thickBot="1" x14ac:dyDescent="0.25">
      <c r="A11" s="580" t="s">
        <v>24</v>
      </c>
      <c r="B11" s="581"/>
      <c r="C11" s="581"/>
      <c r="D11" s="581"/>
      <c r="E11" s="581"/>
      <c r="F11" s="581"/>
      <c r="G11" s="581"/>
      <c r="H11" s="581"/>
      <c r="I11" s="582"/>
      <c r="J11" s="572" t="s">
        <v>25</v>
      </c>
      <c r="K11" s="571"/>
      <c r="L11" s="571"/>
      <c r="M11" s="571"/>
      <c r="N11" s="571"/>
      <c r="O11" s="571"/>
      <c r="P11" s="571"/>
      <c r="Q11" s="571"/>
      <c r="R11" s="571"/>
      <c r="S11" s="571"/>
      <c r="T11" s="571"/>
      <c r="U11" s="571"/>
      <c r="V11" s="571"/>
      <c r="W11" s="571"/>
      <c r="X11" s="571"/>
      <c r="Y11" s="571"/>
      <c r="Z11" s="571"/>
      <c r="AA11" s="571"/>
      <c r="AB11" s="571"/>
      <c r="AC11" s="592"/>
      <c r="AD11" s="572" t="s">
        <v>26</v>
      </c>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F11" s="571"/>
      <c r="BG11" s="592"/>
      <c r="BH11" s="572" t="s">
        <v>27</v>
      </c>
      <c r="BI11" s="571"/>
      <c r="BJ11" s="571"/>
      <c r="BK11" s="571"/>
      <c r="BL11" s="571"/>
      <c r="BM11" s="571"/>
      <c r="BN11" s="571"/>
      <c r="BO11" s="571"/>
      <c r="BP11" s="571"/>
      <c r="BQ11" s="571"/>
      <c r="BR11" s="571"/>
      <c r="BS11" s="571"/>
      <c r="BT11" s="571"/>
      <c r="BU11" s="571"/>
      <c r="BV11" s="571"/>
      <c r="BW11" s="571"/>
      <c r="BX11" s="571"/>
      <c r="BY11" s="571"/>
      <c r="BZ11" s="571"/>
      <c r="CA11" s="571"/>
      <c r="CB11" s="571"/>
      <c r="CC11" s="571"/>
      <c r="CD11" s="571"/>
      <c r="CE11" s="571"/>
      <c r="CF11" s="571"/>
      <c r="CG11" s="571"/>
      <c r="CH11" s="571"/>
      <c r="CI11" s="571"/>
      <c r="CJ11" s="571"/>
      <c r="CK11" s="592"/>
      <c r="CL11" s="571" t="s">
        <v>28</v>
      </c>
      <c r="CM11" s="571"/>
      <c r="CN11" s="571"/>
      <c r="CO11" s="571"/>
      <c r="CP11" s="571"/>
      <c r="CQ11" s="571"/>
      <c r="CR11" s="571"/>
      <c r="CS11" s="571"/>
      <c r="CT11" s="571"/>
      <c r="CU11" s="571"/>
      <c r="CV11" s="571"/>
      <c r="CW11" s="571"/>
      <c r="CX11" s="571"/>
      <c r="CY11" s="571"/>
      <c r="CZ11" s="571"/>
      <c r="DA11" s="571"/>
      <c r="DB11" s="571"/>
      <c r="DC11" s="571"/>
      <c r="DD11" s="571"/>
      <c r="DE11" s="571"/>
      <c r="DF11" s="571"/>
      <c r="DG11" s="571"/>
      <c r="DH11" s="571"/>
      <c r="DI11" s="571"/>
      <c r="DJ11" s="571"/>
      <c r="DK11" s="571"/>
      <c r="DL11" s="571"/>
      <c r="DM11" s="571"/>
      <c r="DN11" s="571"/>
      <c r="DO11" s="571"/>
      <c r="DP11" s="572" t="s">
        <v>29</v>
      </c>
      <c r="DQ11" s="571"/>
      <c r="DR11" s="571"/>
      <c r="DS11" s="571"/>
      <c r="DT11" s="571"/>
      <c r="DU11" s="571"/>
      <c r="DV11" s="571"/>
      <c r="DW11" s="571"/>
      <c r="DX11" s="571"/>
      <c r="DY11" s="571"/>
      <c r="DZ11" s="571"/>
      <c r="EA11" s="571"/>
      <c r="EB11" s="571"/>
      <c r="EC11" s="571"/>
      <c r="ED11" s="571"/>
      <c r="EE11" s="571"/>
      <c r="EF11" s="571"/>
      <c r="EG11" s="571"/>
      <c r="EH11" s="571"/>
      <c r="EI11" s="571"/>
      <c r="EJ11" s="571"/>
      <c r="EK11" s="571"/>
      <c r="EL11" s="571"/>
      <c r="EM11" s="571"/>
      <c r="EN11" s="571"/>
      <c r="EO11" s="571"/>
      <c r="EP11" s="571"/>
      <c r="EQ11" s="571"/>
      <c r="ER11" s="571"/>
      <c r="ES11" s="571"/>
      <c r="ET11" s="584"/>
      <c r="EU11" s="584"/>
      <c r="EV11" s="587"/>
      <c r="EW11" s="590"/>
      <c r="EX11" s="587"/>
      <c r="EY11" s="594"/>
      <c r="EZ11" s="597"/>
      <c r="FA11" s="597"/>
      <c r="FB11" s="597"/>
      <c r="FC11" s="578"/>
    </row>
    <row r="12" spans="1:160" s="7" customFormat="1" ht="151.5" customHeight="1" thickBot="1" x14ac:dyDescent="0.25">
      <c r="A12" s="548" t="s">
        <v>30</v>
      </c>
      <c r="B12" s="548" t="s">
        <v>31</v>
      </c>
      <c r="C12" s="549" t="s">
        <v>32</v>
      </c>
      <c r="D12" s="549" t="s">
        <v>33</v>
      </c>
      <c r="E12" s="549" t="s">
        <v>34</v>
      </c>
      <c r="F12" s="549" t="s">
        <v>35</v>
      </c>
      <c r="G12" s="549" t="s">
        <v>36</v>
      </c>
      <c r="H12" s="549" t="s">
        <v>37</v>
      </c>
      <c r="I12" s="10" t="s">
        <v>38</v>
      </c>
      <c r="J12" s="550" t="s">
        <v>39</v>
      </c>
      <c r="K12" s="551" t="s">
        <v>40</v>
      </c>
      <c r="L12" s="552" t="s">
        <v>41</v>
      </c>
      <c r="M12" s="551" t="s">
        <v>42</v>
      </c>
      <c r="N12" s="552" t="s">
        <v>43</v>
      </c>
      <c r="O12" s="551" t="s">
        <v>44</v>
      </c>
      <c r="P12" s="552" t="s">
        <v>45</v>
      </c>
      <c r="Q12" s="551" t="s">
        <v>46</v>
      </c>
      <c r="R12" s="552" t="s">
        <v>47</v>
      </c>
      <c r="S12" s="551" t="s">
        <v>48</v>
      </c>
      <c r="T12" s="552" t="s">
        <v>49</v>
      </c>
      <c r="U12" s="551" t="s">
        <v>50</v>
      </c>
      <c r="V12" s="552" t="s">
        <v>51</v>
      </c>
      <c r="W12" s="551" t="s">
        <v>52</v>
      </c>
      <c r="X12" s="553" t="s">
        <v>53</v>
      </c>
      <c r="Y12" s="554" t="s">
        <v>54</v>
      </c>
      <c r="Z12" s="15" t="s">
        <v>55</v>
      </c>
      <c r="AA12" s="16" t="s">
        <v>1889</v>
      </c>
      <c r="AB12" s="17" t="s">
        <v>56</v>
      </c>
      <c r="AC12" s="16" t="s">
        <v>1890</v>
      </c>
      <c r="AD12" s="11" t="s">
        <v>39</v>
      </c>
      <c r="AE12" s="12" t="s">
        <v>57</v>
      </c>
      <c r="AF12" s="9" t="s">
        <v>58</v>
      </c>
      <c r="AG12" s="12" t="s">
        <v>59</v>
      </c>
      <c r="AH12" s="9" t="s">
        <v>60</v>
      </c>
      <c r="AI12" s="12" t="s">
        <v>61</v>
      </c>
      <c r="AJ12" s="9" t="s">
        <v>62</v>
      </c>
      <c r="AK12" s="12" t="s">
        <v>63</v>
      </c>
      <c r="AL12" s="9" t="s">
        <v>64</v>
      </c>
      <c r="AM12" s="12" t="s">
        <v>65</v>
      </c>
      <c r="AN12" s="9" t="s">
        <v>66</v>
      </c>
      <c r="AO12" s="12" t="s">
        <v>40</v>
      </c>
      <c r="AP12" s="9" t="s">
        <v>41</v>
      </c>
      <c r="AQ12" s="12" t="s">
        <v>42</v>
      </c>
      <c r="AR12" s="9" t="s">
        <v>43</v>
      </c>
      <c r="AS12" s="12" t="s">
        <v>44</v>
      </c>
      <c r="AT12" s="9" t="s">
        <v>45</v>
      </c>
      <c r="AU12" s="12" t="s">
        <v>46</v>
      </c>
      <c r="AV12" s="9" t="s">
        <v>47</v>
      </c>
      <c r="AW12" s="12" t="s">
        <v>48</v>
      </c>
      <c r="AX12" s="9" t="s">
        <v>49</v>
      </c>
      <c r="AY12" s="12" t="s">
        <v>50</v>
      </c>
      <c r="AZ12" s="9" t="s">
        <v>51</v>
      </c>
      <c r="BA12" s="12" t="s">
        <v>52</v>
      </c>
      <c r="BB12" s="13" t="s">
        <v>53</v>
      </c>
      <c r="BC12" s="554" t="s">
        <v>54</v>
      </c>
      <c r="BD12" s="18" t="s">
        <v>67</v>
      </c>
      <c r="BE12" s="16" t="s">
        <v>1901</v>
      </c>
      <c r="BF12" s="17" t="s">
        <v>68</v>
      </c>
      <c r="BG12" s="16" t="s">
        <v>1902</v>
      </c>
      <c r="BH12" s="11" t="s">
        <v>39</v>
      </c>
      <c r="BI12" s="12" t="s">
        <v>57</v>
      </c>
      <c r="BJ12" s="9" t="s">
        <v>58</v>
      </c>
      <c r="BK12" s="12" t="s">
        <v>59</v>
      </c>
      <c r="BL12" s="9" t="s">
        <v>60</v>
      </c>
      <c r="BM12" s="12" t="s">
        <v>61</v>
      </c>
      <c r="BN12" s="9" t="s">
        <v>62</v>
      </c>
      <c r="BO12" s="12" t="s">
        <v>63</v>
      </c>
      <c r="BP12" s="9" t="s">
        <v>64</v>
      </c>
      <c r="BQ12" s="12" t="s">
        <v>65</v>
      </c>
      <c r="BR12" s="9" t="s">
        <v>66</v>
      </c>
      <c r="BS12" s="12" t="s">
        <v>40</v>
      </c>
      <c r="BT12" s="9" t="s">
        <v>41</v>
      </c>
      <c r="BU12" s="12" t="s">
        <v>42</v>
      </c>
      <c r="BV12" s="9" t="s">
        <v>43</v>
      </c>
      <c r="BW12" s="12" t="s">
        <v>44</v>
      </c>
      <c r="BX12" s="9" t="s">
        <v>45</v>
      </c>
      <c r="BY12" s="12" t="s">
        <v>46</v>
      </c>
      <c r="BZ12" s="9" t="s">
        <v>47</v>
      </c>
      <c r="CA12" s="12" t="s">
        <v>48</v>
      </c>
      <c r="CB12" s="9" t="s">
        <v>49</v>
      </c>
      <c r="CC12" s="12" t="s">
        <v>50</v>
      </c>
      <c r="CD12" s="9" t="s">
        <v>51</v>
      </c>
      <c r="CE12" s="12" t="s">
        <v>52</v>
      </c>
      <c r="CF12" s="13" t="s">
        <v>53</v>
      </c>
      <c r="CG12" s="554" t="s">
        <v>54</v>
      </c>
      <c r="CH12" s="17" t="s">
        <v>69</v>
      </c>
      <c r="CI12" s="16" t="s">
        <v>1904</v>
      </c>
      <c r="CJ12" s="17" t="s">
        <v>70</v>
      </c>
      <c r="CK12" s="16" t="s">
        <v>1905</v>
      </c>
      <c r="CL12" s="555" t="s">
        <v>1865</v>
      </c>
      <c r="CM12" s="556" t="s">
        <v>1910</v>
      </c>
      <c r="CN12" s="537" t="s">
        <v>1911</v>
      </c>
      <c r="CO12" s="556" t="s">
        <v>1912</v>
      </c>
      <c r="CP12" s="537" t="s">
        <v>1913</v>
      </c>
      <c r="CQ12" s="556" t="s">
        <v>1914</v>
      </c>
      <c r="CR12" s="537" t="s">
        <v>1915</v>
      </c>
      <c r="CS12" s="556" t="s">
        <v>1916</v>
      </c>
      <c r="CT12" s="537" t="s">
        <v>1917</v>
      </c>
      <c r="CU12" s="556" t="s">
        <v>1918</v>
      </c>
      <c r="CV12" s="537" t="s">
        <v>1919</v>
      </c>
      <c r="CW12" s="556" t="s">
        <v>1920</v>
      </c>
      <c r="CX12" s="537" t="s">
        <v>1921</v>
      </c>
      <c r="CY12" s="556" t="s">
        <v>1922</v>
      </c>
      <c r="CZ12" s="537" t="s">
        <v>1923</v>
      </c>
      <c r="DA12" s="556" t="s">
        <v>1924</v>
      </c>
      <c r="DB12" s="537" t="s">
        <v>1925</v>
      </c>
      <c r="DC12" s="556" t="s">
        <v>1926</v>
      </c>
      <c r="DD12" s="537" t="s">
        <v>1927</v>
      </c>
      <c r="DE12" s="556" t="s">
        <v>1928</v>
      </c>
      <c r="DF12" s="537" t="s">
        <v>1929</v>
      </c>
      <c r="DG12" s="556" t="s">
        <v>1930</v>
      </c>
      <c r="DH12" s="537" t="s">
        <v>1931</v>
      </c>
      <c r="DI12" s="556" t="s">
        <v>1932</v>
      </c>
      <c r="DJ12" s="538" t="s">
        <v>1933</v>
      </c>
      <c r="DK12" s="554" t="s">
        <v>54</v>
      </c>
      <c r="DL12" s="539" t="s">
        <v>71</v>
      </c>
      <c r="DM12" s="540" t="s">
        <v>1906</v>
      </c>
      <c r="DN12" s="541" t="s">
        <v>72</v>
      </c>
      <c r="DO12" s="540" t="s">
        <v>1907</v>
      </c>
      <c r="DP12" s="557" t="s">
        <v>39</v>
      </c>
      <c r="DQ12" s="12" t="s">
        <v>57</v>
      </c>
      <c r="DR12" s="9" t="s">
        <v>58</v>
      </c>
      <c r="DS12" s="12" t="s">
        <v>59</v>
      </c>
      <c r="DT12" s="9" t="s">
        <v>60</v>
      </c>
      <c r="DU12" s="12" t="s">
        <v>61</v>
      </c>
      <c r="DV12" s="9" t="s">
        <v>62</v>
      </c>
      <c r="DW12" s="12" t="s">
        <v>63</v>
      </c>
      <c r="DX12" s="9" t="s">
        <v>64</v>
      </c>
      <c r="DY12" s="12" t="s">
        <v>65</v>
      </c>
      <c r="DZ12" s="9" t="s">
        <v>66</v>
      </c>
      <c r="EA12" s="12" t="s">
        <v>40</v>
      </c>
      <c r="EB12" s="9" t="s">
        <v>41</v>
      </c>
      <c r="EC12" s="12" t="s">
        <v>42</v>
      </c>
      <c r="ED12" s="9" t="s">
        <v>43</v>
      </c>
      <c r="EE12" s="12" t="s">
        <v>44</v>
      </c>
      <c r="EF12" s="9" t="s">
        <v>45</v>
      </c>
      <c r="EG12" s="12" t="s">
        <v>46</v>
      </c>
      <c r="EH12" s="9" t="s">
        <v>47</v>
      </c>
      <c r="EI12" s="12" t="s">
        <v>48</v>
      </c>
      <c r="EJ12" s="9" t="s">
        <v>49</v>
      </c>
      <c r="EK12" s="12" t="s">
        <v>50</v>
      </c>
      <c r="EL12" s="9" t="s">
        <v>51</v>
      </c>
      <c r="EM12" s="12" t="s">
        <v>52</v>
      </c>
      <c r="EN12" s="13" t="s">
        <v>53</v>
      </c>
      <c r="EO12" s="14" t="s">
        <v>54</v>
      </c>
      <c r="EP12" s="539" t="s">
        <v>73</v>
      </c>
      <c r="EQ12" s="540" t="s">
        <v>1908</v>
      </c>
      <c r="ER12" s="541" t="s">
        <v>74</v>
      </c>
      <c r="ES12" s="538" t="s">
        <v>1909</v>
      </c>
      <c r="ET12" s="585"/>
      <c r="EU12" s="585"/>
      <c r="EV12" s="588"/>
      <c r="EW12" s="591"/>
      <c r="EX12" s="588"/>
      <c r="EY12" s="595"/>
      <c r="EZ12" s="598"/>
      <c r="FA12" s="598"/>
      <c r="FB12" s="598"/>
      <c r="FC12" s="579"/>
    </row>
    <row r="13" spans="1:160" s="485" customFormat="1" ht="166.5" customHeight="1" thickBot="1" x14ac:dyDescent="0.3">
      <c r="A13" s="480">
        <v>2</v>
      </c>
      <c r="B13" s="481">
        <v>33</v>
      </c>
      <c r="C13" s="480">
        <v>237</v>
      </c>
      <c r="D13" s="482" t="s">
        <v>75</v>
      </c>
      <c r="E13" s="483">
        <v>253</v>
      </c>
      <c r="F13" s="482" t="s">
        <v>76</v>
      </c>
      <c r="G13" s="483" t="s">
        <v>77</v>
      </c>
      <c r="H13" s="483" t="s">
        <v>78</v>
      </c>
      <c r="I13" s="24">
        <f>+AC13+BG13+CK13+CL13+DP13</f>
        <v>0.15</v>
      </c>
      <c r="J13" s="19">
        <v>1.2999999999999999E-2</v>
      </c>
      <c r="K13" s="19"/>
      <c r="L13" s="19"/>
      <c r="M13" s="19">
        <v>1.2999999999999999E-2</v>
      </c>
      <c r="N13" s="20">
        <v>2.5000000000000001E-3</v>
      </c>
      <c r="O13" s="19">
        <v>1.2999999999999999E-2</v>
      </c>
      <c r="P13" s="20">
        <v>3.8E-3</v>
      </c>
      <c r="Q13" s="19">
        <v>1.2999999999999999E-2</v>
      </c>
      <c r="R13" s="20">
        <v>5.4999999999999997E-3</v>
      </c>
      <c r="S13" s="19">
        <v>1.2999999999999999E-2</v>
      </c>
      <c r="T13" s="20">
        <v>7.4000000000000003E-3</v>
      </c>
      <c r="U13" s="19">
        <v>1.2999999999999999E-2</v>
      </c>
      <c r="V13" s="20">
        <v>8.6E-3</v>
      </c>
      <c r="W13" s="19">
        <v>1.2999999999999999E-2</v>
      </c>
      <c r="X13" s="21">
        <v>1.06E-2</v>
      </c>
      <c r="Y13" s="22">
        <f>+W13</f>
        <v>1.2999999999999999E-2</v>
      </c>
      <c r="Z13" s="22">
        <f>+Y13</f>
        <v>1.2999999999999999E-2</v>
      </c>
      <c r="AA13" s="22">
        <f>+X13</f>
        <v>1.06E-2</v>
      </c>
      <c r="AB13" s="22">
        <f>+Z13</f>
        <v>1.2999999999999999E-2</v>
      </c>
      <c r="AC13" s="22">
        <f>+AA13</f>
        <v>1.06E-2</v>
      </c>
      <c r="AD13" s="23">
        <v>3.1399999999999997E-2</v>
      </c>
      <c r="AE13" s="20">
        <v>1E-3</v>
      </c>
      <c r="AF13" s="20">
        <v>1E-3</v>
      </c>
      <c r="AG13" s="20">
        <v>2.5999999999999999E-3</v>
      </c>
      <c r="AH13" s="20">
        <v>2.5999999999999999E-3</v>
      </c>
      <c r="AI13" s="20">
        <v>2.0000000000000009E-4</v>
      </c>
      <c r="AJ13" s="20">
        <v>2.0000000000000001E-4</v>
      </c>
      <c r="AK13" s="20">
        <v>2.5000000000000005E-3</v>
      </c>
      <c r="AL13" s="20">
        <v>2.5000000000000001E-3</v>
      </c>
      <c r="AM13" s="20">
        <v>5.2999999999999983E-3</v>
      </c>
      <c r="AN13" s="20">
        <v>5.2999999999999983E-3</v>
      </c>
      <c r="AO13" s="20">
        <v>2.3999999999999998E-3</v>
      </c>
      <c r="AP13" s="20">
        <v>2.5000000000000001E-3</v>
      </c>
      <c r="AQ13" s="20">
        <v>2.3999999999999998E-3</v>
      </c>
      <c r="AR13" s="20">
        <v>2.3999999999999998E-3</v>
      </c>
      <c r="AS13" s="20">
        <v>5.5999999999999999E-3</v>
      </c>
      <c r="AT13" s="20">
        <v>5.5999999999999973E-3</v>
      </c>
      <c r="AU13" s="20">
        <v>3.0999999999999999E-3</v>
      </c>
      <c r="AV13" s="20">
        <v>3.8000000000000013E-3</v>
      </c>
      <c r="AW13" s="20">
        <v>3.7000000000000002E-3</v>
      </c>
      <c r="AX13" s="20">
        <v>2.8999999999999998E-3</v>
      </c>
      <c r="AY13" s="20">
        <v>3.0000000000000001E-3</v>
      </c>
      <c r="AZ13" s="20">
        <v>3.2000000000000002E-3</v>
      </c>
      <c r="BA13" s="20">
        <v>3.2000000000000002E-3</v>
      </c>
      <c r="BB13" s="20">
        <v>3.3E-3</v>
      </c>
      <c r="BC13" s="24">
        <f>+AE13+AG13+AI13+AK13+AM13+AO13+AQ13+AS13+AU13+AW13+AY13+BA13</f>
        <v>3.5000000000000003E-2</v>
      </c>
      <c r="BD13" s="20">
        <f>+AE13+AG13+AI13+AK13+AM13+AO13+AQ13+AS13+AU13+AW13+AY13+BA13</f>
        <v>3.5000000000000003E-2</v>
      </c>
      <c r="BE13" s="20">
        <f>+AF13+AH13+AJ13+AL13+AN13+AP13+AR13+AT13+AV13+AX13+AZ13+BB13</f>
        <v>3.5299999999999998E-2</v>
      </c>
      <c r="BF13" s="20">
        <f>AE13+AG13+AI13+AK13+AM13+AO13+AQ13+AS13+AU13+AW13+AY13+BA13</f>
        <v>3.5000000000000003E-2</v>
      </c>
      <c r="BG13" s="24">
        <f>AF13+AH13+AJ13+AL13+AN13+AP13+AR13+AT13+AV13+AX13+AZ13+BB13</f>
        <v>3.5299999999999998E-2</v>
      </c>
      <c r="BH13" s="23">
        <v>4.0399999999999998E-2</v>
      </c>
      <c r="BI13" s="20">
        <v>1.2999999999999999E-3</v>
      </c>
      <c r="BJ13" s="20">
        <v>1.2999999999999999E-3</v>
      </c>
      <c r="BK13" s="20">
        <v>3.0000000000000001E-3</v>
      </c>
      <c r="BL13" s="20">
        <v>2.2000000000000001E-3</v>
      </c>
      <c r="BM13" s="20">
        <v>3.5000000000000001E-3</v>
      </c>
      <c r="BN13" s="20">
        <v>3.8999999999999998E-3</v>
      </c>
      <c r="BO13" s="20">
        <v>3.8E-3</v>
      </c>
      <c r="BP13" s="20">
        <v>4.3E-3</v>
      </c>
      <c r="BQ13" s="20">
        <v>3.8E-3</v>
      </c>
      <c r="BR13" s="20">
        <v>4.7000000000000002E-3</v>
      </c>
      <c r="BS13" s="20">
        <v>4.1999999999999997E-3</v>
      </c>
      <c r="BT13" s="20">
        <v>4.4000000000000003E-3</v>
      </c>
      <c r="BU13" s="20">
        <v>3.8999999999999998E-3</v>
      </c>
      <c r="BV13" s="20">
        <v>4.4000000000000003E-3</v>
      </c>
      <c r="BW13" s="20">
        <v>3.8999999999999998E-3</v>
      </c>
      <c r="BX13" s="20">
        <v>4.7000000000000028E-3</v>
      </c>
      <c r="BY13" s="20">
        <v>3.8999999999999998E-3</v>
      </c>
      <c r="BZ13" s="20">
        <v>5.4000000000000003E-3</v>
      </c>
      <c r="CA13" s="20">
        <v>3.3E-3</v>
      </c>
      <c r="CB13" s="20">
        <v>4.1000000000000003E-3</v>
      </c>
      <c r="CC13" s="20">
        <v>3.3E-3</v>
      </c>
      <c r="CD13" s="20">
        <v>6.1999999999999972E-3</v>
      </c>
      <c r="CE13" s="20">
        <v>1.43E-2</v>
      </c>
      <c r="CF13" s="20">
        <v>5.1999999999999998E-3</v>
      </c>
      <c r="CG13" s="24">
        <v>5.2199999999999996E-2</v>
      </c>
      <c r="CH13" s="20">
        <v>5.2199999999999996E-2</v>
      </c>
      <c r="CI13" s="20">
        <v>5.0799999999999998E-2</v>
      </c>
      <c r="CJ13" s="20">
        <v>5.2199999999999996E-2</v>
      </c>
      <c r="CK13" s="24">
        <v>5.0799999999999998E-2</v>
      </c>
      <c r="CL13" s="22">
        <v>3.85E-2</v>
      </c>
      <c r="CM13" s="513">
        <v>3.0999999999999999E-3</v>
      </c>
      <c r="CN13" s="513">
        <v>3.0999999999999999E-3</v>
      </c>
      <c r="CO13" s="513">
        <v>4.0000000000000001E-3</v>
      </c>
      <c r="CP13" s="513">
        <v>4.0000000000000001E-3</v>
      </c>
      <c r="CQ13" s="513">
        <v>3.8999999999999998E-3</v>
      </c>
      <c r="CR13" s="513">
        <v>3.8999999999999998E-3</v>
      </c>
      <c r="CS13" s="513">
        <v>3.3E-3</v>
      </c>
      <c r="CT13" s="513"/>
      <c r="CU13" s="513">
        <v>3.3E-3</v>
      </c>
      <c r="CV13" s="513"/>
      <c r="CW13" s="513">
        <v>3.3E-3</v>
      </c>
      <c r="CX13" s="513"/>
      <c r="CY13" s="513">
        <v>3.3E-3</v>
      </c>
      <c r="CZ13" s="513"/>
      <c r="DA13" s="513">
        <v>3.3E-3</v>
      </c>
      <c r="DB13" s="513"/>
      <c r="DC13" s="513">
        <v>3.3E-3</v>
      </c>
      <c r="DD13" s="513"/>
      <c r="DE13" s="513">
        <v>3.3E-3</v>
      </c>
      <c r="DF13" s="513"/>
      <c r="DG13" s="513">
        <v>3.3E-3</v>
      </c>
      <c r="DH13" s="513"/>
      <c r="DI13" s="513">
        <v>1.1000000000000001E-3</v>
      </c>
      <c r="DJ13" s="515"/>
      <c r="DK13" s="22">
        <f>+CM13+CO13+CQ13+CS13+CU13+CW13+CY13+DA13+DC13+DE13+DG13+DI13</f>
        <v>3.85E-2</v>
      </c>
      <c r="DL13" s="20">
        <f>+CM13+CO13+CQ13</f>
        <v>1.0999999999999999E-2</v>
      </c>
      <c r="DM13" s="20">
        <f>+CN13+CP13+CR13+CT13+CV13+CX13+CZ13+DB13+DD13+DF13+DH13+DJ13</f>
        <v>1.0999999999999999E-2</v>
      </c>
      <c r="DN13" s="20">
        <f>+CM13+CO13+CQ13+CS13+CU13+CW13+CY13+DA13+DC13+DE13+DG13+DI13</f>
        <v>3.85E-2</v>
      </c>
      <c r="DO13" s="24">
        <f>+CN13+CP13+CR13+CT13+CV13+CX13+CZ13+DB13+DD13+DF13+DH13+DJ13</f>
        <v>1.0999999999999999E-2</v>
      </c>
      <c r="DP13" s="22">
        <f>15%-AC13-BG13-CK13-CL13</f>
        <v>1.4800000000000001E-2</v>
      </c>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4"/>
      <c r="EP13" s="20"/>
      <c r="EQ13" s="20"/>
      <c r="ER13" s="20"/>
      <c r="ES13" s="24"/>
      <c r="ET13" s="24">
        <f>+CR13/CQ13</f>
        <v>1</v>
      </c>
      <c r="EU13" s="24">
        <f>+DM13/DL13</f>
        <v>1</v>
      </c>
      <c r="EV13" s="24">
        <f>+DO13/DN13</f>
        <v>0.2857142857142857</v>
      </c>
      <c r="EW13" s="24">
        <f>+((AC13+BG13+CK13+DM13)/(AB13+BF13+CJ13+DL13))</f>
        <v>0.96852517985611508</v>
      </c>
      <c r="EX13" s="24">
        <f>+(AC13+BG13+CK13+DO13)/I13</f>
        <v>0.71799999999999997</v>
      </c>
      <c r="EY13" s="542" t="s">
        <v>1868</v>
      </c>
      <c r="EZ13" s="543" t="s">
        <v>81</v>
      </c>
      <c r="FA13" s="543" t="s">
        <v>81</v>
      </c>
      <c r="FB13" s="544" t="s">
        <v>1866</v>
      </c>
      <c r="FC13" s="482" t="s">
        <v>1825</v>
      </c>
      <c r="FD13" s="484"/>
    </row>
    <row r="14" spans="1:160" s="485" customFormat="1" ht="166.5" customHeight="1" thickBot="1" x14ac:dyDescent="0.3">
      <c r="A14" s="480">
        <v>2</v>
      </c>
      <c r="B14" s="481">
        <v>33</v>
      </c>
      <c r="C14" s="480">
        <v>239</v>
      </c>
      <c r="D14" s="482" t="s">
        <v>79</v>
      </c>
      <c r="E14" s="483">
        <v>255</v>
      </c>
      <c r="F14" s="482" t="s">
        <v>80</v>
      </c>
      <c r="G14" s="483" t="s">
        <v>77</v>
      </c>
      <c r="H14" s="483" t="s">
        <v>78</v>
      </c>
      <c r="I14" s="24">
        <f>+AB14+BG14+CK14+CL14+DP14</f>
        <v>0.15</v>
      </c>
      <c r="J14" s="19">
        <v>1.2E-2</v>
      </c>
      <c r="K14" s="19"/>
      <c r="L14" s="19"/>
      <c r="M14" s="19">
        <v>1.2E-2</v>
      </c>
      <c r="N14" s="20">
        <v>1.8E-3</v>
      </c>
      <c r="O14" s="19">
        <v>1.2E-2</v>
      </c>
      <c r="P14" s="20">
        <v>2.0999999999999999E-3</v>
      </c>
      <c r="Q14" s="19">
        <v>1.2E-2</v>
      </c>
      <c r="R14" s="20">
        <v>4.4999999999999997E-3</v>
      </c>
      <c r="S14" s="19">
        <v>1.2E-2</v>
      </c>
      <c r="T14" s="20">
        <v>8.3999999999999995E-3</v>
      </c>
      <c r="U14" s="19">
        <v>1.2E-2</v>
      </c>
      <c r="V14" s="20">
        <v>1.1599999999999999E-2</v>
      </c>
      <c r="W14" s="19">
        <v>1.4999999999999999E-2</v>
      </c>
      <c r="X14" s="21">
        <v>1.6899999999999998E-2</v>
      </c>
      <c r="Y14" s="22">
        <f>+W14</f>
        <v>1.4999999999999999E-2</v>
      </c>
      <c r="Z14" s="22">
        <f>+Y14</f>
        <v>1.4999999999999999E-2</v>
      </c>
      <c r="AA14" s="22">
        <f>+X14</f>
        <v>1.6899999999999998E-2</v>
      </c>
      <c r="AB14" s="22">
        <f>+Z14</f>
        <v>1.4999999999999999E-2</v>
      </c>
      <c r="AC14" s="22">
        <f>+AA14</f>
        <v>1.6899999999999998E-2</v>
      </c>
      <c r="AD14" s="27">
        <v>0.02</v>
      </c>
      <c r="AE14" s="28">
        <v>0</v>
      </c>
      <c r="AF14" s="19">
        <v>0</v>
      </c>
      <c r="AG14" s="20">
        <v>2.7000000000000001E-3</v>
      </c>
      <c r="AH14" s="20">
        <v>2.7000000000000001E-3</v>
      </c>
      <c r="AI14" s="20">
        <v>1.0999999999999998E-3</v>
      </c>
      <c r="AJ14" s="20">
        <v>1.0999999999999998E-3</v>
      </c>
      <c r="AK14" s="20">
        <v>2.7999999999999995E-3</v>
      </c>
      <c r="AL14" s="20">
        <v>2.8E-3</v>
      </c>
      <c r="AM14" s="29">
        <v>3.0999999999999999E-3</v>
      </c>
      <c r="AN14" s="29">
        <v>3.0999999999999999E-3</v>
      </c>
      <c r="AO14" s="29">
        <v>1.9E-3</v>
      </c>
      <c r="AP14" s="29">
        <v>3.9000000000000007E-3</v>
      </c>
      <c r="AQ14" s="29">
        <v>1.9E-3</v>
      </c>
      <c r="AR14" s="29">
        <v>2E-3</v>
      </c>
      <c r="AS14" s="29">
        <v>1.9E-3</v>
      </c>
      <c r="AT14" s="29">
        <v>2.5000000000000005E-3</v>
      </c>
      <c r="AU14" s="29">
        <v>4.6999999999999958E-3</v>
      </c>
      <c r="AV14" s="29">
        <f>2.01%-1.81%</f>
        <v>1.9999999999999948E-3</v>
      </c>
      <c r="AW14" s="29">
        <v>1.6999999999999999E-3</v>
      </c>
      <c r="AX14" s="29">
        <v>1.8E-3</v>
      </c>
      <c r="AY14" s="29">
        <v>1.6999999999999999E-3</v>
      </c>
      <c r="AZ14" s="29">
        <v>1.8E-3</v>
      </c>
      <c r="BA14" s="29">
        <v>2.9999999999999997E-4</v>
      </c>
      <c r="BB14" s="29">
        <v>1.2999999999999999E-3</v>
      </c>
      <c r="BC14" s="24">
        <f>+AE14+AG14+AI14+AK14+AM14+AO14+AQ14+AS14+AU14+AW14+AY14+BA14</f>
        <v>2.3800000000000002E-2</v>
      </c>
      <c r="BD14" s="20">
        <f>+AE14+AG14+AI14+AK14+AM14+AO14+AQ14+AS14+AU14+AW14+AY14+BA14</f>
        <v>2.3800000000000002E-2</v>
      </c>
      <c r="BE14" s="20">
        <f>+AF14+AH14+AJ14+AL14+AN14+AP14+AR14+AT14+AV14+AX14+AZ14+BB14</f>
        <v>2.4999999999999994E-2</v>
      </c>
      <c r="BF14" s="20">
        <f>AE14+AG14+AI14+AK14+AM14+AO14+AQ14+AS14+AU14+AW14+AY14+BA14</f>
        <v>2.3800000000000002E-2</v>
      </c>
      <c r="BG14" s="24">
        <f>AF14+AH14+AJ14+AL14+AN14+AP14+AR14+AT14+AV14+AX14+AZ14+BB14</f>
        <v>2.4999999999999994E-2</v>
      </c>
      <c r="BH14" s="23">
        <v>4.9399999999999999E-2</v>
      </c>
      <c r="BI14" s="20">
        <v>6.9999999999999999E-4</v>
      </c>
      <c r="BJ14" s="20">
        <v>6.9999999999999999E-4</v>
      </c>
      <c r="BK14" s="20">
        <v>3.0999999999999999E-3</v>
      </c>
      <c r="BL14" s="20">
        <v>3.2000000000000002E-3</v>
      </c>
      <c r="BM14" s="20">
        <v>3.7000000000000002E-3</v>
      </c>
      <c r="BN14" s="20">
        <v>3.7000000000000002E-3</v>
      </c>
      <c r="BO14" s="20">
        <v>4.7000000000000002E-3</v>
      </c>
      <c r="BP14" s="20">
        <v>5.0000000000000001E-3</v>
      </c>
      <c r="BQ14" s="20">
        <v>4.7000000000000002E-3</v>
      </c>
      <c r="BR14" s="20">
        <v>5.0000000000000001E-3</v>
      </c>
      <c r="BS14" s="20">
        <v>5.0000000000000001E-3</v>
      </c>
      <c r="BT14" s="20">
        <v>4.4999999999999997E-3</v>
      </c>
      <c r="BU14" s="20">
        <v>4.7000000000000002E-3</v>
      </c>
      <c r="BV14" s="20">
        <v>5.3E-3</v>
      </c>
      <c r="BW14" s="20">
        <v>4.7000000000000002E-3</v>
      </c>
      <c r="BX14" s="20">
        <v>5.1999999999999963E-3</v>
      </c>
      <c r="BY14" s="20">
        <v>5.0000000000000001E-3</v>
      </c>
      <c r="BZ14" s="20">
        <v>4.8999999999999998E-3</v>
      </c>
      <c r="CA14" s="20">
        <v>4.7000000000000002E-3</v>
      </c>
      <c r="CB14" s="20">
        <v>5.4000000000000003E-3</v>
      </c>
      <c r="CC14" s="20">
        <v>4.7000000000000002E-3</v>
      </c>
      <c r="CD14" s="20">
        <v>5.1000000000000004E-3</v>
      </c>
      <c r="CE14" s="20">
        <v>8.6999999999999994E-3</v>
      </c>
      <c r="CF14" s="20">
        <v>5.3E-3</v>
      </c>
      <c r="CG14" s="24">
        <v>5.4400000000000004E-2</v>
      </c>
      <c r="CH14" s="20">
        <v>5.4400000000000004E-2</v>
      </c>
      <c r="CI14" s="20">
        <v>5.33E-2</v>
      </c>
      <c r="CJ14" s="20">
        <v>5.4400000000000004E-2</v>
      </c>
      <c r="CK14" s="24">
        <v>5.33E-2</v>
      </c>
      <c r="CL14" s="22">
        <v>3.7600000000000001E-2</v>
      </c>
      <c r="CM14" s="545">
        <v>3.8999999999999998E-3</v>
      </c>
      <c r="CN14" s="514">
        <v>3.8999999999999998E-3</v>
      </c>
      <c r="CO14" s="514">
        <v>2.5000000000000001E-3</v>
      </c>
      <c r="CP14" s="514">
        <v>2.5000000000000001E-3</v>
      </c>
      <c r="CQ14" s="514">
        <v>2.7000000000000001E-3</v>
      </c>
      <c r="CR14" s="514">
        <v>2.7000000000000001E-3</v>
      </c>
      <c r="CS14" s="514">
        <v>2.8E-3</v>
      </c>
      <c r="CT14" s="514"/>
      <c r="CU14" s="514">
        <v>3.0999999999999999E-3</v>
      </c>
      <c r="CV14" s="514"/>
      <c r="CW14" s="514">
        <v>3.3999999999999998E-3</v>
      </c>
      <c r="CX14" s="514"/>
      <c r="CY14" s="514">
        <v>3.3999999999999998E-3</v>
      </c>
      <c r="CZ14" s="514"/>
      <c r="DA14" s="514">
        <v>3.3999999999999998E-3</v>
      </c>
      <c r="DB14" s="514"/>
      <c r="DC14" s="514">
        <v>3.3999999999999998E-3</v>
      </c>
      <c r="DD14" s="514"/>
      <c r="DE14" s="514">
        <v>3.3999999999999998E-3</v>
      </c>
      <c r="DF14" s="514"/>
      <c r="DG14" s="514">
        <v>3.3999999999999998E-3</v>
      </c>
      <c r="DH14" s="514"/>
      <c r="DI14" s="514">
        <v>2.2000000000000001E-3</v>
      </c>
      <c r="DJ14" s="516"/>
      <c r="DK14" s="22">
        <f>+CM14+CO14+CQ14+CS14+CU14+CW14+CY14+DA14+DC14+DE14+DG14+DI14</f>
        <v>3.7600000000000001E-2</v>
      </c>
      <c r="DL14" s="20">
        <f>+CM14+CO14+CQ14</f>
        <v>9.1000000000000004E-3</v>
      </c>
      <c r="DM14" s="20">
        <f>+CN14+CP14+CR14+CT14+CV14+CX14+CZ14+DB14+DD14+DF14+DH14+DJ14</f>
        <v>9.1000000000000004E-3</v>
      </c>
      <c r="DN14" s="20">
        <f>+CM14+CO14+CQ14+CS14+CU14+CW14+CY14+DA14+DC14+DE14+DG14+DI14</f>
        <v>3.7600000000000001E-2</v>
      </c>
      <c r="DO14" s="24">
        <f>+CN14+CP14+CR14+CT14+CV14+CX14+CZ14+DB14+DD14+DF14+DH14+DJ14</f>
        <v>9.1000000000000004E-3</v>
      </c>
      <c r="DP14" s="22">
        <f>15%-AB14-BG14-CK14-CL14</f>
        <v>1.9100000000000013E-2</v>
      </c>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4"/>
      <c r="EP14" s="20"/>
      <c r="EQ14" s="20"/>
      <c r="ER14" s="20"/>
      <c r="ES14" s="24"/>
      <c r="ET14" s="24">
        <f>+CR14/CQ14</f>
        <v>1</v>
      </c>
      <c r="EU14" s="24">
        <f>+DM14/DL14</f>
        <v>1</v>
      </c>
      <c r="EV14" s="24">
        <f>+DO14/DN14</f>
        <v>0.24202127659574468</v>
      </c>
      <c r="EW14" s="24">
        <f>+((AC14+BG14+CK14+DM14)/(AB14+BF14+CJ14+DL14))</f>
        <v>1.0195503421309873</v>
      </c>
      <c r="EX14" s="24">
        <f>+(AC14+BG14+CK14+DO14)/I14</f>
        <v>0.69533333333333325</v>
      </c>
      <c r="EY14" s="546" t="s">
        <v>1867</v>
      </c>
      <c r="EZ14" s="543" t="s">
        <v>81</v>
      </c>
      <c r="FA14" s="543" t="s">
        <v>81</v>
      </c>
      <c r="FB14" s="547" t="s">
        <v>1852</v>
      </c>
      <c r="FC14" s="543" t="s">
        <v>1826</v>
      </c>
      <c r="FD14" s="484"/>
    </row>
    <row r="15" spans="1:160" s="26" customFormat="1" ht="33" customHeight="1" x14ac:dyDescent="0.2">
      <c r="A15" s="30"/>
      <c r="B15" s="30"/>
      <c r="C15" s="31"/>
      <c r="D15" s="32"/>
      <c r="F15" s="33"/>
      <c r="G15" s="493"/>
      <c r="H15" s="34"/>
      <c r="I15" s="31"/>
      <c r="J15" s="31"/>
      <c r="K15" s="31"/>
      <c r="L15" s="31"/>
      <c r="M15" s="31"/>
      <c r="N15" s="31"/>
      <c r="O15" s="31"/>
      <c r="P15" s="31"/>
      <c r="Q15" s="31"/>
      <c r="R15" s="31"/>
      <c r="S15" s="31"/>
      <c r="T15" s="31"/>
      <c r="U15" s="31"/>
      <c r="V15" s="35"/>
      <c r="W15" s="31"/>
      <c r="X15" s="35"/>
      <c r="Y15" s="31"/>
      <c r="Z15" s="31"/>
      <c r="AA15" s="31"/>
      <c r="AB15" s="31"/>
      <c r="AC15" s="35"/>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6"/>
      <c r="BD15" s="37"/>
      <c r="BE15" s="38"/>
      <c r="BF15" s="36"/>
      <c r="BG15" s="35"/>
      <c r="BH15" s="39"/>
      <c r="BI15" s="35"/>
      <c r="BJ15" s="35"/>
      <c r="BK15" s="35"/>
      <c r="BL15" s="35"/>
      <c r="BM15" s="35"/>
      <c r="BN15" s="35"/>
      <c r="BO15" s="35"/>
      <c r="BP15" s="35"/>
      <c r="BQ15" s="35"/>
      <c r="BR15" s="35"/>
      <c r="BS15" s="35"/>
      <c r="BT15" s="365"/>
      <c r="BU15" s="35"/>
      <c r="BV15" s="35"/>
      <c r="BW15" s="35"/>
      <c r="BX15" s="35"/>
      <c r="BY15" s="35"/>
      <c r="BZ15" s="35"/>
      <c r="CA15" s="35"/>
      <c r="CB15" s="35"/>
      <c r="CC15" s="35"/>
      <c r="CD15" s="35"/>
      <c r="CE15" s="35"/>
      <c r="CF15" s="35"/>
      <c r="CG15" s="35"/>
      <c r="CH15" s="35"/>
      <c r="CI15" s="35"/>
      <c r="CJ15" s="35"/>
      <c r="CK15" s="35"/>
      <c r="CL15" s="40"/>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494"/>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495"/>
      <c r="EU15" s="495"/>
      <c r="EV15" s="496"/>
      <c r="EW15" s="497"/>
      <c r="EX15" s="497"/>
      <c r="EY15" s="498"/>
      <c r="EZ15" s="499"/>
      <c r="FA15" s="499"/>
      <c r="FB15" s="500"/>
      <c r="FC15" s="501"/>
      <c r="FD15" s="25"/>
    </row>
    <row r="16" spans="1:160" ht="26.25" x14ac:dyDescent="0.4">
      <c r="D16" s="502" t="s">
        <v>82</v>
      </c>
      <c r="Y16" s="504"/>
      <c r="Z16" s="505"/>
      <c r="AA16" s="506"/>
      <c r="AC16" s="505"/>
      <c r="AV16" s="507"/>
      <c r="AW16" s="507"/>
      <c r="AX16" s="507"/>
      <c r="AY16" s="507"/>
      <c r="AZ16" s="507"/>
      <c r="BA16" s="507"/>
      <c r="BB16" s="507"/>
      <c r="BC16" s="507"/>
      <c r="BD16" s="507"/>
      <c r="BE16" s="507"/>
      <c r="BF16" s="507"/>
      <c r="BG16" s="507"/>
      <c r="BT16" s="494"/>
      <c r="CG16" s="494"/>
      <c r="CI16" s="494"/>
      <c r="EY16" s="508"/>
      <c r="EZ16" s="509"/>
    </row>
    <row r="17" spans="4:158" ht="44.25" customHeight="1" x14ac:dyDescent="0.25">
      <c r="D17" s="510" t="s">
        <v>83</v>
      </c>
      <c r="E17" s="573" t="s">
        <v>84</v>
      </c>
      <c r="F17" s="573"/>
      <c r="G17" s="573"/>
      <c r="H17" s="573"/>
      <c r="I17" s="573"/>
      <c r="J17" s="573"/>
      <c r="K17" s="574" t="s">
        <v>85</v>
      </c>
      <c r="L17" s="574"/>
      <c r="M17" s="574"/>
      <c r="N17" s="574"/>
      <c r="O17" s="574"/>
      <c r="P17" s="574"/>
      <c r="Q17" s="574"/>
      <c r="R17" s="574"/>
      <c r="S17" s="574"/>
      <c r="Z17" s="505"/>
      <c r="AC17" s="494"/>
      <c r="CG17" s="494"/>
      <c r="DK17" s="494"/>
      <c r="DM17" s="494"/>
      <c r="FB17" s="511"/>
    </row>
    <row r="18" spans="4:158" ht="22.5" customHeight="1" x14ac:dyDescent="0.25">
      <c r="D18" s="512">
        <v>13</v>
      </c>
      <c r="E18" s="569" t="s">
        <v>86</v>
      </c>
      <c r="F18" s="569"/>
      <c r="G18" s="569"/>
      <c r="H18" s="569"/>
      <c r="I18" s="569"/>
      <c r="J18" s="569"/>
      <c r="K18" s="570" t="s">
        <v>87</v>
      </c>
      <c r="L18" s="570"/>
      <c r="M18" s="570"/>
      <c r="N18" s="570"/>
      <c r="O18" s="570"/>
      <c r="P18" s="570"/>
      <c r="Q18" s="570"/>
      <c r="R18" s="570"/>
      <c r="S18" s="570"/>
      <c r="Y18" s="575"/>
      <c r="Z18" s="576"/>
      <c r="AA18" s="576"/>
      <c r="AB18" s="576"/>
      <c r="AC18" s="576"/>
      <c r="AD18" s="576"/>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6"/>
      <c r="BF18" s="576"/>
      <c r="BG18" s="576"/>
    </row>
    <row r="19" spans="4:158" ht="26.25" customHeight="1" x14ac:dyDescent="0.25">
      <c r="D19" s="512">
        <v>14</v>
      </c>
      <c r="E19" s="569" t="s">
        <v>88</v>
      </c>
      <c r="F19" s="569"/>
      <c r="G19" s="569"/>
      <c r="H19" s="569"/>
      <c r="I19" s="569"/>
      <c r="J19" s="569"/>
      <c r="K19" s="570" t="s">
        <v>89</v>
      </c>
      <c r="L19" s="570"/>
      <c r="M19" s="570"/>
      <c r="N19" s="570"/>
      <c r="O19" s="570"/>
      <c r="P19" s="570"/>
      <c r="Q19" s="570"/>
      <c r="R19" s="570"/>
      <c r="S19" s="570"/>
    </row>
    <row r="21" spans="4:158" x14ac:dyDescent="0.25">
      <c r="AV21" s="505"/>
      <c r="AW21" s="505"/>
      <c r="AX21" s="505"/>
      <c r="AY21" s="505"/>
      <c r="AZ21" s="505"/>
      <c r="BA21" s="505"/>
      <c r="BB21" s="505"/>
      <c r="BC21" s="505"/>
      <c r="BD21" s="505"/>
      <c r="BE21" s="505"/>
      <c r="BF21" s="505"/>
      <c r="BG21" s="505"/>
    </row>
    <row r="25" spans="4:158" x14ac:dyDescent="0.25">
      <c r="AC25" s="507"/>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disablePrompts="1"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4"/>
  <dimension ref="A1:E45"/>
  <sheetViews>
    <sheetView showGridLines="0" zoomScale="115" zoomScaleNormal="115" workbookViewId="0">
      <selection activeCell="B24" sqref="B24:E24"/>
    </sheetView>
  </sheetViews>
  <sheetFormatPr baseColWidth="10" defaultColWidth="11.42578125" defaultRowHeight="12.75" x14ac:dyDescent="0.25"/>
  <cols>
    <col min="1" max="1" width="17.42578125" style="397" customWidth="1"/>
    <col min="2" max="2" width="24.28515625" style="397" customWidth="1"/>
    <col min="3" max="3" width="24.140625" style="397" customWidth="1"/>
    <col min="4" max="4" width="20.140625" style="397" customWidth="1"/>
    <col min="5" max="5" width="19.85546875" style="406" customWidth="1"/>
    <col min="6" max="6" width="15.42578125" style="397" bestFit="1" customWidth="1"/>
    <col min="7" max="16384" width="11.42578125" style="397"/>
  </cols>
  <sheetData>
    <row r="1" spans="1:5" ht="17.25" customHeight="1" x14ac:dyDescent="0.25">
      <c r="A1" s="395" t="s">
        <v>1802</v>
      </c>
      <c r="B1" s="395" t="s">
        <v>1803</v>
      </c>
      <c r="C1" s="433">
        <f>+INVERSIÓN!CJ24</f>
        <v>5590</v>
      </c>
      <c r="D1" s="395" t="s">
        <v>1804</v>
      </c>
      <c r="E1" s="396">
        <f>+INVERSIÓN!CJ25</f>
        <v>653358000</v>
      </c>
    </row>
    <row r="2" spans="1:5" ht="17.25" customHeight="1" x14ac:dyDescent="0.25">
      <c r="A2" s="398">
        <v>1</v>
      </c>
      <c r="B2" s="399" t="s">
        <v>189</v>
      </c>
      <c r="C2" s="399">
        <f>+ROUND(D2*$C$1,0)</f>
        <v>209</v>
      </c>
      <c r="D2" s="409">
        <v>3.737300435413643E-2</v>
      </c>
      <c r="E2" s="401">
        <f>+ROUND($E$1*D2,0)</f>
        <v>24417951</v>
      </c>
    </row>
    <row r="3" spans="1:5" ht="17.25" customHeight="1" x14ac:dyDescent="0.25">
      <c r="A3" s="398">
        <v>2</v>
      </c>
      <c r="B3" s="399" t="s">
        <v>193</v>
      </c>
      <c r="C3" s="399">
        <f t="shared" ref="C3:C20" si="0">+ROUND(D3*$C$1,0)</f>
        <v>112</v>
      </c>
      <c r="D3" s="409">
        <f>8.81712626995646%-6.81%</f>
        <v>2.0071262699564607E-2</v>
      </c>
      <c r="E3" s="401">
        <f t="shared" ref="E3:E21" si="1">+ROUND($E$1*D3,0)</f>
        <v>13113720</v>
      </c>
    </row>
    <row r="4" spans="1:5" ht="17.25" customHeight="1" x14ac:dyDescent="0.25">
      <c r="A4" s="398">
        <v>3</v>
      </c>
      <c r="B4" s="399" t="s">
        <v>194</v>
      </c>
      <c r="C4" s="399">
        <f t="shared" si="0"/>
        <v>45</v>
      </c>
      <c r="D4" s="409">
        <v>8.1035316884373494E-3</v>
      </c>
      <c r="E4" s="401">
        <f t="shared" si="1"/>
        <v>5294507</v>
      </c>
    </row>
    <row r="5" spans="1:5" ht="17.25" customHeight="1" x14ac:dyDescent="0.25">
      <c r="A5" s="398">
        <v>4</v>
      </c>
      <c r="B5" s="399" t="s">
        <v>195</v>
      </c>
      <c r="C5" s="399">
        <f t="shared" si="0"/>
        <v>122</v>
      </c>
      <c r="D5" s="409">
        <v>2.1770682148040638E-2</v>
      </c>
      <c r="E5" s="401">
        <f t="shared" si="1"/>
        <v>14224049</v>
      </c>
    </row>
    <row r="6" spans="1:5" ht="17.25" customHeight="1" x14ac:dyDescent="0.25">
      <c r="A6" s="398">
        <v>5</v>
      </c>
      <c r="B6" s="399" t="s">
        <v>196</v>
      </c>
      <c r="C6" s="399">
        <f t="shared" si="0"/>
        <v>44</v>
      </c>
      <c r="D6" s="409">
        <v>7.8616352201257862E-3</v>
      </c>
      <c r="E6" s="401">
        <f t="shared" si="1"/>
        <v>5136462</v>
      </c>
    </row>
    <row r="7" spans="1:5" ht="17.25" customHeight="1" x14ac:dyDescent="0.25">
      <c r="A7" s="398">
        <v>6</v>
      </c>
      <c r="B7" s="399" t="s">
        <v>197</v>
      </c>
      <c r="C7" s="399">
        <f t="shared" si="0"/>
        <v>142</v>
      </c>
      <c r="D7" s="409">
        <v>2.5399129172714079E-2</v>
      </c>
      <c r="E7" s="401">
        <f t="shared" si="1"/>
        <v>16594724</v>
      </c>
    </row>
    <row r="8" spans="1:5" ht="17.25" customHeight="1" x14ac:dyDescent="0.25">
      <c r="A8" s="398">
        <v>7</v>
      </c>
      <c r="B8" s="399" t="s">
        <v>198</v>
      </c>
      <c r="C8" s="399">
        <f t="shared" si="0"/>
        <v>151</v>
      </c>
      <c r="D8" s="409">
        <v>2.6971456216739235E-2</v>
      </c>
      <c r="E8" s="401">
        <f t="shared" si="1"/>
        <v>17622017</v>
      </c>
    </row>
    <row r="9" spans="1:5" ht="17.25" customHeight="1" x14ac:dyDescent="0.25">
      <c r="A9" s="398">
        <v>8</v>
      </c>
      <c r="B9" s="399" t="s">
        <v>199</v>
      </c>
      <c r="C9" s="399">
        <f t="shared" si="0"/>
        <v>393</v>
      </c>
      <c r="D9" s="409">
        <v>7.0391872278664738E-2</v>
      </c>
      <c r="E9" s="401">
        <f t="shared" si="1"/>
        <v>45991093</v>
      </c>
    </row>
    <row r="10" spans="1:5" ht="17.25" customHeight="1" x14ac:dyDescent="0.25">
      <c r="A10" s="398">
        <v>9</v>
      </c>
      <c r="B10" s="399" t="s">
        <v>200</v>
      </c>
      <c r="C10" s="399">
        <f t="shared" si="0"/>
        <v>1349</v>
      </c>
      <c r="D10" s="409">
        <v>0.24129172714078376</v>
      </c>
      <c r="E10" s="401">
        <f t="shared" si="1"/>
        <v>157649880</v>
      </c>
    </row>
    <row r="11" spans="1:5" ht="17.25" customHeight="1" x14ac:dyDescent="0.25">
      <c r="A11" s="398">
        <v>10</v>
      </c>
      <c r="B11" s="399" t="s">
        <v>201</v>
      </c>
      <c r="C11" s="399">
        <f t="shared" si="0"/>
        <v>1161</v>
      </c>
      <c r="D11" s="409">
        <v>0.20766811804547652</v>
      </c>
      <c r="E11" s="401">
        <f t="shared" si="1"/>
        <v>135681626</v>
      </c>
    </row>
    <row r="12" spans="1:5" ht="17.25" customHeight="1" x14ac:dyDescent="0.25">
      <c r="A12" s="398">
        <v>11</v>
      </c>
      <c r="B12" s="399" t="s">
        <v>202</v>
      </c>
      <c r="C12" s="399">
        <f t="shared" si="0"/>
        <v>329</v>
      </c>
      <c r="D12" s="409">
        <v>5.8780841799709722E-2</v>
      </c>
      <c r="E12" s="401">
        <f t="shared" si="1"/>
        <v>38404933</v>
      </c>
    </row>
    <row r="13" spans="1:5" ht="17.25" customHeight="1" x14ac:dyDescent="0.25">
      <c r="A13" s="398">
        <v>12</v>
      </c>
      <c r="B13" s="399" t="s">
        <v>203</v>
      </c>
      <c r="C13" s="399">
        <f t="shared" si="0"/>
        <v>354</v>
      </c>
      <c r="D13" s="409">
        <v>6.3255926463473638E-2</v>
      </c>
      <c r="E13" s="401">
        <f t="shared" si="1"/>
        <v>41328766</v>
      </c>
    </row>
    <row r="14" spans="1:5" ht="17.25" customHeight="1" x14ac:dyDescent="0.25">
      <c r="A14" s="398">
        <v>13</v>
      </c>
      <c r="B14" s="399" t="s">
        <v>204</v>
      </c>
      <c r="C14" s="399">
        <f t="shared" si="0"/>
        <v>61</v>
      </c>
      <c r="D14" s="409">
        <v>1.0885341074020319E-2</v>
      </c>
      <c r="E14" s="401">
        <f t="shared" si="1"/>
        <v>7112025</v>
      </c>
    </row>
    <row r="15" spans="1:5" ht="17.25" customHeight="1" x14ac:dyDescent="0.25">
      <c r="A15" s="398">
        <v>14</v>
      </c>
      <c r="B15" s="399" t="s">
        <v>205</v>
      </c>
      <c r="C15" s="399">
        <f t="shared" si="0"/>
        <v>137</v>
      </c>
      <c r="D15" s="409">
        <v>2.455249153362361E-2</v>
      </c>
      <c r="E15" s="401">
        <f t="shared" si="1"/>
        <v>16041567</v>
      </c>
    </row>
    <row r="16" spans="1:5" ht="17.25" customHeight="1" x14ac:dyDescent="0.25">
      <c r="A16" s="398">
        <v>15</v>
      </c>
      <c r="B16" s="399" t="s">
        <v>206</v>
      </c>
      <c r="C16" s="399">
        <f t="shared" si="0"/>
        <v>59</v>
      </c>
      <c r="D16" s="409">
        <v>1.0522496371552975E-2</v>
      </c>
      <c r="E16" s="401">
        <f t="shared" si="1"/>
        <v>6874957</v>
      </c>
    </row>
    <row r="17" spans="1:5" ht="17.25" customHeight="1" x14ac:dyDescent="0.25">
      <c r="A17" s="398">
        <v>16</v>
      </c>
      <c r="B17" s="399" t="s">
        <v>207</v>
      </c>
      <c r="C17" s="399">
        <f t="shared" si="0"/>
        <v>233</v>
      </c>
      <c r="D17" s="409">
        <v>4.1606192549588777E-2</v>
      </c>
      <c r="E17" s="401">
        <f t="shared" si="1"/>
        <v>27183739</v>
      </c>
    </row>
    <row r="18" spans="1:5" ht="17.25" customHeight="1" x14ac:dyDescent="0.25">
      <c r="A18" s="398">
        <v>17</v>
      </c>
      <c r="B18" s="399" t="s">
        <v>208</v>
      </c>
      <c r="C18" s="399">
        <f t="shared" si="0"/>
        <v>61</v>
      </c>
      <c r="D18" s="409">
        <v>1.0885341074020319E-2</v>
      </c>
      <c r="E18" s="401">
        <f t="shared" si="1"/>
        <v>7112025</v>
      </c>
    </row>
    <row r="19" spans="1:5" ht="17.25" customHeight="1" x14ac:dyDescent="0.25">
      <c r="A19" s="398">
        <v>18</v>
      </c>
      <c r="B19" s="402" t="s">
        <v>209</v>
      </c>
      <c r="C19" s="399">
        <f t="shared" si="0"/>
        <v>185</v>
      </c>
      <c r="D19" s="409">
        <v>3.3018867924528301E-2</v>
      </c>
      <c r="E19" s="401">
        <f t="shared" si="1"/>
        <v>21573142</v>
      </c>
    </row>
    <row r="20" spans="1:5" ht="17.25" customHeight="1" x14ac:dyDescent="0.25">
      <c r="A20" s="398">
        <v>19</v>
      </c>
      <c r="B20" s="399" t="s">
        <v>210</v>
      </c>
      <c r="C20" s="399">
        <f t="shared" si="0"/>
        <v>64</v>
      </c>
      <c r="D20" s="409">
        <v>1.1490082244799226E-2</v>
      </c>
      <c r="E20" s="401">
        <f t="shared" si="1"/>
        <v>7507137</v>
      </c>
    </row>
    <row r="21" spans="1:5" ht="17.25" customHeight="1" x14ac:dyDescent="0.25">
      <c r="A21" s="407"/>
      <c r="B21" s="408" t="s">
        <v>221</v>
      </c>
      <c r="C21" s="399">
        <f>+ROUND(D21*$C$1,0)-2</f>
        <v>379</v>
      </c>
      <c r="D21" s="409">
        <v>6.8099999999999994E-2</v>
      </c>
      <c r="E21" s="401">
        <f t="shared" si="1"/>
        <v>44493680</v>
      </c>
    </row>
    <row r="22" spans="1:5" ht="20.25" customHeight="1" x14ac:dyDescent="0.25">
      <c r="A22" s="872" t="s">
        <v>1788</v>
      </c>
      <c r="B22" s="873"/>
      <c r="C22" s="403">
        <f>SUM(C2:C21)</f>
        <v>5590</v>
      </c>
      <c r="D22" s="410">
        <f>SUM(D2:D21)</f>
        <v>1</v>
      </c>
      <c r="E22" s="405">
        <f>SUM(E2:E21)</f>
        <v>653358000</v>
      </c>
    </row>
    <row r="24" spans="1:5" ht="17.25" customHeight="1" x14ac:dyDescent="0.25">
      <c r="A24" s="395" t="s">
        <v>1802</v>
      </c>
      <c r="B24" s="395" t="s">
        <v>1803</v>
      </c>
      <c r="C24" s="433">
        <f>+INVERSIÓN!CJ27</f>
        <v>432</v>
      </c>
      <c r="D24" s="395" t="s">
        <v>1804</v>
      </c>
      <c r="E24" s="396">
        <f>+INVERSIÓN!CJ28</f>
        <v>246423857</v>
      </c>
    </row>
    <row r="25" spans="1:5" ht="17.25" customHeight="1" x14ac:dyDescent="0.25">
      <c r="A25" s="398">
        <v>1</v>
      </c>
      <c r="B25" s="399" t="s">
        <v>189</v>
      </c>
      <c r="C25" s="399">
        <f>+ROUND(D25*$C$24,0)</f>
        <v>16</v>
      </c>
      <c r="D25" s="409">
        <v>3.737300435413643E-2</v>
      </c>
      <c r="E25" s="401">
        <f>+ROUND($E$24*D25,0)</f>
        <v>9209600</v>
      </c>
    </row>
    <row r="26" spans="1:5" ht="17.25" customHeight="1" x14ac:dyDescent="0.25">
      <c r="A26" s="398">
        <v>2</v>
      </c>
      <c r="B26" s="399" t="s">
        <v>193</v>
      </c>
      <c r="C26" s="399">
        <f t="shared" ref="C26:C44" si="2">+ROUND(D26*$C$24,0)</f>
        <v>9</v>
      </c>
      <c r="D26" s="409">
        <f>8.81712626995646%-6.81%</f>
        <v>2.0071262699564607E-2</v>
      </c>
      <c r="E26" s="401">
        <f t="shared" ref="E26:E44" si="3">+ROUND($E$24*D26,0)</f>
        <v>4946038</v>
      </c>
    </row>
    <row r="27" spans="1:5" ht="17.25" customHeight="1" x14ac:dyDescent="0.25">
      <c r="A27" s="398">
        <v>3</v>
      </c>
      <c r="B27" s="399" t="s">
        <v>194</v>
      </c>
      <c r="C27" s="399">
        <f t="shared" si="2"/>
        <v>4</v>
      </c>
      <c r="D27" s="409">
        <v>8.1035316884373494E-3</v>
      </c>
      <c r="E27" s="401">
        <f t="shared" si="3"/>
        <v>1996904</v>
      </c>
    </row>
    <row r="28" spans="1:5" ht="17.25" customHeight="1" x14ac:dyDescent="0.25">
      <c r="A28" s="398">
        <v>4</v>
      </c>
      <c r="B28" s="399" t="s">
        <v>195</v>
      </c>
      <c r="C28" s="399">
        <f t="shared" si="2"/>
        <v>9</v>
      </c>
      <c r="D28" s="409">
        <v>2.1770682148040638E-2</v>
      </c>
      <c r="E28" s="401">
        <f t="shared" si="3"/>
        <v>5364815</v>
      </c>
    </row>
    <row r="29" spans="1:5" ht="17.25" customHeight="1" x14ac:dyDescent="0.25">
      <c r="A29" s="398">
        <v>5</v>
      </c>
      <c r="B29" s="399" t="s">
        <v>196</v>
      </c>
      <c r="C29" s="399">
        <f t="shared" si="2"/>
        <v>3</v>
      </c>
      <c r="D29" s="409">
        <v>7.8616352201257862E-3</v>
      </c>
      <c r="E29" s="401">
        <f t="shared" si="3"/>
        <v>1937294</v>
      </c>
    </row>
    <row r="30" spans="1:5" ht="17.25" customHeight="1" x14ac:dyDescent="0.25">
      <c r="A30" s="398">
        <v>6</v>
      </c>
      <c r="B30" s="399" t="s">
        <v>197</v>
      </c>
      <c r="C30" s="399">
        <f t="shared" si="2"/>
        <v>11</v>
      </c>
      <c r="D30" s="409">
        <v>2.5399129172714079E-2</v>
      </c>
      <c r="E30" s="401">
        <f t="shared" si="3"/>
        <v>6258951</v>
      </c>
    </row>
    <row r="31" spans="1:5" ht="17.25" customHeight="1" x14ac:dyDescent="0.25">
      <c r="A31" s="398">
        <v>7</v>
      </c>
      <c r="B31" s="399" t="s">
        <v>198</v>
      </c>
      <c r="C31" s="399">
        <f t="shared" si="2"/>
        <v>12</v>
      </c>
      <c r="D31" s="409">
        <v>2.6971456216739235E-2</v>
      </c>
      <c r="E31" s="401">
        <f t="shared" si="3"/>
        <v>6646410</v>
      </c>
    </row>
    <row r="32" spans="1:5" ht="17.25" customHeight="1" x14ac:dyDescent="0.25">
      <c r="A32" s="398">
        <v>8</v>
      </c>
      <c r="B32" s="399" t="s">
        <v>199</v>
      </c>
      <c r="C32" s="399">
        <f t="shared" si="2"/>
        <v>30</v>
      </c>
      <c r="D32" s="409">
        <v>7.0391872278664738E-2</v>
      </c>
      <c r="E32" s="401">
        <f t="shared" si="3"/>
        <v>17346237</v>
      </c>
    </row>
    <row r="33" spans="1:5" ht="17.25" customHeight="1" x14ac:dyDescent="0.25">
      <c r="A33" s="398">
        <v>9</v>
      </c>
      <c r="B33" s="399" t="s">
        <v>200</v>
      </c>
      <c r="C33" s="399">
        <f t="shared" si="2"/>
        <v>104</v>
      </c>
      <c r="D33" s="409">
        <v>0.24129172714078376</v>
      </c>
      <c r="E33" s="401">
        <f t="shared" si="3"/>
        <v>59460038</v>
      </c>
    </row>
    <row r="34" spans="1:5" ht="17.25" customHeight="1" x14ac:dyDescent="0.25">
      <c r="A34" s="398">
        <v>10</v>
      </c>
      <c r="B34" s="399" t="s">
        <v>201</v>
      </c>
      <c r="C34" s="399">
        <f t="shared" si="2"/>
        <v>90</v>
      </c>
      <c r="D34" s="409">
        <v>0.20766811804547652</v>
      </c>
      <c r="E34" s="401">
        <f t="shared" si="3"/>
        <v>51174379</v>
      </c>
    </row>
    <row r="35" spans="1:5" ht="17.25" customHeight="1" x14ac:dyDescent="0.25">
      <c r="A35" s="398">
        <v>11</v>
      </c>
      <c r="B35" s="399" t="s">
        <v>202</v>
      </c>
      <c r="C35" s="399">
        <f t="shared" si="2"/>
        <v>25</v>
      </c>
      <c r="D35" s="409">
        <v>5.8780841799709722E-2</v>
      </c>
      <c r="E35" s="401">
        <f t="shared" si="3"/>
        <v>14485002</v>
      </c>
    </row>
    <row r="36" spans="1:5" ht="17.25" customHeight="1" x14ac:dyDescent="0.25">
      <c r="A36" s="398">
        <v>12</v>
      </c>
      <c r="B36" s="399" t="s">
        <v>203</v>
      </c>
      <c r="C36" s="399">
        <f t="shared" si="2"/>
        <v>27</v>
      </c>
      <c r="D36" s="409">
        <v>6.3255926463473638E-2</v>
      </c>
      <c r="E36" s="401">
        <f t="shared" si="3"/>
        <v>15587769</v>
      </c>
    </row>
    <row r="37" spans="1:5" ht="17.25" customHeight="1" x14ac:dyDescent="0.25">
      <c r="A37" s="398">
        <v>13</v>
      </c>
      <c r="B37" s="399" t="s">
        <v>204</v>
      </c>
      <c r="C37" s="399">
        <f t="shared" si="2"/>
        <v>5</v>
      </c>
      <c r="D37" s="409">
        <v>1.0885341074020319E-2</v>
      </c>
      <c r="E37" s="401">
        <f t="shared" si="3"/>
        <v>2682408</v>
      </c>
    </row>
    <row r="38" spans="1:5" ht="17.25" customHeight="1" x14ac:dyDescent="0.25">
      <c r="A38" s="398">
        <v>14</v>
      </c>
      <c r="B38" s="399" t="s">
        <v>205</v>
      </c>
      <c r="C38" s="399">
        <f t="shared" si="2"/>
        <v>11</v>
      </c>
      <c r="D38" s="409">
        <v>2.455249153362361E-2</v>
      </c>
      <c r="E38" s="401">
        <f t="shared" si="3"/>
        <v>6050320</v>
      </c>
    </row>
    <row r="39" spans="1:5" ht="17.25" customHeight="1" x14ac:dyDescent="0.25">
      <c r="A39" s="398">
        <v>15</v>
      </c>
      <c r="B39" s="399" t="s">
        <v>206</v>
      </c>
      <c r="C39" s="399">
        <f t="shared" si="2"/>
        <v>5</v>
      </c>
      <c r="D39" s="409">
        <v>1.0522496371552975E-2</v>
      </c>
      <c r="E39" s="401">
        <f t="shared" si="3"/>
        <v>2592994</v>
      </c>
    </row>
    <row r="40" spans="1:5" ht="17.25" customHeight="1" x14ac:dyDescent="0.25">
      <c r="A40" s="398">
        <v>16</v>
      </c>
      <c r="B40" s="399" t="s">
        <v>207</v>
      </c>
      <c r="C40" s="399">
        <f t="shared" si="2"/>
        <v>18</v>
      </c>
      <c r="D40" s="409">
        <v>4.1606192549588777E-2</v>
      </c>
      <c r="E40" s="401">
        <f t="shared" si="3"/>
        <v>10252758</v>
      </c>
    </row>
    <row r="41" spans="1:5" ht="17.25" customHeight="1" x14ac:dyDescent="0.25">
      <c r="A41" s="398">
        <v>17</v>
      </c>
      <c r="B41" s="399" t="s">
        <v>208</v>
      </c>
      <c r="C41" s="399">
        <f t="shared" si="2"/>
        <v>5</v>
      </c>
      <c r="D41" s="409">
        <v>1.0885341074020319E-2</v>
      </c>
      <c r="E41" s="401">
        <f t="shared" si="3"/>
        <v>2682408</v>
      </c>
    </row>
    <row r="42" spans="1:5" ht="17.25" customHeight="1" x14ac:dyDescent="0.25">
      <c r="A42" s="398">
        <v>18</v>
      </c>
      <c r="B42" s="402" t="s">
        <v>209</v>
      </c>
      <c r="C42" s="399">
        <f t="shared" si="2"/>
        <v>14</v>
      </c>
      <c r="D42" s="409">
        <v>3.3018867924528301E-2</v>
      </c>
      <c r="E42" s="401">
        <f t="shared" si="3"/>
        <v>8136637</v>
      </c>
    </row>
    <row r="43" spans="1:5" ht="17.25" customHeight="1" x14ac:dyDescent="0.25">
      <c r="A43" s="398">
        <v>19</v>
      </c>
      <c r="B43" s="399" t="s">
        <v>210</v>
      </c>
      <c r="C43" s="399">
        <f t="shared" si="2"/>
        <v>5</v>
      </c>
      <c r="D43" s="409">
        <v>1.1490082244799226E-2</v>
      </c>
      <c r="E43" s="401">
        <f t="shared" si="3"/>
        <v>2831430</v>
      </c>
    </row>
    <row r="44" spans="1:5" ht="17.25" customHeight="1" x14ac:dyDescent="0.25">
      <c r="A44" s="407"/>
      <c r="B44" s="408" t="s">
        <v>221</v>
      </c>
      <c r="C44" s="399">
        <f t="shared" si="2"/>
        <v>29</v>
      </c>
      <c r="D44" s="409">
        <v>6.8099999999999994E-2</v>
      </c>
      <c r="E44" s="401">
        <f t="shared" si="3"/>
        <v>16781465</v>
      </c>
    </row>
    <row r="45" spans="1:5" ht="20.25" customHeight="1" x14ac:dyDescent="0.25">
      <c r="A45" s="872" t="s">
        <v>1788</v>
      </c>
      <c r="B45" s="873"/>
      <c r="C45" s="403">
        <f>SUM(C25:C44)</f>
        <v>432</v>
      </c>
      <c r="D45" s="410">
        <f>SUM(D25:D44)</f>
        <v>1</v>
      </c>
      <c r="E45" s="405">
        <f>SUM(E25:E44)</f>
        <v>246423857</v>
      </c>
    </row>
  </sheetData>
  <mergeCells count="2">
    <mergeCell ref="A22:B22"/>
    <mergeCell ref="A45:B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tabColor rgb="FF00FFFF"/>
  </sheetPr>
  <dimension ref="A1:DC145"/>
  <sheetViews>
    <sheetView topLeftCell="A62" workbookViewId="0">
      <selection activeCell="G98" sqref="G98"/>
    </sheetView>
  </sheetViews>
  <sheetFormatPr baseColWidth="10" defaultRowHeight="16.149999999999999" customHeight="1" x14ac:dyDescent="0.25"/>
  <cols>
    <col min="1" max="1" width="13.28515625" customWidth="1"/>
    <col min="2" max="5" width="0" hidden="1" customWidth="1"/>
    <col min="6" max="6" width="16.140625" hidden="1" customWidth="1"/>
    <col min="7" max="7" width="25.42578125" customWidth="1"/>
    <col min="8" max="8" width="26.28515625" hidden="1" customWidth="1"/>
    <col min="9" max="9" width="29.7109375" hidden="1" customWidth="1"/>
    <col min="10" max="10" width="16.140625" hidden="1" customWidth="1"/>
    <col min="11" max="11" width="20" hidden="1" customWidth="1"/>
    <col min="12" max="12" width="33" hidden="1" customWidth="1"/>
    <col min="13" max="13" width="14.28515625" customWidth="1"/>
    <col min="14" max="14" width="19.7109375" hidden="1" customWidth="1"/>
    <col min="15" max="15" width="21.28515625" hidden="1" customWidth="1"/>
    <col min="17" max="17" width="17.28515625" customWidth="1"/>
    <col min="18" max="18" width="16.28515625" customWidth="1"/>
    <col min="19" max="19" width="38.7109375" customWidth="1"/>
    <col min="20" max="20" width="26.85546875" customWidth="1"/>
    <col min="21" max="21" width="38.42578125" hidden="1" customWidth="1"/>
    <col min="22" max="22" width="24.28515625" customWidth="1"/>
    <col min="23" max="23" width="39.28515625" hidden="1" customWidth="1"/>
    <col min="24" max="24" width="35.28515625" hidden="1" customWidth="1"/>
    <col min="25" max="25" width="22.42578125" hidden="1" customWidth="1"/>
    <col min="26" max="26" width="41" hidden="1" customWidth="1"/>
    <col min="27" max="27" width="17" hidden="1" customWidth="1"/>
    <col min="28" max="30" width="4.28515625" style="41" customWidth="1"/>
    <col min="31" max="31" width="0" hidden="1" customWidth="1"/>
    <col min="32" max="32" width="30.5703125" hidden="1" customWidth="1"/>
    <col min="33" max="33" width="15.5703125" style="242" customWidth="1"/>
    <col min="34" max="34" width="42.5703125" hidden="1" customWidth="1"/>
    <col min="35" max="35" width="39.7109375" hidden="1" customWidth="1"/>
    <col min="36" max="36" width="55.7109375" hidden="1" customWidth="1"/>
    <col min="37" max="37" width="24.28515625" hidden="1" customWidth="1"/>
    <col min="38" max="38" width="25.28515625" hidden="1" customWidth="1"/>
    <col min="39" max="39" width="14.140625" hidden="1" customWidth="1"/>
    <col min="40" max="40" width="15" hidden="1" customWidth="1"/>
    <col min="41" max="41" width="28.28515625" hidden="1" customWidth="1"/>
    <col min="42" max="42" width="26.42578125" hidden="1" customWidth="1"/>
    <col min="43" max="43" width="18.140625" hidden="1" customWidth="1"/>
    <col min="44" max="44" width="14.7109375" hidden="1" customWidth="1"/>
    <col min="45" max="45" width="12.28515625" hidden="1" customWidth="1"/>
    <col min="46" max="46" width="12.5703125" hidden="1" customWidth="1"/>
    <col min="47" max="47" width="13.42578125" hidden="1" customWidth="1"/>
    <col min="48" max="48" width="0" hidden="1" customWidth="1"/>
    <col min="49" max="49" width="14" hidden="1" customWidth="1"/>
    <col min="50" max="50" width="31.7109375" hidden="1" customWidth="1"/>
    <col min="51" max="51" width="31.140625" hidden="1" customWidth="1"/>
    <col min="52" max="52" width="38.7109375" hidden="1" customWidth="1"/>
    <col min="53" max="53" width="12.5703125" hidden="1" customWidth="1"/>
    <col min="54" max="54" width="26.7109375" hidden="1" customWidth="1"/>
    <col min="55" max="55" width="27.7109375" hidden="1" customWidth="1"/>
    <col min="56" max="56" width="38.28515625" hidden="1" customWidth="1"/>
    <col min="57" max="57" width="12.28515625" hidden="1" customWidth="1"/>
    <col min="58" max="58" width="31.85546875" hidden="1" customWidth="1"/>
    <col min="59" max="59" width="31.5703125" hidden="1" customWidth="1"/>
    <col min="60" max="60" width="39.28515625" hidden="1" customWidth="1"/>
    <col min="61" max="61" width="0" hidden="1" customWidth="1"/>
    <col min="62" max="62" width="13.5703125" hidden="1" customWidth="1"/>
    <col min="63" max="63" width="26.140625" hidden="1" customWidth="1"/>
    <col min="64" max="64" width="18.7109375" hidden="1" customWidth="1"/>
    <col min="65" max="65" width="14.7109375" customWidth="1"/>
    <col min="66" max="66" width="20.7109375" hidden="1" customWidth="1"/>
    <col min="67" max="67" width="0" hidden="1" customWidth="1"/>
    <col min="68" max="68" width="12" hidden="1" customWidth="1"/>
    <col min="69" max="69" width="13.140625" hidden="1" customWidth="1"/>
    <col min="70" max="70" width="19.42578125" hidden="1" customWidth="1"/>
    <col min="71" max="71" width="14.140625" customWidth="1"/>
    <col min="72" max="72" width="18" hidden="1" customWidth="1"/>
    <col min="73" max="73" width="17.85546875" hidden="1" customWidth="1"/>
    <col min="74" max="74" width="28.140625" customWidth="1"/>
    <col min="75" max="75" width="18.42578125" hidden="1" customWidth="1"/>
    <col min="76" max="76" width="12.7109375" hidden="1" customWidth="1"/>
    <col min="77" max="77" width="13.7109375" hidden="1" customWidth="1"/>
    <col min="78" max="78" width="0" hidden="1" customWidth="1"/>
    <col min="79" max="79" width="15" hidden="1" customWidth="1"/>
    <col min="80" max="80" width="21.42578125" hidden="1" customWidth="1"/>
    <col min="81" max="81" width="23.85546875" hidden="1" customWidth="1"/>
    <col min="82" max="82" width="21.28515625" hidden="1" customWidth="1"/>
    <col min="83" max="83" width="17.85546875" hidden="1" customWidth="1"/>
    <col min="84" max="84" width="12.7109375" hidden="1" customWidth="1"/>
    <col min="85" max="85" width="13.7109375" hidden="1" customWidth="1"/>
    <col min="86" max="86" width="0" hidden="1" customWidth="1"/>
    <col min="87" max="87" width="15.140625" hidden="1" customWidth="1"/>
    <col min="88" max="88" width="15.42578125" hidden="1" customWidth="1"/>
    <col min="89" max="89" width="13.140625" customWidth="1"/>
    <col min="90" max="90" width="16" hidden="1" customWidth="1"/>
    <col min="91" max="91" width="18.85546875" hidden="1" customWidth="1"/>
    <col min="92" max="92" width="14" style="242" customWidth="1"/>
    <col min="93" max="93" width="16.7109375" hidden="1" customWidth="1"/>
    <col min="94" max="94" width="11.7109375" hidden="1" customWidth="1"/>
    <col min="95" max="95" width="11.85546875" customWidth="1"/>
    <col min="96" max="96" width="14.7109375" hidden="1" customWidth="1"/>
    <col min="97" max="97" width="15.140625" hidden="1" customWidth="1"/>
    <col min="98" max="98" width="12.7109375" style="242" customWidth="1"/>
    <col min="99" max="99" width="19.28515625" hidden="1" customWidth="1"/>
    <col min="100" max="100" width="18.28515625" hidden="1" customWidth="1"/>
    <col min="101" max="101" width="12.7109375" style="242" bestFit="1" customWidth="1"/>
    <col min="102" max="102" width="16.5703125" hidden="1" customWidth="1"/>
    <col min="103" max="103" width="14.7109375" hidden="1" customWidth="1"/>
    <col min="104" max="104" width="15.85546875" hidden="1" customWidth="1"/>
    <col min="105" max="105" width="11" customWidth="1"/>
    <col min="106" max="107" width="15.28515625" customWidth="1"/>
  </cols>
  <sheetData>
    <row r="1" spans="1:107" ht="16.149999999999999" customHeight="1" x14ac:dyDescent="0.25">
      <c r="A1" s="234" t="s">
        <v>343</v>
      </c>
      <c r="B1" s="234" t="s">
        <v>344</v>
      </c>
      <c r="C1" s="234" t="s">
        <v>345</v>
      </c>
      <c r="D1" s="234" t="s">
        <v>346</v>
      </c>
      <c r="E1" s="234" t="s">
        <v>347</v>
      </c>
      <c r="F1" s="234" t="s">
        <v>348</v>
      </c>
      <c r="G1" s="234" t="s">
        <v>349</v>
      </c>
      <c r="H1" s="234" t="s">
        <v>350</v>
      </c>
      <c r="I1" s="234" t="s">
        <v>351</v>
      </c>
      <c r="J1" s="234" t="s">
        <v>352</v>
      </c>
      <c r="K1" s="234" t="s">
        <v>353</v>
      </c>
      <c r="L1" s="234" t="s">
        <v>354</v>
      </c>
      <c r="M1" s="234" t="s">
        <v>355</v>
      </c>
      <c r="N1" s="234" t="s">
        <v>356</v>
      </c>
      <c r="O1" s="234" t="s">
        <v>357</v>
      </c>
      <c r="P1" s="234" t="s">
        <v>358</v>
      </c>
      <c r="Q1" s="234" t="s">
        <v>359</v>
      </c>
      <c r="R1" s="234" t="s">
        <v>360</v>
      </c>
      <c r="S1" s="234" t="s">
        <v>361</v>
      </c>
      <c r="T1" s="234" t="s">
        <v>362</v>
      </c>
      <c r="U1" s="234" t="s">
        <v>363</v>
      </c>
      <c r="V1" s="234" t="s">
        <v>364</v>
      </c>
      <c r="W1" s="234" t="s">
        <v>365</v>
      </c>
      <c r="X1" s="234" t="s">
        <v>366</v>
      </c>
      <c r="Y1" s="234" t="s">
        <v>367</v>
      </c>
      <c r="Z1" s="234" t="s">
        <v>368</v>
      </c>
      <c r="AA1" s="234" t="s">
        <v>369</v>
      </c>
      <c r="AB1" s="235" t="s">
        <v>370</v>
      </c>
      <c r="AC1" s="235" t="s">
        <v>371</v>
      </c>
      <c r="AD1" s="235" t="s">
        <v>372</v>
      </c>
      <c r="AE1" s="234" t="s">
        <v>373</v>
      </c>
      <c r="AF1" s="234" t="s">
        <v>374</v>
      </c>
      <c r="AG1" s="236" t="s">
        <v>375</v>
      </c>
      <c r="AH1" s="234" t="s">
        <v>376</v>
      </c>
      <c r="AI1" s="234" t="s">
        <v>377</v>
      </c>
      <c r="AJ1" s="234" t="s">
        <v>378</v>
      </c>
      <c r="AK1" s="234" t="s">
        <v>379</v>
      </c>
      <c r="AL1" s="234" t="s">
        <v>380</v>
      </c>
      <c r="AM1" s="234" t="s">
        <v>381</v>
      </c>
      <c r="AN1" s="234" t="s">
        <v>382</v>
      </c>
      <c r="AO1" s="234" t="s">
        <v>383</v>
      </c>
      <c r="AP1" s="234" t="s">
        <v>384</v>
      </c>
      <c r="AQ1" s="234" t="s">
        <v>385</v>
      </c>
      <c r="AR1" s="234" t="s">
        <v>386</v>
      </c>
      <c r="AS1" s="234" t="s">
        <v>387</v>
      </c>
      <c r="AT1" s="234" t="s">
        <v>388</v>
      </c>
      <c r="AU1" s="234" t="s">
        <v>389</v>
      </c>
      <c r="AV1" s="234" t="s">
        <v>390</v>
      </c>
      <c r="AW1" s="234" t="s">
        <v>391</v>
      </c>
      <c r="AX1" s="234" t="s">
        <v>392</v>
      </c>
      <c r="AY1" s="234" t="s">
        <v>393</v>
      </c>
      <c r="AZ1" s="234" t="s">
        <v>394</v>
      </c>
      <c r="BA1" s="234" t="s">
        <v>395</v>
      </c>
      <c r="BB1" s="234" t="s">
        <v>396</v>
      </c>
      <c r="BC1" s="234" t="s">
        <v>397</v>
      </c>
      <c r="BD1" s="234" t="s">
        <v>398</v>
      </c>
      <c r="BE1" s="234" t="s">
        <v>399</v>
      </c>
      <c r="BF1" s="234" t="s">
        <v>400</v>
      </c>
      <c r="BG1" s="234" t="s">
        <v>401</v>
      </c>
      <c r="BH1" s="234" t="s">
        <v>402</v>
      </c>
      <c r="BI1" s="234" t="s">
        <v>403</v>
      </c>
      <c r="BJ1" s="234" t="s">
        <v>404</v>
      </c>
      <c r="BK1" s="234" t="s">
        <v>405</v>
      </c>
      <c r="BL1" s="234" t="s">
        <v>406</v>
      </c>
      <c r="BM1" s="237" t="s">
        <v>407</v>
      </c>
      <c r="BN1" s="234" t="s">
        <v>408</v>
      </c>
      <c r="BO1" s="234" t="s">
        <v>409</v>
      </c>
      <c r="BP1" s="234" t="s">
        <v>410</v>
      </c>
      <c r="BQ1" s="234" t="s">
        <v>411</v>
      </c>
      <c r="BR1" s="234" t="s">
        <v>412</v>
      </c>
      <c r="BS1" s="237" t="s">
        <v>413</v>
      </c>
      <c r="BT1" s="234" t="s">
        <v>414</v>
      </c>
      <c r="BU1" s="234" t="s">
        <v>415</v>
      </c>
      <c r="BV1" s="237" t="s">
        <v>416</v>
      </c>
      <c r="BW1" s="234" t="s">
        <v>417</v>
      </c>
      <c r="BX1" s="234" t="s">
        <v>418</v>
      </c>
      <c r="BY1" s="234" t="s">
        <v>419</v>
      </c>
      <c r="BZ1" s="234" t="s">
        <v>420</v>
      </c>
      <c r="CA1" s="234" t="s">
        <v>421</v>
      </c>
      <c r="CB1" s="234" t="s">
        <v>422</v>
      </c>
      <c r="CC1" s="234" t="s">
        <v>423</v>
      </c>
      <c r="CD1" s="234" t="s">
        <v>424</v>
      </c>
      <c r="CE1" s="234" t="s">
        <v>425</v>
      </c>
      <c r="CF1" s="234" t="s">
        <v>426</v>
      </c>
      <c r="CG1" s="234" t="s">
        <v>427</v>
      </c>
      <c r="CH1" s="234" t="s">
        <v>428</v>
      </c>
      <c r="CI1" s="234" t="s">
        <v>429</v>
      </c>
      <c r="CJ1" s="234" t="s">
        <v>430</v>
      </c>
      <c r="CK1" s="237" t="s">
        <v>431</v>
      </c>
      <c r="CL1" s="234" t="s">
        <v>432</v>
      </c>
      <c r="CM1" s="234" t="s">
        <v>433</v>
      </c>
      <c r="CN1" s="238" t="s">
        <v>434</v>
      </c>
      <c r="CO1" s="234" t="s">
        <v>435</v>
      </c>
      <c r="CP1" s="234" t="s">
        <v>436</v>
      </c>
      <c r="CQ1" s="237" t="s">
        <v>437</v>
      </c>
      <c r="CR1" s="234" t="s">
        <v>438</v>
      </c>
      <c r="CS1" s="234" t="s">
        <v>439</v>
      </c>
      <c r="CT1" s="238" t="s">
        <v>440</v>
      </c>
      <c r="CU1" s="234" t="s">
        <v>441</v>
      </c>
      <c r="CV1" s="234" t="s">
        <v>442</v>
      </c>
      <c r="CW1" s="238" t="s">
        <v>443</v>
      </c>
      <c r="CX1" s="234" t="s">
        <v>444</v>
      </c>
      <c r="CY1" s="234" t="s">
        <v>445</v>
      </c>
      <c r="CZ1" s="234" t="s">
        <v>446</v>
      </c>
      <c r="DA1" s="234" t="s">
        <v>447</v>
      </c>
      <c r="DB1" s="234" t="s">
        <v>448</v>
      </c>
      <c r="DC1" s="234" t="s">
        <v>449</v>
      </c>
    </row>
    <row r="2" spans="1:107" ht="16.149999999999999" hidden="1" customHeight="1" x14ac:dyDescent="0.25">
      <c r="A2" s="234" t="s">
        <v>450</v>
      </c>
      <c r="B2" s="234" t="s">
        <v>451</v>
      </c>
      <c r="C2" s="234">
        <v>7710</v>
      </c>
      <c r="D2" s="234" t="s">
        <v>450</v>
      </c>
      <c r="E2" s="234">
        <v>12022</v>
      </c>
      <c r="F2" s="234">
        <v>7710</v>
      </c>
      <c r="G2" s="234">
        <v>16286</v>
      </c>
      <c r="H2" s="234">
        <v>2784</v>
      </c>
      <c r="I2" s="234" t="s">
        <v>452</v>
      </c>
      <c r="J2" s="234" t="s">
        <v>453</v>
      </c>
      <c r="K2" s="234" t="s">
        <v>454</v>
      </c>
      <c r="L2" s="234" t="s">
        <v>455</v>
      </c>
      <c r="M2" s="234" t="s">
        <v>456</v>
      </c>
      <c r="N2" s="234" t="s">
        <v>457</v>
      </c>
      <c r="O2" s="234" t="s">
        <v>458</v>
      </c>
      <c r="P2" s="234" t="s">
        <v>104</v>
      </c>
      <c r="Q2" s="234" t="s">
        <v>105</v>
      </c>
      <c r="R2" s="234" t="s">
        <v>459</v>
      </c>
      <c r="S2" s="234" t="s">
        <v>460</v>
      </c>
      <c r="T2" s="234" t="s">
        <v>461</v>
      </c>
      <c r="U2" s="234">
        <v>0</v>
      </c>
      <c r="V2" s="234" t="s">
        <v>462</v>
      </c>
      <c r="W2" s="234" t="s">
        <v>463</v>
      </c>
      <c r="X2" s="234" t="s">
        <v>464</v>
      </c>
      <c r="Y2" s="234">
        <v>0</v>
      </c>
      <c r="Z2" s="234" t="s">
        <v>465</v>
      </c>
      <c r="AA2" s="234" t="s">
        <v>466</v>
      </c>
      <c r="AB2" s="235">
        <v>1</v>
      </c>
      <c r="AC2" s="235">
        <v>1</v>
      </c>
      <c r="AD2" s="235">
        <v>10</v>
      </c>
      <c r="AE2" s="234">
        <v>1</v>
      </c>
      <c r="AF2" s="234">
        <v>11</v>
      </c>
      <c r="AG2" s="236">
        <v>67450000</v>
      </c>
      <c r="AH2" s="234">
        <v>0</v>
      </c>
      <c r="AI2" s="234">
        <v>0</v>
      </c>
      <c r="AJ2" s="234">
        <v>0</v>
      </c>
      <c r="AK2" s="234" t="s">
        <v>467</v>
      </c>
      <c r="AL2" s="234" t="s">
        <v>468</v>
      </c>
      <c r="AM2" s="234">
        <v>0</v>
      </c>
      <c r="AN2" s="234">
        <v>0</v>
      </c>
      <c r="AO2" s="234" t="s">
        <v>5</v>
      </c>
      <c r="AP2" s="234" t="s">
        <v>469</v>
      </c>
      <c r="AQ2" s="234">
        <v>20220579</v>
      </c>
      <c r="AR2" s="234">
        <v>532</v>
      </c>
      <c r="AS2" s="234">
        <v>44578</v>
      </c>
      <c r="AT2" s="234">
        <v>67450000</v>
      </c>
      <c r="AU2" s="234">
        <v>506</v>
      </c>
      <c r="AV2" s="234">
        <v>44581</v>
      </c>
      <c r="AW2" s="234">
        <v>67450000</v>
      </c>
      <c r="AX2" s="234">
        <v>0</v>
      </c>
      <c r="AY2" s="234">
        <v>6745000</v>
      </c>
      <c r="AZ2" s="234" t="s">
        <v>470</v>
      </c>
      <c r="BA2" s="234" t="s">
        <v>471</v>
      </c>
      <c r="BB2" s="234" t="s">
        <v>472</v>
      </c>
      <c r="BC2" s="234">
        <v>3778917</v>
      </c>
      <c r="BD2" s="234" t="s">
        <v>473</v>
      </c>
      <c r="BE2" s="234" t="s">
        <v>474</v>
      </c>
      <c r="BF2" s="234" t="s">
        <v>475</v>
      </c>
      <c r="BG2" s="234" t="s">
        <v>475</v>
      </c>
      <c r="BH2" s="234" t="s">
        <v>475</v>
      </c>
      <c r="BI2" s="234" t="s">
        <v>476</v>
      </c>
      <c r="BJ2" s="234" t="s">
        <v>477</v>
      </c>
      <c r="BK2" s="234">
        <v>4954580000</v>
      </c>
      <c r="BL2" s="234" t="s">
        <v>478</v>
      </c>
      <c r="BM2" s="234">
        <v>16286</v>
      </c>
      <c r="BN2" s="234">
        <v>0</v>
      </c>
      <c r="BO2" s="234" t="s">
        <v>105</v>
      </c>
      <c r="BP2" s="234" t="s">
        <v>105</v>
      </c>
      <c r="BQ2" s="234" t="s">
        <v>479</v>
      </c>
      <c r="BR2" s="234">
        <v>20220579</v>
      </c>
      <c r="BS2" s="234" t="s">
        <v>480</v>
      </c>
      <c r="BT2" s="234" t="s">
        <v>479</v>
      </c>
      <c r="BU2" s="234" t="s">
        <v>469</v>
      </c>
      <c r="BV2" s="234" t="s">
        <v>469</v>
      </c>
      <c r="BW2" s="234" t="s">
        <v>479</v>
      </c>
      <c r="BX2" s="234" t="s">
        <v>481</v>
      </c>
      <c r="BY2" s="234" t="s">
        <v>481</v>
      </c>
      <c r="BZ2" s="234" t="s">
        <v>482</v>
      </c>
      <c r="CA2" s="234" t="s">
        <v>483</v>
      </c>
      <c r="CB2" s="234" t="s">
        <v>459</v>
      </c>
      <c r="CC2" s="234" t="s">
        <v>459</v>
      </c>
      <c r="CD2" s="234" t="s">
        <v>459</v>
      </c>
      <c r="CE2" s="234" t="s">
        <v>484</v>
      </c>
      <c r="CF2" s="234" t="s">
        <v>485</v>
      </c>
      <c r="CG2" s="234" t="s">
        <v>485</v>
      </c>
      <c r="CH2" s="234" t="s">
        <v>485</v>
      </c>
      <c r="CI2" s="234" t="s">
        <v>484</v>
      </c>
      <c r="CJ2" s="234">
        <v>532</v>
      </c>
      <c r="CK2" s="234">
        <v>532</v>
      </c>
      <c r="CL2" s="234" t="s">
        <v>479</v>
      </c>
      <c r="CM2" s="234">
        <v>67450000</v>
      </c>
      <c r="CN2" s="236">
        <v>67450000</v>
      </c>
      <c r="CO2" s="234" t="s">
        <v>479</v>
      </c>
      <c r="CP2" s="234">
        <v>506</v>
      </c>
      <c r="CQ2" s="234">
        <v>506</v>
      </c>
      <c r="CR2" s="234" t="s">
        <v>479</v>
      </c>
      <c r="CS2" s="234">
        <v>67450000</v>
      </c>
      <c r="CT2" s="236">
        <v>67450000</v>
      </c>
      <c r="CU2" s="234" t="s">
        <v>486</v>
      </c>
      <c r="CV2" s="234" t="s">
        <v>479</v>
      </c>
      <c r="CW2" s="236">
        <v>8318833</v>
      </c>
      <c r="CX2" s="234" t="s">
        <v>487</v>
      </c>
      <c r="CY2" s="234">
        <v>2784</v>
      </c>
      <c r="CZ2" s="234">
        <v>2784</v>
      </c>
      <c r="DA2" s="234" t="s">
        <v>488</v>
      </c>
      <c r="DB2" s="236">
        <f>+Tabla2[[#This Row],[VALOR TOTAL ESTIMADO VIGENCIA ACTUAL]]-Tabla2[[#This Row],[Valor CDP BD]]</f>
        <v>0</v>
      </c>
      <c r="DC2" s="236">
        <f>+Tabla2[[#This Row],[Valor CDP BD]]-Tabla2[[#This Row],[Valor RP BD]]</f>
        <v>0</v>
      </c>
    </row>
    <row r="3" spans="1:107" ht="16.149999999999999" hidden="1" customHeight="1" x14ac:dyDescent="0.25">
      <c r="A3" s="234" t="s">
        <v>489</v>
      </c>
      <c r="B3" s="234" t="s">
        <v>490</v>
      </c>
      <c r="C3" s="234">
        <v>7710</v>
      </c>
      <c r="D3" s="234" t="s">
        <v>489</v>
      </c>
      <c r="E3" s="234">
        <v>22022</v>
      </c>
      <c r="F3" s="234">
        <v>7710</v>
      </c>
      <c r="G3" s="234">
        <v>16291</v>
      </c>
      <c r="H3" s="234">
        <v>2784</v>
      </c>
      <c r="I3" s="234" t="s">
        <v>452</v>
      </c>
      <c r="J3" s="234" t="s">
        <v>453</v>
      </c>
      <c r="K3" s="234" t="s">
        <v>454</v>
      </c>
      <c r="L3" s="234" t="s">
        <v>455</v>
      </c>
      <c r="M3" s="234" t="s">
        <v>456</v>
      </c>
      <c r="N3" s="234" t="s">
        <v>457</v>
      </c>
      <c r="O3" s="234" t="s">
        <v>458</v>
      </c>
      <c r="P3" s="234" t="s">
        <v>104</v>
      </c>
      <c r="Q3" s="234" t="s">
        <v>105</v>
      </c>
      <c r="R3" s="234" t="s">
        <v>459</v>
      </c>
      <c r="S3" s="234" t="s">
        <v>460</v>
      </c>
      <c r="T3" s="234" t="s">
        <v>461</v>
      </c>
      <c r="U3" s="234">
        <v>0</v>
      </c>
      <c r="V3" s="234" t="s">
        <v>462</v>
      </c>
      <c r="W3" s="234" t="s">
        <v>463</v>
      </c>
      <c r="X3" s="234" t="s">
        <v>464</v>
      </c>
      <c r="Y3" s="234">
        <v>0</v>
      </c>
      <c r="Z3" s="234" t="s">
        <v>465</v>
      </c>
      <c r="AA3" s="234" t="s">
        <v>466</v>
      </c>
      <c r="AB3" s="235">
        <v>1</v>
      </c>
      <c r="AC3" s="235">
        <v>1</v>
      </c>
      <c r="AD3" s="235">
        <v>10</v>
      </c>
      <c r="AE3" s="234">
        <v>1</v>
      </c>
      <c r="AF3" s="234">
        <v>11</v>
      </c>
      <c r="AG3" s="236">
        <v>67450000</v>
      </c>
      <c r="AH3" s="234">
        <v>0</v>
      </c>
      <c r="AI3" s="234">
        <v>0</v>
      </c>
      <c r="AJ3" s="234">
        <v>0</v>
      </c>
      <c r="AK3" s="234" t="s">
        <v>467</v>
      </c>
      <c r="AL3" s="234" t="s">
        <v>468</v>
      </c>
      <c r="AM3" s="234">
        <v>0</v>
      </c>
      <c r="AN3" s="234">
        <v>0</v>
      </c>
      <c r="AO3" s="234" t="s">
        <v>5</v>
      </c>
      <c r="AP3" s="234" t="s">
        <v>491</v>
      </c>
      <c r="AQ3" s="234">
        <v>20220689</v>
      </c>
      <c r="AR3" s="234">
        <v>600</v>
      </c>
      <c r="AS3" s="234">
        <v>44578</v>
      </c>
      <c r="AT3" s="234">
        <v>67450000</v>
      </c>
      <c r="AU3" s="234">
        <v>666</v>
      </c>
      <c r="AV3" s="234">
        <v>44583</v>
      </c>
      <c r="AW3" s="234">
        <v>67450000</v>
      </c>
      <c r="AX3" s="234">
        <v>0</v>
      </c>
      <c r="AY3" s="234">
        <v>6745000</v>
      </c>
      <c r="AZ3" s="234" t="s">
        <v>470</v>
      </c>
      <c r="BA3" s="234" t="s">
        <v>471</v>
      </c>
      <c r="BB3" s="234" t="s">
        <v>472</v>
      </c>
      <c r="BC3" s="234">
        <v>3778917</v>
      </c>
      <c r="BD3" s="234" t="s">
        <v>473</v>
      </c>
      <c r="BE3" s="234" t="s">
        <v>474</v>
      </c>
      <c r="BF3" s="234" t="s">
        <v>475</v>
      </c>
      <c r="BG3" s="234" t="s">
        <v>475</v>
      </c>
      <c r="BH3" s="234" t="s">
        <v>475</v>
      </c>
      <c r="BI3" s="234" t="s">
        <v>476</v>
      </c>
      <c r="BJ3" s="234" t="s">
        <v>477</v>
      </c>
      <c r="BK3" s="234">
        <v>4954580000</v>
      </c>
      <c r="BL3" s="234" t="s">
        <v>478</v>
      </c>
      <c r="BM3" s="234">
        <v>16291</v>
      </c>
      <c r="BN3" s="234">
        <v>0</v>
      </c>
      <c r="BO3" s="234" t="s">
        <v>105</v>
      </c>
      <c r="BP3" s="234" t="s">
        <v>105</v>
      </c>
      <c r="BQ3" s="234" t="s">
        <v>479</v>
      </c>
      <c r="BR3" s="234">
        <v>20220689</v>
      </c>
      <c r="BS3" s="234" t="s">
        <v>492</v>
      </c>
      <c r="BT3" s="234" t="s">
        <v>479</v>
      </c>
      <c r="BU3" s="234" t="s">
        <v>491</v>
      </c>
      <c r="BV3" s="234" t="s">
        <v>491</v>
      </c>
      <c r="BW3" s="234" t="s">
        <v>479</v>
      </c>
      <c r="BX3" s="234" t="s">
        <v>481</v>
      </c>
      <c r="BY3" s="234" t="s">
        <v>481</v>
      </c>
      <c r="BZ3" s="234" t="s">
        <v>481</v>
      </c>
      <c r="CA3" s="234" t="s">
        <v>484</v>
      </c>
      <c r="CB3" s="234" t="s">
        <v>459</v>
      </c>
      <c r="CC3" s="234" t="s">
        <v>459</v>
      </c>
      <c r="CD3" s="234" t="s">
        <v>459</v>
      </c>
      <c r="CE3" s="234" t="s">
        <v>484</v>
      </c>
      <c r="CF3" s="234" t="s">
        <v>485</v>
      </c>
      <c r="CG3" s="234" t="s">
        <v>485</v>
      </c>
      <c r="CH3" s="234" t="s">
        <v>485</v>
      </c>
      <c r="CI3" s="234" t="s">
        <v>484</v>
      </c>
      <c r="CJ3" s="234">
        <v>600</v>
      </c>
      <c r="CK3" s="234">
        <v>600</v>
      </c>
      <c r="CL3" s="234" t="s">
        <v>479</v>
      </c>
      <c r="CM3" s="234">
        <v>67450000</v>
      </c>
      <c r="CN3" s="236">
        <v>67450000</v>
      </c>
      <c r="CO3" s="234" t="s">
        <v>479</v>
      </c>
      <c r="CP3" s="234">
        <v>666</v>
      </c>
      <c r="CQ3" s="234">
        <v>666</v>
      </c>
      <c r="CR3" s="234" t="s">
        <v>479</v>
      </c>
      <c r="CS3" s="234">
        <v>67450000</v>
      </c>
      <c r="CT3" s="236">
        <v>67450000</v>
      </c>
      <c r="CU3" s="234" t="s">
        <v>486</v>
      </c>
      <c r="CV3" s="234" t="s">
        <v>479</v>
      </c>
      <c r="CW3" s="236">
        <v>8318833</v>
      </c>
      <c r="CX3" s="234" t="s">
        <v>487</v>
      </c>
      <c r="CY3" s="234">
        <v>2784</v>
      </c>
      <c r="CZ3" s="234">
        <v>2784</v>
      </c>
      <c r="DA3" s="234" t="s">
        <v>488</v>
      </c>
      <c r="DB3" s="236">
        <f>+Tabla2[[#This Row],[VALOR TOTAL ESTIMADO VIGENCIA ACTUAL]]-Tabla2[[#This Row],[Valor CDP BD]]</f>
        <v>0</v>
      </c>
      <c r="DC3" s="236">
        <f>+Tabla2[[#This Row],[Valor CDP BD]]-Tabla2[[#This Row],[Valor RP BD]]</f>
        <v>0</v>
      </c>
    </row>
    <row r="4" spans="1:107" ht="16.149999999999999" hidden="1" customHeight="1" x14ac:dyDescent="0.25">
      <c r="A4" s="234" t="s">
        <v>493</v>
      </c>
      <c r="B4" s="234" t="s">
        <v>494</v>
      </c>
      <c r="C4" s="234">
        <v>7710</v>
      </c>
      <c r="D4" s="234" t="s">
        <v>493</v>
      </c>
      <c r="E4" s="234">
        <v>32022</v>
      </c>
      <c r="F4" s="234">
        <v>7710</v>
      </c>
      <c r="G4" s="234">
        <v>16301</v>
      </c>
      <c r="H4" s="234">
        <v>2784</v>
      </c>
      <c r="I4" s="234" t="s">
        <v>452</v>
      </c>
      <c r="J4" s="234" t="s">
        <v>453</v>
      </c>
      <c r="K4" s="234" t="s">
        <v>454</v>
      </c>
      <c r="L4" s="234" t="s">
        <v>455</v>
      </c>
      <c r="M4" s="234" t="s">
        <v>456</v>
      </c>
      <c r="N4" s="234" t="s">
        <v>457</v>
      </c>
      <c r="O4" s="234" t="s">
        <v>458</v>
      </c>
      <c r="P4" s="234" t="s">
        <v>104</v>
      </c>
      <c r="Q4" s="234" t="s">
        <v>105</v>
      </c>
      <c r="R4" s="234" t="s">
        <v>459</v>
      </c>
      <c r="S4" s="234" t="s">
        <v>460</v>
      </c>
      <c r="T4" s="234" t="s">
        <v>461</v>
      </c>
      <c r="U4" s="234">
        <v>0</v>
      </c>
      <c r="V4" s="234" t="s">
        <v>462</v>
      </c>
      <c r="W4" s="234" t="s">
        <v>463</v>
      </c>
      <c r="X4" s="234" t="s">
        <v>464</v>
      </c>
      <c r="Y4" s="234">
        <v>0</v>
      </c>
      <c r="Z4" s="234" t="s">
        <v>465</v>
      </c>
      <c r="AA4" s="234" t="s">
        <v>466</v>
      </c>
      <c r="AB4" s="235">
        <v>1</v>
      </c>
      <c r="AC4" s="235">
        <v>1</v>
      </c>
      <c r="AD4" s="235">
        <v>10</v>
      </c>
      <c r="AE4" s="234">
        <v>1</v>
      </c>
      <c r="AF4" s="234">
        <v>11</v>
      </c>
      <c r="AG4" s="236">
        <v>67450000</v>
      </c>
      <c r="AH4" s="234">
        <v>0</v>
      </c>
      <c r="AI4" s="234">
        <v>0</v>
      </c>
      <c r="AJ4" s="234">
        <v>0</v>
      </c>
      <c r="AK4" s="234" t="s">
        <v>467</v>
      </c>
      <c r="AL4" s="234" t="s">
        <v>468</v>
      </c>
      <c r="AM4" s="234">
        <v>0</v>
      </c>
      <c r="AN4" s="234">
        <v>0</v>
      </c>
      <c r="AO4" s="234" t="s">
        <v>5</v>
      </c>
      <c r="AP4" s="234" t="s">
        <v>495</v>
      </c>
      <c r="AQ4" s="234">
        <v>20221117</v>
      </c>
      <c r="AR4" s="234">
        <v>978</v>
      </c>
      <c r="AS4" s="234">
        <v>44582</v>
      </c>
      <c r="AT4" s="234">
        <v>67450000</v>
      </c>
      <c r="AU4" s="234">
        <v>1560</v>
      </c>
      <c r="AV4" s="234">
        <v>44589</v>
      </c>
      <c r="AW4" s="234">
        <v>67450000</v>
      </c>
      <c r="AX4" s="234">
        <v>0</v>
      </c>
      <c r="AY4" s="234">
        <v>6745000</v>
      </c>
      <c r="AZ4" s="234" t="s">
        <v>470</v>
      </c>
      <c r="BA4" s="234" t="s">
        <v>471</v>
      </c>
      <c r="BB4" s="234" t="s">
        <v>472</v>
      </c>
      <c r="BC4" s="234">
        <v>3778917</v>
      </c>
      <c r="BD4" s="234" t="s">
        <v>473</v>
      </c>
      <c r="BE4" s="234" t="s">
        <v>474</v>
      </c>
      <c r="BF4" s="234" t="s">
        <v>475</v>
      </c>
      <c r="BG4" s="234" t="s">
        <v>475</v>
      </c>
      <c r="BH4" s="234" t="s">
        <v>475</v>
      </c>
      <c r="BI4" s="234" t="s">
        <v>476</v>
      </c>
      <c r="BJ4" s="234" t="s">
        <v>477</v>
      </c>
      <c r="BK4" s="234">
        <v>4954580000</v>
      </c>
      <c r="BL4" s="234" t="s">
        <v>478</v>
      </c>
      <c r="BM4" s="234">
        <v>16301</v>
      </c>
      <c r="BN4" s="234">
        <v>0</v>
      </c>
      <c r="BO4" s="234" t="s">
        <v>105</v>
      </c>
      <c r="BP4" s="234" t="s">
        <v>105</v>
      </c>
      <c r="BQ4" s="234" t="s">
        <v>479</v>
      </c>
      <c r="BR4" s="234">
        <v>20221117</v>
      </c>
      <c r="BS4" s="234" t="s">
        <v>496</v>
      </c>
      <c r="BT4" s="234" t="s">
        <v>479</v>
      </c>
      <c r="BU4" s="234" t="s">
        <v>495</v>
      </c>
      <c r="BV4" s="234" t="s">
        <v>495</v>
      </c>
      <c r="BW4" s="234" t="s">
        <v>479</v>
      </c>
      <c r="BX4" s="234" t="s">
        <v>481</v>
      </c>
      <c r="BY4" s="234" t="s">
        <v>481</v>
      </c>
      <c r="BZ4" s="234" t="s">
        <v>481</v>
      </c>
      <c r="CA4" s="234" t="s">
        <v>484</v>
      </c>
      <c r="CB4" s="234" t="s">
        <v>459</v>
      </c>
      <c r="CC4" s="234" t="s">
        <v>459</v>
      </c>
      <c r="CD4" s="234" t="s">
        <v>459</v>
      </c>
      <c r="CE4" s="234" t="s">
        <v>484</v>
      </c>
      <c r="CF4" s="234" t="s">
        <v>485</v>
      </c>
      <c r="CG4" s="234" t="s">
        <v>485</v>
      </c>
      <c r="CH4" s="234" t="s">
        <v>485</v>
      </c>
      <c r="CI4" s="234" t="s">
        <v>484</v>
      </c>
      <c r="CJ4" s="234">
        <v>978</v>
      </c>
      <c r="CK4" s="234">
        <v>978</v>
      </c>
      <c r="CL4" s="234" t="s">
        <v>479</v>
      </c>
      <c r="CM4" s="234">
        <v>67450000</v>
      </c>
      <c r="CN4" s="236">
        <v>67450000</v>
      </c>
      <c r="CO4" s="234" t="s">
        <v>479</v>
      </c>
      <c r="CP4" s="234">
        <v>1560</v>
      </c>
      <c r="CQ4" s="234">
        <v>1560</v>
      </c>
      <c r="CR4" s="234" t="s">
        <v>479</v>
      </c>
      <c r="CS4" s="234">
        <v>67450000</v>
      </c>
      <c r="CT4" s="236">
        <v>67450000</v>
      </c>
      <c r="CU4" s="234" t="s">
        <v>486</v>
      </c>
      <c r="CV4" s="234" t="s">
        <v>479</v>
      </c>
      <c r="CW4" s="236">
        <v>6745000</v>
      </c>
      <c r="CX4" s="234" t="s">
        <v>487</v>
      </c>
      <c r="CY4" s="234">
        <v>2784</v>
      </c>
      <c r="CZ4" s="234">
        <v>2784</v>
      </c>
      <c r="DA4" s="234" t="s">
        <v>488</v>
      </c>
      <c r="DB4" s="236">
        <f>+Tabla2[[#This Row],[VALOR TOTAL ESTIMADO VIGENCIA ACTUAL]]-Tabla2[[#This Row],[Valor CDP BD]]</f>
        <v>0</v>
      </c>
      <c r="DC4" s="236">
        <f>+Tabla2[[#This Row],[Valor CDP BD]]-Tabla2[[#This Row],[Valor RP BD]]</f>
        <v>0</v>
      </c>
    </row>
    <row r="5" spans="1:107" ht="16.149999999999999" hidden="1" customHeight="1" x14ac:dyDescent="0.25">
      <c r="A5" s="234" t="s">
        <v>497</v>
      </c>
      <c r="B5" s="234" t="s">
        <v>498</v>
      </c>
      <c r="C5" s="234">
        <v>7710</v>
      </c>
      <c r="D5" s="234" t="s">
        <v>497</v>
      </c>
      <c r="E5" s="234">
        <v>42022</v>
      </c>
      <c r="F5" s="234">
        <v>7710</v>
      </c>
      <c r="G5" s="234">
        <v>16308</v>
      </c>
      <c r="H5" s="234">
        <v>2784</v>
      </c>
      <c r="I5" s="234" t="s">
        <v>452</v>
      </c>
      <c r="J5" s="234" t="s">
        <v>453</v>
      </c>
      <c r="K5" s="234" t="s">
        <v>454</v>
      </c>
      <c r="L5" s="234" t="s">
        <v>455</v>
      </c>
      <c r="M5" s="234" t="s">
        <v>456</v>
      </c>
      <c r="N5" s="234" t="s">
        <v>457</v>
      </c>
      <c r="O5" s="234" t="s">
        <v>458</v>
      </c>
      <c r="P5" s="234" t="s">
        <v>104</v>
      </c>
      <c r="Q5" s="234" t="s">
        <v>105</v>
      </c>
      <c r="R5" s="234" t="s">
        <v>459</v>
      </c>
      <c r="S5" s="234" t="s">
        <v>460</v>
      </c>
      <c r="T5" s="234" t="s">
        <v>461</v>
      </c>
      <c r="U5" s="234">
        <v>0</v>
      </c>
      <c r="V5" s="234" t="s">
        <v>462</v>
      </c>
      <c r="W5" s="234" t="s">
        <v>463</v>
      </c>
      <c r="X5" s="234" t="s">
        <v>464</v>
      </c>
      <c r="Y5" s="234">
        <v>0</v>
      </c>
      <c r="Z5" s="234" t="s">
        <v>465</v>
      </c>
      <c r="AA5" s="234" t="s">
        <v>466</v>
      </c>
      <c r="AB5" s="235">
        <v>1</v>
      </c>
      <c r="AC5" s="235">
        <v>1</v>
      </c>
      <c r="AD5" s="235">
        <v>10</v>
      </c>
      <c r="AE5" s="234">
        <v>1</v>
      </c>
      <c r="AF5" s="234">
        <v>11</v>
      </c>
      <c r="AG5" s="236">
        <v>67450000</v>
      </c>
      <c r="AH5" s="234">
        <v>0</v>
      </c>
      <c r="AI5" s="234">
        <v>0</v>
      </c>
      <c r="AJ5" s="234">
        <v>0</v>
      </c>
      <c r="AK5" s="234" t="s">
        <v>467</v>
      </c>
      <c r="AL5" s="234" t="s">
        <v>468</v>
      </c>
      <c r="AM5" s="234">
        <v>0</v>
      </c>
      <c r="AN5" s="234">
        <v>0</v>
      </c>
      <c r="AO5" s="234" t="s">
        <v>5</v>
      </c>
      <c r="AP5" s="234" t="s">
        <v>499</v>
      </c>
      <c r="AQ5" s="234">
        <v>20220528</v>
      </c>
      <c r="AR5" s="234">
        <v>698</v>
      </c>
      <c r="AS5" s="234">
        <v>44578</v>
      </c>
      <c r="AT5" s="234">
        <v>67450000</v>
      </c>
      <c r="AU5" s="234">
        <v>508</v>
      </c>
      <c r="AV5" s="234">
        <v>44582</v>
      </c>
      <c r="AW5" s="234">
        <v>67450000</v>
      </c>
      <c r="AX5" s="234">
        <v>0</v>
      </c>
      <c r="AY5" s="234">
        <v>6745000</v>
      </c>
      <c r="AZ5" s="234" t="s">
        <v>470</v>
      </c>
      <c r="BA5" s="234" t="s">
        <v>471</v>
      </c>
      <c r="BB5" s="234" t="s">
        <v>472</v>
      </c>
      <c r="BC5" s="234">
        <v>3778917</v>
      </c>
      <c r="BD5" s="234" t="s">
        <v>473</v>
      </c>
      <c r="BE5" s="234" t="s">
        <v>474</v>
      </c>
      <c r="BF5" s="234" t="s">
        <v>475</v>
      </c>
      <c r="BG5" s="234" t="s">
        <v>475</v>
      </c>
      <c r="BH5" s="234" t="s">
        <v>475</v>
      </c>
      <c r="BI5" s="234" t="s">
        <v>476</v>
      </c>
      <c r="BJ5" s="234" t="s">
        <v>477</v>
      </c>
      <c r="BK5" s="234">
        <v>4954580000</v>
      </c>
      <c r="BL5" s="234" t="s">
        <v>478</v>
      </c>
      <c r="BM5" s="234">
        <v>16308</v>
      </c>
      <c r="BN5" s="234">
        <v>0</v>
      </c>
      <c r="BO5" s="234" t="s">
        <v>105</v>
      </c>
      <c r="BP5" s="234" t="s">
        <v>105</v>
      </c>
      <c r="BQ5" s="234" t="s">
        <v>479</v>
      </c>
      <c r="BR5" s="234">
        <v>20220528</v>
      </c>
      <c r="BS5" s="234" t="s">
        <v>500</v>
      </c>
      <c r="BT5" s="234" t="s">
        <v>479</v>
      </c>
      <c r="BU5" s="234" t="s">
        <v>501</v>
      </c>
      <c r="BV5" s="234" t="s">
        <v>501</v>
      </c>
      <c r="BW5" s="234" t="s">
        <v>479</v>
      </c>
      <c r="BX5" s="234" t="s">
        <v>481</v>
      </c>
      <c r="BY5" s="234" t="s">
        <v>481</v>
      </c>
      <c r="BZ5" s="234" t="s">
        <v>482</v>
      </c>
      <c r="CA5" s="234" t="s">
        <v>483</v>
      </c>
      <c r="CB5" s="234" t="s">
        <v>459</v>
      </c>
      <c r="CC5" s="234" t="s">
        <v>459</v>
      </c>
      <c r="CD5" s="234" t="s">
        <v>459</v>
      </c>
      <c r="CE5" s="234" t="s">
        <v>484</v>
      </c>
      <c r="CF5" s="234" t="s">
        <v>485</v>
      </c>
      <c r="CG5" s="234" t="s">
        <v>485</v>
      </c>
      <c r="CH5" s="234" t="s">
        <v>485</v>
      </c>
      <c r="CI5" s="234" t="s">
        <v>484</v>
      </c>
      <c r="CJ5" s="234">
        <v>698</v>
      </c>
      <c r="CK5" s="234">
        <v>698</v>
      </c>
      <c r="CL5" s="234" t="s">
        <v>479</v>
      </c>
      <c r="CM5" s="234">
        <v>67450000</v>
      </c>
      <c r="CN5" s="236">
        <v>67450000</v>
      </c>
      <c r="CO5" s="234" t="s">
        <v>479</v>
      </c>
      <c r="CP5" s="234">
        <v>508</v>
      </c>
      <c r="CQ5" s="234">
        <v>508</v>
      </c>
      <c r="CR5" s="234" t="s">
        <v>479</v>
      </c>
      <c r="CS5" s="234">
        <v>67450000</v>
      </c>
      <c r="CT5" s="236">
        <v>67450000</v>
      </c>
      <c r="CU5" s="234" t="s">
        <v>486</v>
      </c>
      <c r="CV5" s="234" t="s">
        <v>479</v>
      </c>
      <c r="CW5" s="236">
        <v>8993333</v>
      </c>
      <c r="CX5" s="234" t="s">
        <v>487</v>
      </c>
      <c r="CY5" s="234">
        <v>2784</v>
      </c>
      <c r="CZ5" s="234">
        <v>2784</v>
      </c>
      <c r="DA5" s="234" t="s">
        <v>488</v>
      </c>
      <c r="DB5" s="236">
        <f>+Tabla2[[#This Row],[VALOR TOTAL ESTIMADO VIGENCIA ACTUAL]]-Tabla2[[#This Row],[Valor CDP BD]]</f>
        <v>0</v>
      </c>
      <c r="DC5" s="236">
        <f>+Tabla2[[#This Row],[Valor CDP BD]]-Tabla2[[#This Row],[Valor RP BD]]</f>
        <v>0</v>
      </c>
    </row>
    <row r="6" spans="1:107" ht="16.149999999999999" hidden="1" customHeight="1" x14ac:dyDescent="0.25">
      <c r="A6" s="234" t="s">
        <v>502</v>
      </c>
      <c r="B6" s="234" t="s">
        <v>503</v>
      </c>
      <c r="C6" s="234">
        <v>7710</v>
      </c>
      <c r="D6" s="234" t="s">
        <v>502</v>
      </c>
      <c r="E6" s="234">
        <v>52022</v>
      </c>
      <c r="F6" s="234">
        <v>7710</v>
      </c>
      <c r="G6" s="234">
        <v>16316</v>
      </c>
      <c r="H6" s="234">
        <v>2784</v>
      </c>
      <c r="I6" s="234" t="s">
        <v>452</v>
      </c>
      <c r="J6" s="234" t="s">
        <v>453</v>
      </c>
      <c r="K6" s="234" t="s">
        <v>454</v>
      </c>
      <c r="L6" s="234" t="s">
        <v>455</v>
      </c>
      <c r="M6" s="234" t="s">
        <v>456</v>
      </c>
      <c r="N6" s="234" t="s">
        <v>457</v>
      </c>
      <c r="O6" s="234" t="s">
        <v>458</v>
      </c>
      <c r="P6" s="234" t="s">
        <v>104</v>
      </c>
      <c r="Q6" s="234" t="s">
        <v>105</v>
      </c>
      <c r="R6" s="234" t="s">
        <v>459</v>
      </c>
      <c r="S6" s="234" t="s">
        <v>460</v>
      </c>
      <c r="T6" s="234" t="s">
        <v>461</v>
      </c>
      <c r="U6" s="234">
        <v>0</v>
      </c>
      <c r="V6" s="234" t="s">
        <v>462</v>
      </c>
      <c r="W6" s="234" t="s">
        <v>463</v>
      </c>
      <c r="X6" s="234" t="s">
        <v>464</v>
      </c>
      <c r="Y6" s="234">
        <v>0</v>
      </c>
      <c r="Z6" s="234" t="s">
        <v>465</v>
      </c>
      <c r="AA6" s="234" t="s">
        <v>466</v>
      </c>
      <c r="AB6" s="235">
        <v>1</v>
      </c>
      <c r="AC6" s="235">
        <v>1</v>
      </c>
      <c r="AD6" s="235">
        <v>10</v>
      </c>
      <c r="AE6" s="234">
        <v>1</v>
      </c>
      <c r="AF6" s="234">
        <v>11</v>
      </c>
      <c r="AG6" s="236">
        <v>67450000</v>
      </c>
      <c r="AH6" s="234">
        <v>0</v>
      </c>
      <c r="AI6" s="234">
        <v>0</v>
      </c>
      <c r="AJ6" s="234">
        <v>0</v>
      </c>
      <c r="AK6" s="234" t="s">
        <v>467</v>
      </c>
      <c r="AL6" s="234" t="s">
        <v>468</v>
      </c>
      <c r="AM6" s="234">
        <v>0</v>
      </c>
      <c r="AN6" s="234">
        <v>0</v>
      </c>
      <c r="AO6" s="234" t="s">
        <v>5</v>
      </c>
      <c r="AP6" s="234" t="s">
        <v>504</v>
      </c>
      <c r="AQ6" s="234">
        <v>20220580</v>
      </c>
      <c r="AR6" s="234">
        <v>530</v>
      </c>
      <c r="AS6" s="234">
        <v>44578</v>
      </c>
      <c r="AT6" s="234">
        <v>67450000</v>
      </c>
      <c r="AU6" s="234">
        <v>507</v>
      </c>
      <c r="AV6" s="234">
        <v>44581</v>
      </c>
      <c r="AW6" s="234">
        <v>67450000</v>
      </c>
      <c r="AX6" s="234">
        <v>0</v>
      </c>
      <c r="AY6" s="234">
        <v>6745000</v>
      </c>
      <c r="AZ6" s="234" t="s">
        <v>470</v>
      </c>
      <c r="BA6" s="234" t="s">
        <v>471</v>
      </c>
      <c r="BB6" s="234" t="s">
        <v>472</v>
      </c>
      <c r="BC6" s="234">
        <v>3778917</v>
      </c>
      <c r="BD6" s="234" t="s">
        <v>473</v>
      </c>
      <c r="BE6" s="234" t="s">
        <v>474</v>
      </c>
      <c r="BF6" s="234" t="s">
        <v>475</v>
      </c>
      <c r="BG6" s="234" t="s">
        <v>475</v>
      </c>
      <c r="BH6" s="234" t="s">
        <v>475</v>
      </c>
      <c r="BI6" s="234" t="s">
        <v>476</v>
      </c>
      <c r="BJ6" s="234" t="s">
        <v>477</v>
      </c>
      <c r="BK6" s="234">
        <v>4954580000</v>
      </c>
      <c r="BL6" s="234" t="s">
        <v>478</v>
      </c>
      <c r="BM6" s="234">
        <v>16316</v>
      </c>
      <c r="BN6" s="234">
        <v>0</v>
      </c>
      <c r="BO6" s="234" t="s">
        <v>105</v>
      </c>
      <c r="BP6" s="234" t="s">
        <v>105</v>
      </c>
      <c r="BQ6" s="234" t="s">
        <v>479</v>
      </c>
      <c r="BR6" s="234">
        <v>20220580</v>
      </c>
      <c r="BS6" s="234" t="s">
        <v>505</v>
      </c>
      <c r="BT6" s="234" t="s">
        <v>479</v>
      </c>
      <c r="BU6" s="234" t="s">
        <v>506</v>
      </c>
      <c r="BV6" s="234" t="s">
        <v>506</v>
      </c>
      <c r="BW6" s="234" t="s">
        <v>479</v>
      </c>
      <c r="BX6" s="234" t="s">
        <v>481</v>
      </c>
      <c r="BY6" s="234" t="s">
        <v>481</v>
      </c>
      <c r="BZ6" s="234" t="s">
        <v>482</v>
      </c>
      <c r="CA6" s="234" t="s">
        <v>483</v>
      </c>
      <c r="CB6" s="234" t="s">
        <v>459</v>
      </c>
      <c r="CC6" s="234" t="s">
        <v>459</v>
      </c>
      <c r="CD6" s="234" t="s">
        <v>459</v>
      </c>
      <c r="CE6" s="234" t="s">
        <v>484</v>
      </c>
      <c r="CF6" s="234" t="s">
        <v>485</v>
      </c>
      <c r="CG6" s="234" t="s">
        <v>485</v>
      </c>
      <c r="CH6" s="234" t="s">
        <v>485</v>
      </c>
      <c r="CI6" s="234" t="s">
        <v>484</v>
      </c>
      <c r="CJ6" s="234">
        <v>530</v>
      </c>
      <c r="CK6" s="234">
        <v>530</v>
      </c>
      <c r="CL6" s="234" t="s">
        <v>479</v>
      </c>
      <c r="CM6" s="234">
        <v>67450000</v>
      </c>
      <c r="CN6" s="236">
        <v>67450000</v>
      </c>
      <c r="CO6" s="234" t="s">
        <v>479</v>
      </c>
      <c r="CP6" s="234">
        <v>507</v>
      </c>
      <c r="CQ6" s="234">
        <v>507</v>
      </c>
      <c r="CR6" s="234" t="s">
        <v>479</v>
      </c>
      <c r="CS6" s="234">
        <v>67450000</v>
      </c>
      <c r="CT6" s="236">
        <v>67450000</v>
      </c>
      <c r="CU6" s="234" t="s">
        <v>486</v>
      </c>
      <c r="CV6" s="234" t="s">
        <v>479</v>
      </c>
      <c r="CW6" s="236">
        <v>8318833</v>
      </c>
      <c r="CX6" s="234" t="s">
        <v>487</v>
      </c>
      <c r="CY6" s="234">
        <v>2784</v>
      </c>
      <c r="CZ6" s="234">
        <v>2784</v>
      </c>
      <c r="DA6" s="234" t="s">
        <v>488</v>
      </c>
      <c r="DB6" s="236">
        <f>+Tabla2[[#This Row],[VALOR TOTAL ESTIMADO VIGENCIA ACTUAL]]-Tabla2[[#This Row],[Valor CDP BD]]</f>
        <v>0</v>
      </c>
      <c r="DC6" s="236">
        <f>+Tabla2[[#This Row],[Valor CDP BD]]-Tabla2[[#This Row],[Valor RP BD]]</f>
        <v>0</v>
      </c>
    </row>
    <row r="7" spans="1:107" ht="16.149999999999999" hidden="1" customHeight="1" x14ac:dyDescent="0.25">
      <c r="A7" s="234" t="s">
        <v>507</v>
      </c>
      <c r="B7" s="234" t="s">
        <v>508</v>
      </c>
      <c r="C7" s="234">
        <v>7710</v>
      </c>
      <c r="D7" s="234" t="s">
        <v>507</v>
      </c>
      <c r="E7" s="234">
        <v>62022</v>
      </c>
      <c r="F7" s="234">
        <v>7710</v>
      </c>
      <c r="G7" s="234">
        <v>16324</v>
      </c>
      <c r="H7" s="234">
        <v>2784</v>
      </c>
      <c r="I7" s="234" t="s">
        <v>452</v>
      </c>
      <c r="J7" s="234" t="s">
        <v>453</v>
      </c>
      <c r="K7" s="234" t="s">
        <v>454</v>
      </c>
      <c r="L7" s="234" t="s">
        <v>455</v>
      </c>
      <c r="M7" s="234" t="s">
        <v>456</v>
      </c>
      <c r="N7" s="234" t="s">
        <v>457</v>
      </c>
      <c r="O7" s="234" t="s">
        <v>458</v>
      </c>
      <c r="P7" s="234" t="s">
        <v>104</v>
      </c>
      <c r="Q7" s="234" t="s">
        <v>105</v>
      </c>
      <c r="R7" s="234" t="s">
        <v>459</v>
      </c>
      <c r="S7" s="234" t="s">
        <v>460</v>
      </c>
      <c r="T7" s="234" t="s">
        <v>461</v>
      </c>
      <c r="U7" s="234">
        <v>0</v>
      </c>
      <c r="V7" s="234" t="s">
        <v>462</v>
      </c>
      <c r="W7" s="234" t="s">
        <v>463</v>
      </c>
      <c r="X7" s="234" t="s">
        <v>464</v>
      </c>
      <c r="Y7" s="234">
        <v>0</v>
      </c>
      <c r="Z7" s="234" t="s">
        <v>465</v>
      </c>
      <c r="AA7" s="234" t="s">
        <v>466</v>
      </c>
      <c r="AB7" s="235">
        <v>1</v>
      </c>
      <c r="AC7" s="235">
        <v>1</v>
      </c>
      <c r="AD7" s="235">
        <v>10</v>
      </c>
      <c r="AE7" s="234">
        <v>1</v>
      </c>
      <c r="AF7" s="234">
        <v>11</v>
      </c>
      <c r="AG7" s="236">
        <v>67450000</v>
      </c>
      <c r="AH7" s="234">
        <v>0</v>
      </c>
      <c r="AI7" s="234">
        <v>0</v>
      </c>
      <c r="AJ7" s="234">
        <v>0</v>
      </c>
      <c r="AK7" s="234" t="s">
        <v>467</v>
      </c>
      <c r="AL7" s="234" t="s">
        <v>468</v>
      </c>
      <c r="AM7" s="234">
        <v>0</v>
      </c>
      <c r="AN7" s="234">
        <v>0</v>
      </c>
      <c r="AO7" s="234" t="s">
        <v>5</v>
      </c>
      <c r="AP7" s="234" t="s">
        <v>509</v>
      </c>
      <c r="AQ7" s="234">
        <v>20220529</v>
      </c>
      <c r="AR7" s="234">
        <v>549</v>
      </c>
      <c r="AS7" s="234">
        <v>44578</v>
      </c>
      <c r="AT7" s="234">
        <v>67450000</v>
      </c>
      <c r="AU7" s="234">
        <v>509</v>
      </c>
      <c r="AV7" s="234">
        <v>44581</v>
      </c>
      <c r="AW7" s="234">
        <v>67450000</v>
      </c>
      <c r="AX7" s="234">
        <v>0</v>
      </c>
      <c r="AY7" s="234">
        <v>6745000</v>
      </c>
      <c r="AZ7" s="234" t="s">
        <v>470</v>
      </c>
      <c r="BA7" s="234" t="s">
        <v>471</v>
      </c>
      <c r="BB7" s="234" t="s">
        <v>472</v>
      </c>
      <c r="BC7" s="234">
        <v>3778917</v>
      </c>
      <c r="BD7" s="234" t="s">
        <v>473</v>
      </c>
      <c r="BE7" s="234" t="s">
        <v>474</v>
      </c>
      <c r="BF7" s="234" t="s">
        <v>475</v>
      </c>
      <c r="BG7" s="234" t="s">
        <v>475</v>
      </c>
      <c r="BH7" s="234" t="s">
        <v>475</v>
      </c>
      <c r="BI7" s="234" t="s">
        <v>476</v>
      </c>
      <c r="BJ7" s="234" t="s">
        <v>477</v>
      </c>
      <c r="BK7" s="234">
        <v>4954580000</v>
      </c>
      <c r="BL7" s="234" t="s">
        <v>478</v>
      </c>
      <c r="BM7" s="234">
        <v>16324</v>
      </c>
      <c r="BN7" s="234">
        <v>0</v>
      </c>
      <c r="BO7" s="234" t="s">
        <v>105</v>
      </c>
      <c r="BP7" s="234" t="s">
        <v>105</v>
      </c>
      <c r="BQ7" s="234" t="s">
        <v>479</v>
      </c>
      <c r="BR7" s="234">
        <v>20220529</v>
      </c>
      <c r="BS7" s="234" t="s">
        <v>510</v>
      </c>
      <c r="BT7" s="234" t="s">
        <v>479</v>
      </c>
      <c r="BU7" s="234" t="s">
        <v>509</v>
      </c>
      <c r="BV7" s="234" t="s">
        <v>509</v>
      </c>
      <c r="BW7" s="234" t="s">
        <v>479</v>
      </c>
      <c r="BX7" s="234" t="s">
        <v>481</v>
      </c>
      <c r="BY7" s="234" t="s">
        <v>481</v>
      </c>
      <c r="BZ7" s="234" t="s">
        <v>482</v>
      </c>
      <c r="CA7" s="234" t="s">
        <v>483</v>
      </c>
      <c r="CB7" s="234" t="s">
        <v>459</v>
      </c>
      <c r="CC7" s="234" t="s">
        <v>459</v>
      </c>
      <c r="CD7" s="234" t="s">
        <v>459</v>
      </c>
      <c r="CE7" s="234" t="s">
        <v>484</v>
      </c>
      <c r="CF7" s="234" t="s">
        <v>485</v>
      </c>
      <c r="CG7" s="234" t="s">
        <v>485</v>
      </c>
      <c r="CH7" s="234" t="s">
        <v>485</v>
      </c>
      <c r="CI7" s="234" t="s">
        <v>484</v>
      </c>
      <c r="CJ7" s="234">
        <v>549</v>
      </c>
      <c r="CK7" s="234">
        <v>549</v>
      </c>
      <c r="CL7" s="234" t="s">
        <v>479</v>
      </c>
      <c r="CM7" s="234">
        <v>67450000</v>
      </c>
      <c r="CN7" s="236">
        <v>67450000</v>
      </c>
      <c r="CO7" s="234" t="s">
        <v>479</v>
      </c>
      <c r="CP7" s="234">
        <v>509</v>
      </c>
      <c r="CQ7" s="234">
        <v>509</v>
      </c>
      <c r="CR7" s="234" t="s">
        <v>479</v>
      </c>
      <c r="CS7" s="234">
        <v>67450000</v>
      </c>
      <c r="CT7" s="236">
        <v>67450000</v>
      </c>
      <c r="CU7" s="234" t="s">
        <v>486</v>
      </c>
      <c r="CV7" s="234" t="s">
        <v>479</v>
      </c>
      <c r="CW7" s="236">
        <v>8993333</v>
      </c>
      <c r="CX7" s="234" t="s">
        <v>487</v>
      </c>
      <c r="CY7" s="234">
        <v>2784</v>
      </c>
      <c r="CZ7" s="234">
        <v>2784</v>
      </c>
      <c r="DA7" s="234" t="s">
        <v>488</v>
      </c>
      <c r="DB7" s="236">
        <f>+Tabla2[[#This Row],[VALOR TOTAL ESTIMADO VIGENCIA ACTUAL]]-Tabla2[[#This Row],[Valor CDP BD]]</f>
        <v>0</v>
      </c>
      <c r="DC7" s="236">
        <f>+Tabla2[[#This Row],[Valor CDP BD]]-Tabla2[[#This Row],[Valor RP BD]]</f>
        <v>0</v>
      </c>
    </row>
    <row r="8" spans="1:107" ht="16.149999999999999" hidden="1" customHeight="1" x14ac:dyDescent="0.25">
      <c r="A8" s="234" t="s">
        <v>511</v>
      </c>
      <c r="B8" s="234" t="s">
        <v>512</v>
      </c>
      <c r="C8" s="234">
        <v>7710</v>
      </c>
      <c r="D8" s="234" t="s">
        <v>511</v>
      </c>
      <c r="E8" s="234">
        <v>72022</v>
      </c>
      <c r="F8" s="234">
        <v>7710</v>
      </c>
      <c r="G8" s="234">
        <v>16335</v>
      </c>
      <c r="H8" s="234">
        <v>2784</v>
      </c>
      <c r="I8" s="234" t="s">
        <v>452</v>
      </c>
      <c r="J8" s="234" t="s">
        <v>453</v>
      </c>
      <c r="K8" s="234" t="s">
        <v>454</v>
      </c>
      <c r="L8" s="234" t="s">
        <v>455</v>
      </c>
      <c r="M8" s="234" t="s">
        <v>456</v>
      </c>
      <c r="N8" s="234" t="s">
        <v>457</v>
      </c>
      <c r="O8" s="234" t="s">
        <v>458</v>
      </c>
      <c r="P8" s="234" t="s">
        <v>104</v>
      </c>
      <c r="Q8" s="234" t="s">
        <v>105</v>
      </c>
      <c r="R8" s="234" t="s">
        <v>459</v>
      </c>
      <c r="S8" s="234" t="s">
        <v>460</v>
      </c>
      <c r="T8" s="234" t="s">
        <v>461</v>
      </c>
      <c r="U8" s="234">
        <v>0</v>
      </c>
      <c r="V8" s="234" t="s">
        <v>462</v>
      </c>
      <c r="W8" s="234" t="s">
        <v>463</v>
      </c>
      <c r="X8" s="234" t="s">
        <v>464</v>
      </c>
      <c r="Y8" s="234">
        <v>0</v>
      </c>
      <c r="Z8" s="234" t="s">
        <v>465</v>
      </c>
      <c r="AA8" s="234" t="s">
        <v>466</v>
      </c>
      <c r="AB8" s="235">
        <v>1</v>
      </c>
      <c r="AC8" s="235">
        <v>1</v>
      </c>
      <c r="AD8" s="235">
        <v>10</v>
      </c>
      <c r="AE8" s="234">
        <v>1</v>
      </c>
      <c r="AF8" s="234">
        <v>11</v>
      </c>
      <c r="AG8" s="236">
        <v>67450000</v>
      </c>
      <c r="AH8" s="234">
        <v>0</v>
      </c>
      <c r="AI8" s="234">
        <v>0</v>
      </c>
      <c r="AJ8" s="234">
        <v>0</v>
      </c>
      <c r="AK8" s="234" t="s">
        <v>467</v>
      </c>
      <c r="AL8" s="234" t="s">
        <v>468</v>
      </c>
      <c r="AM8" s="234">
        <v>0</v>
      </c>
      <c r="AN8" s="234">
        <v>0</v>
      </c>
      <c r="AO8" s="234" t="s">
        <v>5</v>
      </c>
      <c r="AP8" s="234" t="s">
        <v>513</v>
      </c>
      <c r="AQ8" s="234">
        <v>20221036</v>
      </c>
      <c r="AR8" s="234">
        <v>1085</v>
      </c>
      <c r="AS8" s="234">
        <v>44582</v>
      </c>
      <c r="AT8" s="234">
        <v>67450000</v>
      </c>
      <c r="AU8" s="234">
        <v>983</v>
      </c>
      <c r="AV8" s="234">
        <v>44587</v>
      </c>
      <c r="AW8" s="234">
        <v>67450000</v>
      </c>
      <c r="AX8" s="234">
        <v>0</v>
      </c>
      <c r="AY8" s="234">
        <v>6745000</v>
      </c>
      <c r="AZ8" s="234" t="s">
        <v>470</v>
      </c>
      <c r="BA8" s="234" t="s">
        <v>471</v>
      </c>
      <c r="BB8" s="234" t="s">
        <v>472</v>
      </c>
      <c r="BC8" s="234">
        <v>3778917</v>
      </c>
      <c r="BD8" s="234" t="s">
        <v>473</v>
      </c>
      <c r="BE8" s="234" t="s">
        <v>474</v>
      </c>
      <c r="BF8" s="234" t="s">
        <v>475</v>
      </c>
      <c r="BG8" s="234" t="s">
        <v>475</v>
      </c>
      <c r="BH8" s="234" t="s">
        <v>475</v>
      </c>
      <c r="BI8" s="234" t="s">
        <v>476</v>
      </c>
      <c r="BJ8" s="234" t="s">
        <v>477</v>
      </c>
      <c r="BK8" s="234">
        <v>4954580000</v>
      </c>
      <c r="BL8" s="234" t="s">
        <v>478</v>
      </c>
      <c r="BM8" s="234">
        <v>16335</v>
      </c>
      <c r="BN8" s="234">
        <v>0</v>
      </c>
      <c r="BO8" s="234" t="s">
        <v>105</v>
      </c>
      <c r="BP8" s="234" t="s">
        <v>105</v>
      </c>
      <c r="BQ8" s="234" t="s">
        <v>479</v>
      </c>
      <c r="BR8" s="234">
        <v>20221036</v>
      </c>
      <c r="BS8" s="234" t="s">
        <v>514</v>
      </c>
      <c r="BT8" s="234" t="s">
        <v>479</v>
      </c>
      <c r="BU8" s="234" t="s">
        <v>513</v>
      </c>
      <c r="BV8" s="234" t="s">
        <v>513</v>
      </c>
      <c r="BW8" s="234" t="s">
        <v>479</v>
      </c>
      <c r="BX8" s="234" t="s">
        <v>481</v>
      </c>
      <c r="BY8" s="234" t="s">
        <v>481</v>
      </c>
      <c r="BZ8" s="234" t="s">
        <v>481</v>
      </c>
      <c r="CA8" s="234" t="s">
        <v>484</v>
      </c>
      <c r="CB8" s="234" t="s">
        <v>459</v>
      </c>
      <c r="CC8" s="234" t="s">
        <v>459</v>
      </c>
      <c r="CD8" s="234" t="s">
        <v>459</v>
      </c>
      <c r="CE8" s="234" t="s">
        <v>484</v>
      </c>
      <c r="CF8" s="234" t="s">
        <v>485</v>
      </c>
      <c r="CG8" s="234" t="s">
        <v>485</v>
      </c>
      <c r="CH8" s="234" t="s">
        <v>485</v>
      </c>
      <c r="CI8" s="234" t="s">
        <v>484</v>
      </c>
      <c r="CJ8" s="234">
        <v>1085</v>
      </c>
      <c r="CK8" s="234">
        <v>1085</v>
      </c>
      <c r="CL8" s="234" t="s">
        <v>479</v>
      </c>
      <c r="CM8" s="234">
        <v>67450000</v>
      </c>
      <c r="CN8" s="236">
        <v>67450000</v>
      </c>
      <c r="CO8" s="234" t="s">
        <v>479</v>
      </c>
      <c r="CP8" s="234">
        <v>983</v>
      </c>
      <c r="CQ8" s="234">
        <v>983</v>
      </c>
      <c r="CR8" s="234" t="s">
        <v>479</v>
      </c>
      <c r="CS8" s="234">
        <v>67450000</v>
      </c>
      <c r="CT8" s="236">
        <v>67450000</v>
      </c>
      <c r="CU8" s="234" t="s">
        <v>486</v>
      </c>
      <c r="CV8" s="234" t="s">
        <v>479</v>
      </c>
      <c r="CW8" s="236">
        <v>6745000</v>
      </c>
      <c r="CX8" s="234" t="s">
        <v>487</v>
      </c>
      <c r="CY8" s="234">
        <v>2784</v>
      </c>
      <c r="CZ8" s="234">
        <v>2784</v>
      </c>
      <c r="DA8" s="234" t="s">
        <v>488</v>
      </c>
      <c r="DB8" s="236">
        <f>+Tabla2[[#This Row],[VALOR TOTAL ESTIMADO VIGENCIA ACTUAL]]-Tabla2[[#This Row],[Valor CDP BD]]</f>
        <v>0</v>
      </c>
      <c r="DC8" s="236">
        <f>+Tabla2[[#This Row],[Valor CDP BD]]-Tabla2[[#This Row],[Valor RP BD]]</f>
        <v>0</v>
      </c>
    </row>
    <row r="9" spans="1:107" ht="16.149999999999999" hidden="1" customHeight="1" x14ac:dyDescent="0.25">
      <c r="A9" s="234" t="s">
        <v>515</v>
      </c>
      <c r="B9" s="234" t="s">
        <v>516</v>
      </c>
      <c r="C9" s="234">
        <v>7710</v>
      </c>
      <c r="D9" s="234" t="s">
        <v>515</v>
      </c>
      <c r="E9" s="234">
        <v>82022</v>
      </c>
      <c r="F9" s="234">
        <v>7710</v>
      </c>
      <c r="G9" s="234">
        <v>16343</v>
      </c>
      <c r="H9" s="234">
        <v>2784</v>
      </c>
      <c r="I9" s="234" t="s">
        <v>452</v>
      </c>
      <c r="J9" s="234" t="s">
        <v>453</v>
      </c>
      <c r="K9" s="234" t="s">
        <v>454</v>
      </c>
      <c r="L9" s="234" t="s">
        <v>455</v>
      </c>
      <c r="M9" s="234" t="s">
        <v>456</v>
      </c>
      <c r="N9" s="234" t="s">
        <v>457</v>
      </c>
      <c r="O9" s="234" t="s">
        <v>458</v>
      </c>
      <c r="P9" s="234" t="s">
        <v>104</v>
      </c>
      <c r="Q9" s="234" t="s">
        <v>105</v>
      </c>
      <c r="R9" s="234" t="s">
        <v>459</v>
      </c>
      <c r="S9" s="234" t="s">
        <v>460</v>
      </c>
      <c r="T9" s="234" t="s">
        <v>461</v>
      </c>
      <c r="U9" s="234">
        <v>0</v>
      </c>
      <c r="V9" s="234" t="s">
        <v>462</v>
      </c>
      <c r="W9" s="234" t="s">
        <v>463</v>
      </c>
      <c r="X9" s="234" t="s">
        <v>464</v>
      </c>
      <c r="Y9" s="234">
        <v>0</v>
      </c>
      <c r="Z9" s="234" t="s">
        <v>465</v>
      </c>
      <c r="AA9" s="234" t="s">
        <v>466</v>
      </c>
      <c r="AB9" s="235">
        <v>1</v>
      </c>
      <c r="AC9" s="235">
        <v>1</v>
      </c>
      <c r="AD9" s="235">
        <v>10</v>
      </c>
      <c r="AE9" s="234">
        <v>1</v>
      </c>
      <c r="AF9" s="234">
        <v>11</v>
      </c>
      <c r="AG9" s="236">
        <v>67450000</v>
      </c>
      <c r="AH9" s="234">
        <v>0</v>
      </c>
      <c r="AI9" s="234">
        <v>0</v>
      </c>
      <c r="AJ9" s="234">
        <v>0</v>
      </c>
      <c r="AK9" s="234" t="s">
        <v>467</v>
      </c>
      <c r="AL9" s="234" t="s">
        <v>468</v>
      </c>
      <c r="AM9" s="234">
        <v>0</v>
      </c>
      <c r="AN9" s="234">
        <v>0</v>
      </c>
      <c r="AO9" s="234" t="s">
        <v>5</v>
      </c>
      <c r="AP9" s="234" t="s">
        <v>517</v>
      </c>
      <c r="AQ9" s="234">
        <v>20220029</v>
      </c>
      <c r="AR9" s="234">
        <v>56</v>
      </c>
      <c r="AS9" s="234">
        <v>44565</v>
      </c>
      <c r="AT9" s="234">
        <v>67450000</v>
      </c>
      <c r="AU9" s="234">
        <v>102</v>
      </c>
      <c r="AV9" s="234">
        <v>44572</v>
      </c>
      <c r="AW9" s="234">
        <v>67450000</v>
      </c>
      <c r="AX9" s="234">
        <v>0</v>
      </c>
      <c r="AY9" s="234">
        <v>6745000</v>
      </c>
      <c r="AZ9" s="234" t="s">
        <v>470</v>
      </c>
      <c r="BA9" s="234" t="s">
        <v>471</v>
      </c>
      <c r="BB9" s="234" t="s">
        <v>472</v>
      </c>
      <c r="BC9" s="234">
        <v>3778917</v>
      </c>
      <c r="BD9" s="234" t="s">
        <v>473</v>
      </c>
      <c r="BE9" s="234" t="s">
        <v>474</v>
      </c>
      <c r="BF9" s="234" t="s">
        <v>475</v>
      </c>
      <c r="BG9" s="234" t="s">
        <v>475</v>
      </c>
      <c r="BH9" s="234" t="s">
        <v>475</v>
      </c>
      <c r="BI9" s="234" t="s">
        <v>476</v>
      </c>
      <c r="BJ9" s="234" t="s">
        <v>477</v>
      </c>
      <c r="BK9" s="234">
        <v>4954580000</v>
      </c>
      <c r="BL9" s="234" t="s">
        <v>478</v>
      </c>
      <c r="BM9" s="234">
        <v>16343</v>
      </c>
      <c r="BN9" s="234">
        <v>0</v>
      </c>
      <c r="BO9" s="234" t="s">
        <v>105</v>
      </c>
      <c r="BP9" s="234" t="s">
        <v>105</v>
      </c>
      <c r="BQ9" s="234" t="s">
        <v>479</v>
      </c>
      <c r="BR9" s="234">
        <v>20220029</v>
      </c>
      <c r="BS9" s="234" t="s">
        <v>518</v>
      </c>
      <c r="BT9" s="234" t="s">
        <v>479</v>
      </c>
      <c r="BU9" s="234" t="s">
        <v>519</v>
      </c>
      <c r="BV9" s="234" t="s">
        <v>519</v>
      </c>
      <c r="BW9" s="234" t="s">
        <v>479</v>
      </c>
      <c r="BX9" s="234" t="s">
        <v>481</v>
      </c>
      <c r="BY9" s="234" t="s">
        <v>481</v>
      </c>
      <c r="BZ9" s="234" t="s">
        <v>481</v>
      </c>
      <c r="CA9" s="234" t="s">
        <v>484</v>
      </c>
      <c r="CB9" s="234" t="s">
        <v>459</v>
      </c>
      <c r="CC9" s="234" t="s">
        <v>459</v>
      </c>
      <c r="CD9" s="234" t="s">
        <v>459</v>
      </c>
      <c r="CE9" s="234" t="s">
        <v>484</v>
      </c>
      <c r="CF9" s="234" t="s">
        <v>485</v>
      </c>
      <c r="CG9" s="234" t="s">
        <v>485</v>
      </c>
      <c r="CH9" s="234" t="s">
        <v>485</v>
      </c>
      <c r="CI9" s="234" t="s">
        <v>484</v>
      </c>
      <c r="CJ9" s="234">
        <v>56</v>
      </c>
      <c r="CK9" s="234">
        <v>56</v>
      </c>
      <c r="CL9" s="234" t="s">
        <v>479</v>
      </c>
      <c r="CM9" s="234">
        <v>67450000</v>
      </c>
      <c r="CN9" s="236">
        <v>67450000</v>
      </c>
      <c r="CO9" s="234" t="s">
        <v>479</v>
      </c>
      <c r="CP9" s="234">
        <v>102</v>
      </c>
      <c r="CQ9" s="234">
        <v>102</v>
      </c>
      <c r="CR9" s="234" t="s">
        <v>479</v>
      </c>
      <c r="CS9" s="234">
        <v>67450000</v>
      </c>
      <c r="CT9" s="236">
        <v>67450000</v>
      </c>
      <c r="CU9" s="234" t="s">
        <v>486</v>
      </c>
      <c r="CV9" s="234" t="s">
        <v>479</v>
      </c>
      <c r="CW9" s="236">
        <v>11016833</v>
      </c>
      <c r="CX9" s="234" t="s">
        <v>487</v>
      </c>
      <c r="CY9" s="234">
        <v>2784</v>
      </c>
      <c r="CZ9" s="234">
        <v>2784</v>
      </c>
      <c r="DA9" s="234" t="s">
        <v>488</v>
      </c>
      <c r="DB9" s="236">
        <f>+Tabla2[[#This Row],[VALOR TOTAL ESTIMADO VIGENCIA ACTUAL]]-Tabla2[[#This Row],[Valor CDP BD]]</f>
        <v>0</v>
      </c>
      <c r="DC9" s="236">
        <f>+Tabla2[[#This Row],[Valor CDP BD]]-Tabla2[[#This Row],[Valor RP BD]]</f>
        <v>0</v>
      </c>
    </row>
    <row r="10" spans="1:107" ht="16.149999999999999" hidden="1" customHeight="1" x14ac:dyDescent="0.25">
      <c r="A10" s="234" t="s">
        <v>520</v>
      </c>
      <c r="B10" s="234" t="s">
        <v>521</v>
      </c>
      <c r="C10" s="234">
        <v>7710</v>
      </c>
      <c r="D10" s="234" t="s">
        <v>520</v>
      </c>
      <c r="E10" s="234">
        <v>92022</v>
      </c>
      <c r="F10" s="234">
        <v>7710</v>
      </c>
      <c r="G10" s="234">
        <v>16353</v>
      </c>
      <c r="H10" s="234">
        <v>2784</v>
      </c>
      <c r="I10" s="234" t="s">
        <v>452</v>
      </c>
      <c r="J10" s="234" t="s">
        <v>453</v>
      </c>
      <c r="K10" s="234" t="s">
        <v>454</v>
      </c>
      <c r="L10" s="234" t="s">
        <v>455</v>
      </c>
      <c r="M10" s="234" t="s">
        <v>456</v>
      </c>
      <c r="N10" s="234" t="s">
        <v>457</v>
      </c>
      <c r="O10" s="234" t="s">
        <v>458</v>
      </c>
      <c r="P10" s="234" t="s">
        <v>104</v>
      </c>
      <c r="Q10" s="234" t="s">
        <v>105</v>
      </c>
      <c r="R10" s="234" t="s">
        <v>459</v>
      </c>
      <c r="S10" s="234" t="s">
        <v>460</v>
      </c>
      <c r="T10" s="234" t="s">
        <v>461</v>
      </c>
      <c r="U10" s="234">
        <v>0</v>
      </c>
      <c r="V10" s="234" t="s">
        <v>462</v>
      </c>
      <c r="W10" s="234" t="s">
        <v>463</v>
      </c>
      <c r="X10" s="234" t="s">
        <v>464</v>
      </c>
      <c r="Y10" s="234">
        <v>0</v>
      </c>
      <c r="Z10" s="234" t="s">
        <v>465</v>
      </c>
      <c r="AA10" s="234" t="s">
        <v>466</v>
      </c>
      <c r="AB10" s="235">
        <v>1</v>
      </c>
      <c r="AC10" s="235">
        <v>1</v>
      </c>
      <c r="AD10" s="235">
        <v>10</v>
      </c>
      <c r="AE10" s="234">
        <v>1</v>
      </c>
      <c r="AF10" s="234">
        <v>11</v>
      </c>
      <c r="AG10" s="236">
        <v>67450000</v>
      </c>
      <c r="AH10" s="234">
        <v>0</v>
      </c>
      <c r="AI10" s="234">
        <v>0</v>
      </c>
      <c r="AJ10" s="234">
        <v>0</v>
      </c>
      <c r="AK10" s="234" t="s">
        <v>467</v>
      </c>
      <c r="AL10" s="234" t="s">
        <v>468</v>
      </c>
      <c r="AM10" s="234">
        <v>0</v>
      </c>
      <c r="AN10" s="234">
        <v>0</v>
      </c>
      <c r="AO10" s="234" t="s">
        <v>5</v>
      </c>
      <c r="AP10" s="234" t="s">
        <v>522</v>
      </c>
      <c r="AQ10" s="234">
        <v>20221038</v>
      </c>
      <c r="AR10" s="234">
        <v>1070</v>
      </c>
      <c r="AS10" s="234">
        <v>44582</v>
      </c>
      <c r="AT10" s="234">
        <v>67450000</v>
      </c>
      <c r="AU10" s="234">
        <v>975</v>
      </c>
      <c r="AV10" s="234">
        <v>44587</v>
      </c>
      <c r="AW10" s="234">
        <v>67450000</v>
      </c>
      <c r="AX10" s="234">
        <v>0</v>
      </c>
      <c r="AY10" s="234">
        <v>6745000</v>
      </c>
      <c r="AZ10" s="234" t="s">
        <v>470</v>
      </c>
      <c r="BA10" s="234" t="s">
        <v>471</v>
      </c>
      <c r="BB10" s="234" t="s">
        <v>472</v>
      </c>
      <c r="BC10" s="234">
        <v>3778917</v>
      </c>
      <c r="BD10" s="234" t="s">
        <v>473</v>
      </c>
      <c r="BE10" s="234" t="s">
        <v>474</v>
      </c>
      <c r="BF10" s="234" t="s">
        <v>475</v>
      </c>
      <c r="BG10" s="234" t="s">
        <v>475</v>
      </c>
      <c r="BH10" s="234" t="s">
        <v>475</v>
      </c>
      <c r="BI10" s="234" t="s">
        <v>476</v>
      </c>
      <c r="BJ10" s="234" t="s">
        <v>477</v>
      </c>
      <c r="BK10" s="234">
        <v>4954580000</v>
      </c>
      <c r="BL10" s="234" t="s">
        <v>478</v>
      </c>
      <c r="BM10" s="234">
        <v>16353</v>
      </c>
      <c r="BN10" s="234">
        <v>0</v>
      </c>
      <c r="BO10" s="234" t="s">
        <v>105</v>
      </c>
      <c r="BP10" s="234" t="s">
        <v>105</v>
      </c>
      <c r="BQ10" s="234" t="s">
        <v>479</v>
      </c>
      <c r="BR10" s="234">
        <v>20221038</v>
      </c>
      <c r="BS10" s="234" t="s">
        <v>523</v>
      </c>
      <c r="BT10" s="234" t="s">
        <v>479</v>
      </c>
      <c r="BU10" s="234" t="s">
        <v>522</v>
      </c>
      <c r="BV10" s="234" t="s">
        <v>522</v>
      </c>
      <c r="BW10" s="234" t="s">
        <v>479</v>
      </c>
      <c r="BX10" s="234" t="s">
        <v>481</v>
      </c>
      <c r="BY10" s="234" t="s">
        <v>481</v>
      </c>
      <c r="BZ10" s="234" t="s">
        <v>481</v>
      </c>
      <c r="CA10" s="234" t="s">
        <v>484</v>
      </c>
      <c r="CB10" s="234" t="s">
        <v>459</v>
      </c>
      <c r="CC10" s="234" t="s">
        <v>459</v>
      </c>
      <c r="CD10" s="234" t="s">
        <v>459</v>
      </c>
      <c r="CE10" s="234" t="s">
        <v>484</v>
      </c>
      <c r="CF10" s="234" t="s">
        <v>485</v>
      </c>
      <c r="CG10" s="234" t="s">
        <v>485</v>
      </c>
      <c r="CH10" s="234" t="s">
        <v>485</v>
      </c>
      <c r="CI10" s="234" t="s">
        <v>484</v>
      </c>
      <c r="CJ10" s="234">
        <v>1070</v>
      </c>
      <c r="CK10" s="234">
        <v>1070</v>
      </c>
      <c r="CL10" s="234" t="s">
        <v>479</v>
      </c>
      <c r="CM10" s="234">
        <v>67450000</v>
      </c>
      <c r="CN10" s="236">
        <v>67450000</v>
      </c>
      <c r="CO10" s="234" t="s">
        <v>479</v>
      </c>
      <c r="CP10" s="234">
        <v>975</v>
      </c>
      <c r="CQ10" s="234">
        <v>975</v>
      </c>
      <c r="CR10" s="234" t="s">
        <v>479</v>
      </c>
      <c r="CS10" s="234">
        <v>67450000</v>
      </c>
      <c r="CT10" s="236">
        <v>67450000</v>
      </c>
      <c r="CU10" s="234" t="s">
        <v>486</v>
      </c>
      <c r="CV10" s="234" t="s">
        <v>479</v>
      </c>
      <c r="CW10" s="236">
        <v>6745000</v>
      </c>
      <c r="CX10" s="234" t="s">
        <v>487</v>
      </c>
      <c r="CY10" s="234">
        <v>2784</v>
      </c>
      <c r="CZ10" s="234">
        <v>2784</v>
      </c>
      <c r="DA10" s="234" t="s">
        <v>488</v>
      </c>
      <c r="DB10" s="236">
        <f>+Tabla2[[#This Row],[VALOR TOTAL ESTIMADO VIGENCIA ACTUAL]]-Tabla2[[#This Row],[Valor CDP BD]]</f>
        <v>0</v>
      </c>
      <c r="DC10" s="236">
        <f>+Tabla2[[#This Row],[Valor CDP BD]]-Tabla2[[#This Row],[Valor RP BD]]</f>
        <v>0</v>
      </c>
    </row>
    <row r="11" spans="1:107" ht="16.149999999999999" hidden="1" customHeight="1" x14ac:dyDescent="0.25">
      <c r="A11" s="234" t="s">
        <v>524</v>
      </c>
      <c r="B11" s="234" t="s">
        <v>525</v>
      </c>
      <c r="C11" s="234">
        <v>7710</v>
      </c>
      <c r="D11" s="234" t="s">
        <v>524</v>
      </c>
      <c r="E11" s="234">
        <v>102022</v>
      </c>
      <c r="F11" s="234">
        <v>7710</v>
      </c>
      <c r="G11" s="234">
        <v>16369</v>
      </c>
      <c r="H11" s="234">
        <v>2785</v>
      </c>
      <c r="I11" s="234" t="s">
        <v>526</v>
      </c>
      <c r="J11" s="234" t="s">
        <v>453</v>
      </c>
      <c r="K11" s="234" t="s">
        <v>454</v>
      </c>
      <c r="L11" s="234" t="s">
        <v>455</v>
      </c>
      <c r="M11" s="234" t="s">
        <v>456</v>
      </c>
      <c r="N11" s="234" t="s">
        <v>457</v>
      </c>
      <c r="O11" s="234" t="s">
        <v>458</v>
      </c>
      <c r="P11" s="234" t="s">
        <v>104</v>
      </c>
      <c r="Q11" s="234" t="s">
        <v>105</v>
      </c>
      <c r="R11" s="234" t="s">
        <v>527</v>
      </c>
      <c r="S11" s="234" t="s">
        <v>528</v>
      </c>
      <c r="T11" s="234" t="s">
        <v>461</v>
      </c>
      <c r="U11" s="234">
        <v>0</v>
      </c>
      <c r="V11" s="234" t="s">
        <v>529</v>
      </c>
      <c r="W11" s="234" t="s">
        <v>463</v>
      </c>
      <c r="X11" s="234" t="s">
        <v>464</v>
      </c>
      <c r="Y11" s="234">
        <v>0</v>
      </c>
      <c r="Z11" s="234" t="s">
        <v>465</v>
      </c>
      <c r="AA11" s="234" t="s">
        <v>466</v>
      </c>
      <c r="AB11" s="235">
        <v>1</v>
      </c>
      <c r="AC11" s="235">
        <v>1</v>
      </c>
      <c r="AD11" s="235">
        <v>10</v>
      </c>
      <c r="AE11" s="234">
        <v>1</v>
      </c>
      <c r="AF11" s="234">
        <v>11</v>
      </c>
      <c r="AG11" s="236">
        <v>67450000</v>
      </c>
      <c r="AH11" s="234">
        <v>0</v>
      </c>
      <c r="AI11" s="234">
        <v>0</v>
      </c>
      <c r="AJ11" s="234">
        <v>0</v>
      </c>
      <c r="AK11" s="234" t="s">
        <v>467</v>
      </c>
      <c r="AL11" s="234" t="s">
        <v>468</v>
      </c>
      <c r="AM11" s="234">
        <v>0</v>
      </c>
      <c r="AN11" s="234">
        <v>0</v>
      </c>
      <c r="AO11" s="234" t="s">
        <v>5</v>
      </c>
      <c r="AP11" s="234" t="s">
        <v>530</v>
      </c>
      <c r="AQ11" s="234">
        <v>20220593</v>
      </c>
      <c r="AR11" s="234">
        <v>683</v>
      </c>
      <c r="AS11" s="234">
        <v>44578</v>
      </c>
      <c r="AT11" s="234">
        <v>67450000</v>
      </c>
      <c r="AU11" s="234">
        <v>1089</v>
      </c>
      <c r="AV11" s="234">
        <v>44587</v>
      </c>
      <c r="AW11" s="234">
        <v>67450000</v>
      </c>
      <c r="AX11" s="234">
        <v>0</v>
      </c>
      <c r="AY11" s="234">
        <v>6745000</v>
      </c>
      <c r="AZ11" s="234" t="s">
        <v>470</v>
      </c>
      <c r="BA11" s="234" t="s">
        <v>471</v>
      </c>
      <c r="BB11" s="234" t="s">
        <v>472</v>
      </c>
      <c r="BC11" s="234">
        <v>3778917</v>
      </c>
      <c r="BD11" s="234" t="s">
        <v>473</v>
      </c>
      <c r="BE11" s="234" t="s">
        <v>474</v>
      </c>
      <c r="BF11" s="234" t="s">
        <v>475</v>
      </c>
      <c r="BG11" s="234" t="s">
        <v>475</v>
      </c>
      <c r="BH11" s="234" t="s">
        <v>475</v>
      </c>
      <c r="BI11" s="234" t="s">
        <v>476</v>
      </c>
      <c r="BJ11" s="234" t="s">
        <v>477</v>
      </c>
      <c r="BK11" s="234">
        <v>4954580000</v>
      </c>
      <c r="BL11" s="234" t="s">
        <v>478</v>
      </c>
      <c r="BM11" s="234">
        <v>16369</v>
      </c>
      <c r="BN11" s="234">
        <v>0</v>
      </c>
      <c r="BO11" s="234" t="s">
        <v>105</v>
      </c>
      <c r="BP11" s="234" t="s">
        <v>105</v>
      </c>
      <c r="BQ11" s="234" t="s">
        <v>479</v>
      </c>
      <c r="BR11" s="234">
        <v>20220593</v>
      </c>
      <c r="BS11" s="234" t="s">
        <v>531</v>
      </c>
      <c r="BT11" s="234" t="s">
        <v>479</v>
      </c>
      <c r="BU11" s="234" t="s">
        <v>532</v>
      </c>
      <c r="BV11" s="234" t="s">
        <v>532</v>
      </c>
      <c r="BW11" s="234" t="s">
        <v>479</v>
      </c>
      <c r="BX11" s="234" t="s">
        <v>533</v>
      </c>
      <c r="BY11" s="234" t="s">
        <v>533</v>
      </c>
      <c r="BZ11" s="234" t="s">
        <v>533</v>
      </c>
      <c r="CA11" s="234" t="s">
        <v>484</v>
      </c>
      <c r="CB11" s="234" t="s">
        <v>527</v>
      </c>
      <c r="CC11" s="234" t="s">
        <v>527</v>
      </c>
      <c r="CD11" s="234" t="s">
        <v>527</v>
      </c>
      <c r="CE11" s="234" t="s">
        <v>484</v>
      </c>
      <c r="CF11" s="234" t="s">
        <v>485</v>
      </c>
      <c r="CG11" s="234" t="s">
        <v>485</v>
      </c>
      <c r="CH11" s="234" t="s">
        <v>485</v>
      </c>
      <c r="CI11" s="234" t="s">
        <v>484</v>
      </c>
      <c r="CJ11" s="234">
        <v>683</v>
      </c>
      <c r="CK11" s="234">
        <v>683</v>
      </c>
      <c r="CL11" s="234" t="s">
        <v>479</v>
      </c>
      <c r="CM11" s="234">
        <v>67450000</v>
      </c>
      <c r="CN11" s="236">
        <v>67450000</v>
      </c>
      <c r="CO11" s="234" t="s">
        <v>479</v>
      </c>
      <c r="CP11" s="234">
        <v>1089</v>
      </c>
      <c r="CQ11" s="234">
        <v>1089</v>
      </c>
      <c r="CR11" s="234" t="s">
        <v>479</v>
      </c>
      <c r="CS11" s="234">
        <v>67450000</v>
      </c>
      <c r="CT11" s="236">
        <v>67450000</v>
      </c>
      <c r="CU11" s="234" t="s">
        <v>486</v>
      </c>
      <c r="CV11" s="234" t="s">
        <v>479</v>
      </c>
      <c r="CW11" s="236">
        <v>6745000</v>
      </c>
      <c r="CX11" s="234" t="s">
        <v>487</v>
      </c>
      <c r="CY11" s="234">
        <v>2785</v>
      </c>
      <c r="CZ11" s="234">
        <v>2785</v>
      </c>
      <c r="DA11" s="234" t="s">
        <v>488</v>
      </c>
      <c r="DB11" s="236">
        <f>+Tabla2[[#This Row],[VALOR TOTAL ESTIMADO VIGENCIA ACTUAL]]-Tabla2[[#This Row],[Valor CDP BD]]</f>
        <v>0</v>
      </c>
      <c r="DC11" s="236">
        <f>+Tabla2[[#This Row],[Valor CDP BD]]-Tabla2[[#This Row],[Valor RP BD]]</f>
        <v>0</v>
      </c>
    </row>
    <row r="12" spans="1:107" ht="16.149999999999999" hidden="1" customHeight="1" x14ac:dyDescent="0.25">
      <c r="A12" s="234" t="s">
        <v>534</v>
      </c>
      <c r="B12" s="234" t="s">
        <v>535</v>
      </c>
      <c r="C12" s="234">
        <v>7710</v>
      </c>
      <c r="D12" s="234" t="s">
        <v>534</v>
      </c>
      <c r="E12" s="234">
        <v>112022</v>
      </c>
      <c r="F12" s="234">
        <v>7710</v>
      </c>
      <c r="G12" s="234">
        <v>16492</v>
      </c>
      <c r="H12" s="234">
        <v>2784</v>
      </c>
      <c r="I12" s="234" t="s">
        <v>452</v>
      </c>
      <c r="J12" s="234" t="s">
        <v>453</v>
      </c>
      <c r="K12" s="234" t="s">
        <v>454</v>
      </c>
      <c r="L12" s="234" t="s">
        <v>455</v>
      </c>
      <c r="M12" s="234" t="s">
        <v>456</v>
      </c>
      <c r="N12" s="234" t="s">
        <v>457</v>
      </c>
      <c r="O12" s="234" t="s">
        <v>458</v>
      </c>
      <c r="P12" s="234" t="s">
        <v>104</v>
      </c>
      <c r="Q12" s="234" t="s">
        <v>105</v>
      </c>
      <c r="R12" s="234" t="s">
        <v>459</v>
      </c>
      <c r="S12" s="234" t="s">
        <v>460</v>
      </c>
      <c r="T12" s="234" t="s">
        <v>461</v>
      </c>
      <c r="U12" s="234">
        <v>0</v>
      </c>
      <c r="V12" s="234" t="s">
        <v>536</v>
      </c>
      <c r="W12" s="234" t="s">
        <v>463</v>
      </c>
      <c r="X12" s="234" t="s">
        <v>464</v>
      </c>
      <c r="Y12" s="234">
        <v>0</v>
      </c>
      <c r="Z12" s="234" t="s">
        <v>465</v>
      </c>
      <c r="AA12" s="234" t="s">
        <v>466</v>
      </c>
      <c r="AB12" s="235">
        <v>1</v>
      </c>
      <c r="AC12" s="235">
        <v>1</v>
      </c>
      <c r="AD12" s="235">
        <v>10</v>
      </c>
      <c r="AE12" s="234">
        <v>1</v>
      </c>
      <c r="AF12" s="234">
        <v>11</v>
      </c>
      <c r="AG12" s="236">
        <v>50780000</v>
      </c>
      <c r="AH12" s="234">
        <v>0</v>
      </c>
      <c r="AI12" s="234">
        <v>0</v>
      </c>
      <c r="AJ12" s="234">
        <v>0</v>
      </c>
      <c r="AK12" s="234" t="s">
        <v>467</v>
      </c>
      <c r="AL12" s="234" t="s">
        <v>468</v>
      </c>
      <c r="AM12" s="234">
        <v>0</v>
      </c>
      <c r="AN12" s="234">
        <v>0</v>
      </c>
      <c r="AO12" s="234" t="s">
        <v>5</v>
      </c>
      <c r="AP12" s="234" t="s">
        <v>537</v>
      </c>
      <c r="AQ12" s="234">
        <v>20220578</v>
      </c>
      <c r="AR12" s="234">
        <v>615</v>
      </c>
      <c r="AS12" s="234">
        <v>44578</v>
      </c>
      <c r="AT12" s="234">
        <v>50780000</v>
      </c>
      <c r="AU12" s="234">
        <v>505</v>
      </c>
      <c r="AV12" s="234">
        <v>44581</v>
      </c>
      <c r="AW12" s="234">
        <v>50780000</v>
      </c>
      <c r="AX12" s="234">
        <v>0</v>
      </c>
      <c r="AY12" s="234">
        <v>5078000</v>
      </c>
      <c r="AZ12" s="234" t="s">
        <v>470</v>
      </c>
      <c r="BA12" s="234" t="s">
        <v>471</v>
      </c>
      <c r="BB12" s="234" t="s">
        <v>472</v>
      </c>
      <c r="BC12" s="234">
        <v>3778917</v>
      </c>
      <c r="BD12" s="234" t="s">
        <v>473</v>
      </c>
      <c r="BE12" s="234" t="s">
        <v>474</v>
      </c>
      <c r="BF12" s="234" t="s">
        <v>475</v>
      </c>
      <c r="BG12" s="234" t="s">
        <v>475</v>
      </c>
      <c r="BH12" s="234" t="s">
        <v>475</v>
      </c>
      <c r="BI12" s="234" t="s">
        <v>476</v>
      </c>
      <c r="BJ12" s="234" t="s">
        <v>477</v>
      </c>
      <c r="BK12" s="234">
        <v>4954580000</v>
      </c>
      <c r="BL12" s="234" t="s">
        <v>478</v>
      </c>
      <c r="BM12" s="234">
        <v>16492</v>
      </c>
      <c r="BN12" s="234">
        <v>0</v>
      </c>
      <c r="BO12" s="234" t="s">
        <v>105</v>
      </c>
      <c r="BP12" s="234" t="s">
        <v>105</v>
      </c>
      <c r="BQ12" s="234" t="s">
        <v>479</v>
      </c>
      <c r="BR12" s="234">
        <v>20220578</v>
      </c>
      <c r="BS12" s="234" t="s">
        <v>538</v>
      </c>
      <c r="BT12" s="234" t="s">
        <v>479</v>
      </c>
      <c r="BU12" s="234" t="s">
        <v>537</v>
      </c>
      <c r="BV12" s="234" t="s">
        <v>537</v>
      </c>
      <c r="BW12" s="234" t="s">
        <v>479</v>
      </c>
      <c r="BX12" s="234" t="s">
        <v>539</v>
      </c>
      <c r="BY12" s="234" t="s">
        <v>539</v>
      </c>
      <c r="BZ12" s="234" t="s">
        <v>540</v>
      </c>
      <c r="CA12" s="234" t="s">
        <v>483</v>
      </c>
      <c r="CB12" s="234" t="s">
        <v>459</v>
      </c>
      <c r="CC12" s="234" t="s">
        <v>459</v>
      </c>
      <c r="CD12" s="234" t="s">
        <v>459</v>
      </c>
      <c r="CE12" s="234" t="s">
        <v>484</v>
      </c>
      <c r="CF12" s="234" t="s">
        <v>485</v>
      </c>
      <c r="CG12" s="234" t="s">
        <v>485</v>
      </c>
      <c r="CH12" s="234" t="s">
        <v>485</v>
      </c>
      <c r="CI12" s="234" t="s">
        <v>484</v>
      </c>
      <c r="CJ12" s="234">
        <v>615</v>
      </c>
      <c r="CK12" s="234">
        <v>615</v>
      </c>
      <c r="CL12" s="234" t="s">
        <v>479</v>
      </c>
      <c r="CM12" s="234">
        <v>50780000</v>
      </c>
      <c r="CN12" s="236">
        <v>50780000</v>
      </c>
      <c r="CO12" s="234" t="s">
        <v>479</v>
      </c>
      <c r="CP12" s="234">
        <v>505</v>
      </c>
      <c r="CQ12" s="234">
        <v>505</v>
      </c>
      <c r="CR12" s="234" t="s">
        <v>479</v>
      </c>
      <c r="CS12" s="234">
        <v>50780000</v>
      </c>
      <c r="CT12" s="236">
        <v>50780000</v>
      </c>
      <c r="CU12" s="234" t="s">
        <v>486</v>
      </c>
      <c r="CV12" s="234" t="s">
        <v>479</v>
      </c>
      <c r="CW12" s="236">
        <v>6093600</v>
      </c>
      <c r="CX12" s="234" t="s">
        <v>487</v>
      </c>
      <c r="CY12" s="234">
        <v>2784</v>
      </c>
      <c r="CZ12" s="234">
        <v>2784</v>
      </c>
      <c r="DA12" s="234" t="s">
        <v>488</v>
      </c>
      <c r="DB12" s="236">
        <f>+Tabla2[[#This Row],[VALOR TOTAL ESTIMADO VIGENCIA ACTUAL]]-Tabla2[[#This Row],[Valor CDP BD]]</f>
        <v>0</v>
      </c>
      <c r="DC12" s="236">
        <f>+Tabla2[[#This Row],[Valor CDP BD]]-Tabla2[[#This Row],[Valor RP BD]]</f>
        <v>0</v>
      </c>
    </row>
    <row r="13" spans="1:107" ht="16.149999999999999" hidden="1" customHeight="1" x14ac:dyDescent="0.25">
      <c r="A13" s="234" t="s">
        <v>541</v>
      </c>
      <c r="B13" s="234" t="s">
        <v>542</v>
      </c>
      <c r="C13" s="234">
        <v>7710</v>
      </c>
      <c r="D13" s="234" t="s">
        <v>541</v>
      </c>
      <c r="E13" s="234">
        <v>122022</v>
      </c>
      <c r="F13" s="234">
        <v>7710</v>
      </c>
      <c r="G13" s="234">
        <v>16427</v>
      </c>
      <c r="H13" s="234">
        <v>2784</v>
      </c>
      <c r="I13" s="234" t="s">
        <v>452</v>
      </c>
      <c r="J13" s="234" t="s">
        <v>453</v>
      </c>
      <c r="K13" s="234" t="s">
        <v>454</v>
      </c>
      <c r="L13" s="234" t="s">
        <v>455</v>
      </c>
      <c r="M13" s="234" t="s">
        <v>456</v>
      </c>
      <c r="N13" s="234" t="s">
        <v>457</v>
      </c>
      <c r="O13" s="234" t="s">
        <v>458</v>
      </c>
      <c r="P13" s="234" t="s">
        <v>104</v>
      </c>
      <c r="Q13" s="234" t="s">
        <v>105</v>
      </c>
      <c r="R13" s="234" t="s">
        <v>459</v>
      </c>
      <c r="S13" s="234" t="s">
        <v>460</v>
      </c>
      <c r="T13" s="234" t="s">
        <v>461</v>
      </c>
      <c r="U13" s="234">
        <v>0</v>
      </c>
      <c r="V13" s="234" t="s">
        <v>536</v>
      </c>
      <c r="W13" s="234" t="s">
        <v>463</v>
      </c>
      <c r="X13" s="234" t="s">
        <v>464</v>
      </c>
      <c r="Y13" s="234">
        <v>0</v>
      </c>
      <c r="Z13" s="234" t="s">
        <v>465</v>
      </c>
      <c r="AA13" s="234" t="s">
        <v>466</v>
      </c>
      <c r="AB13" s="235">
        <v>1</v>
      </c>
      <c r="AC13" s="235">
        <v>1</v>
      </c>
      <c r="AD13" s="235">
        <v>10</v>
      </c>
      <c r="AE13" s="234">
        <v>1</v>
      </c>
      <c r="AF13" s="234">
        <v>11</v>
      </c>
      <c r="AG13" s="236">
        <v>50780000</v>
      </c>
      <c r="AH13" s="234">
        <v>0</v>
      </c>
      <c r="AI13" s="234">
        <v>0</v>
      </c>
      <c r="AJ13" s="234">
        <v>0</v>
      </c>
      <c r="AK13" s="234" t="s">
        <v>467</v>
      </c>
      <c r="AL13" s="234" t="s">
        <v>468</v>
      </c>
      <c r="AM13" s="234">
        <v>0</v>
      </c>
      <c r="AN13" s="234">
        <v>0</v>
      </c>
      <c r="AO13" s="234" t="s">
        <v>5</v>
      </c>
      <c r="AP13" s="234" t="s">
        <v>543</v>
      </c>
      <c r="AQ13" s="234">
        <v>20220401</v>
      </c>
      <c r="AR13" s="234">
        <v>403</v>
      </c>
      <c r="AS13" s="234">
        <v>44574</v>
      </c>
      <c r="AT13" s="234">
        <v>50780000</v>
      </c>
      <c r="AU13" s="234">
        <v>320</v>
      </c>
      <c r="AV13" s="234">
        <v>44578</v>
      </c>
      <c r="AW13" s="234">
        <v>50780000</v>
      </c>
      <c r="AX13" s="234">
        <v>0</v>
      </c>
      <c r="AY13" s="234">
        <v>5078000</v>
      </c>
      <c r="AZ13" s="234" t="s">
        <v>470</v>
      </c>
      <c r="BA13" s="234" t="s">
        <v>471</v>
      </c>
      <c r="BB13" s="234" t="s">
        <v>472</v>
      </c>
      <c r="BC13" s="234">
        <v>3778917</v>
      </c>
      <c r="BD13" s="234" t="s">
        <v>473</v>
      </c>
      <c r="BE13" s="234" t="s">
        <v>474</v>
      </c>
      <c r="BF13" s="234" t="s">
        <v>475</v>
      </c>
      <c r="BG13" s="234" t="s">
        <v>475</v>
      </c>
      <c r="BH13" s="234" t="s">
        <v>475</v>
      </c>
      <c r="BI13" s="234" t="s">
        <v>476</v>
      </c>
      <c r="BJ13" s="234" t="s">
        <v>477</v>
      </c>
      <c r="BK13" s="234">
        <v>4954580000</v>
      </c>
      <c r="BL13" s="234" t="s">
        <v>478</v>
      </c>
      <c r="BM13" s="234">
        <v>16427</v>
      </c>
      <c r="BN13" s="234">
        <v>0</v>
      </c>
      <c r="BO13" s="234" t="s">
        <v>105</v>
      </c>
      <c r="BP13" s="234" t="s">
        <v>105</v>
      </c>
      <c r="BQ13" s="234" t="s">
        <v>479</v>
      </c>
      <c r="BR13" s="234">
        <v>20220401</v>
      </c>
      <c r="BS13" s="234" t="s">
        <v>544</v>
      </c>
      <c r="BT13" s="234" t="s">
        <v>479</v>
      </c>
      <c r="BU13" s="234" t="s">
        <v>545</v>
      </c>
      <c r="BV13" s="234" t="s">
        <v>545</v>
      </c>
      <c r="BW13" s="234" t="s">
        <v>479</v>
      </c>
      <c r="BX13" s="234" t="s">
        <v>539</v>
      </c>
      <c r="BY13" s="234" t="s">
        <v>539</v>
      </c>
      <c r="BZ13" s="234" t="s">
        <v>539</v>
      </c>
      <c r="CA13" s="234" t="s">
        <v>484</v>
      </c>
      <c r="CB13" s="234" t="s">
        <v>459</v>
      </c>
      <c r="CC13" s="234" t="s">
        <v>459</v>
      </c>
      <c r="CD13" s="234" t="s">
        <v>459</v>
      </c>
      <c r="CE13" s="234" t="s">
        <v>484</v>
      </c>
      <c r="CF13" s="234" t="s">
        <v>485</v>
      </c>
      <c r="CG13" s="234" t="s">
        <v>485</v>
      </c>
      <c r="CH13" s="234" t="s">
        <v>485</v>
      </c>
      <c r="CI13" s="234" t="s">
        <v>484</v>
      </c>
      <c r="CJ13" s="234">
        <v>403</v>
      </c>
      <c r="CK13" s="234">
        <v>403</v>
      </c>
      <c r="CL13" s="234" t="s">
        <v>479</v>
      </c>
      <c r="CM13" s="234">
        <v>50780000</v>
      </c>
      <c r="CN13" s="236">
        <v>50780000</v>
      </c>
      <c r="CO13" s="234" t="s">
        <v>479</v>
      </c>
      <c r="CP13" s="234">
        <v>320</v>
      </c>
      <c r="CQ13" s="234">
        <v>320</v>
      </c>
      <c r="CR13" s="234" t="s">
        <v>479</v>
      </c>
      <c r="CS13" s="234">
        <v>50780000</v>
      </c>
      <c r="CT13" s="236">
        <v>50780000</v>
      </c>
      <c r="CU13" s="234" t="s">
        <v>486</v>
      </c>
      <c r="CV13" s="234" t="s">
        <v>479</v>
      </c>
      <c r="CW13" s="236">
        <v>6939933</v>
      </c>
      <c r="CX13" s="234" t="s">
        <v>487</v>
      </c>
      <c r="CY13" s="234">
        <v>2784</v>
      </c>
      <c r="CZ13" s="234">
        <v>2784</v>
      </c>
      <c r="DA13" s="234" t="s">
        <v>488</v>
      </c>
      <c r="DB13" s="236">
        <f>+Tabla2[[#This Row],[VALOR TOTAL ESTIMADO VIGENCIA ACTUAL]]-Tabla2[[#This Row],[Valor CDP BD]]</f>
        <v>0</v>
      </c>
      <c r="DC13" s="236">
        <f>+Tabla2[[#This Row],[Valor CDP BD]]-Tabla2[[#This Row],[Valor RP BD]]</f>
        <v>0</v>
      </c>
    </row>
    <row r="14" spans="1:107" ht="16.149999999999999" hidden="1" customHeight="1" x14ac:dyDescent="0.25">
      <c r="A14" s="234" t="s">
        <v>546</v>
      </c>
      <c r="B14" s="234" t="s">
        <v>547</v>
      </c>
      <c r="C14" s="234">
        <v>7710</v>
      </c>
      <c r="D14" s="234" t="s">
        <v>546</v>
      </c>
      <c r="E14" s="234">
        <v>132022</v>
      </c>
      <c r="F14" s="234">
        <v>7710</v>
      </c>
      <c r="G14" s="234">
        <v>16437</v>
      </c>
      <c r="H14" s="234">
        <v>2784</v>
      </c>
      <c r="I14" s="234" t="s">
        <v>452</v>
      </c>
      <c r="J14" s="234" t="s">
        <v>453</v>
      </c>
      <c r="K14" s="234" t="s">
        <v>454</v>
      </c>
      <c r="L14" s="234" t="s">
        <v>455</v>
      </c>
      <c r="M14" s="234" t="s">
        <v>456</v>
      </c>
      <c r="N14" s="234" t="s">
        <v>457</v>
      </c>
      <c r="O14" s="234" t="s">
        <v>458</v>
      </c>
      <c r="P14" s="234" t="s">
        <v>104</v>
      </c>
      <c r="Q14" s="234" t="s">
        <v>105</v>
      </c>
      <c r="R14" s="234" t="s">
        <v>459</v>
      </c>
      <c r="S14" s="234" t="s">
        <v>460</v>
      </c>
      <c r="T14" s="234" t="s">
        <v>461</v>
      </c>
      <c r="U14" s="234">
        <v>0</v>
      </c>
      <c r="V14" s="234" t="s">
        <v>536</v>
      </c>
      <c r="W14" s="234" t="s">
        <v>463</v>
      </c>
      <c r="X14" s="234" t="s">
        <v>464</v>
      </c>
      <c r="Y14" s="234">
        <v>0</v>
      </c>
      <c r="Z14" s="234" t="s">
        <v>465</v>
      </c>
      <c r="AA14" s="234" t="s">
        <v>466</v>
      </c>
      <c r="AB14" s="235">
        <v>1</v>
      </c>
      <c r="AC14" s="235">
        <v>1</v>
      </c>
      <c r="AD14" s="235">
        <v>10</v>
      </c>
      <c r="AE14" s="234">
        <v>1</v>
      </c>
      <c r="AF14" s="234">
        <v>11</v>
      </c>
      <c r="AG14" s="236">
        <v>50780000</v>
      </c>
      <c r="AH14" s="234">
        <v>0</v>
      </c>
      <c r="AI14" s="234">
        <v>0</v>
      </c>
      <c r="AJ14" s="234">
        <v>0</v>
      </c>
      <c r="AK14" s="234" t="s">
        <v>467</v>
      </c>
      <c r="AL14" s="234" t="s">
        <v>468</v>
      </c>
      <c r="AM14" s="234">
        <v>0</v>
      </c>
      <c r="AN14" s="234">
        <v>0</v>
      </c>
      <c r="AO14" s="234" t="s">
        <v>5</v>
      </c>
      <c r="AP14" s="234" t="s">
        <v>548</v>
      </c>
      <c r="AQ14" s="234">
        <v>20220692</v>
      </c>
      <c r="AR14" s="234">
        <v>647</v>
      </c>
      <c r="AS14" s="234">
        <v>44578</v>
      </c>
      <c r="AT14" s="234">
        <v>50780000</v>
      </c>
      <c r="AU14" s="234">
        <v>669</v>
      </c>
      <c r="AV14" s="234">
        <v>44583</v>
      </c>
      <c r="AW14" s="234">
        <v>50780000</v>
      </c>
      <c r="AX14" s="234">
        <v>0</v>
      </c>
      <c r="AY14" s="234">
        <v>5078000</v>
      </c>
      <c r="AZ14" s="234" t="s">
        <v>470</v>
      </c>
      <c r="BA14" s="234" t="s">
        <v>471</v>
      </c>
      <c r="BB14" s="234" t="s">
        <v>472</v>
      </c>
      <c r="BC14" s="234">
        <v>3778917</v>
      </c>
      <c r="BD14" s="234" t="s">
        <v>473</v>
      </c>
      <c r="BE14" s="234" t="s">
        <v>474</v>
      </c>
      <c r="BF14" s="234" t="s">
        <v>475</v>
      </c>
      <c r="BG14" s="234" t="s">
        <v>475</v>
      </c>
      <c r="BH14" s="234" t="s">
        <v>475</v>
      </c>
      <c r="BI14" s="234" t="s">
        <v>476</v>
      </c>
      <c r="BJ14" s="234" t="s">
        <v>477</v>
      </c>
      <c r="BK14" s="234">
        <v>4954580000</v>
      </c>
      <c r="BL14" s="234" t="s">
        <v>478</v>
      </c>
      <c r="BM14" s="234">
        <v>16437</v>
      </c>
      <c r="BN14" s="234">
        <v>0</v>
      </c>
      <c r="BO14" s="234" t="s">
        <v>105</v>
      </c>
      <c r="BP14" s="234" t="s">
        <v>105</v>
      </c>
      <c r="BQ14" s="234" t="s">
        <v>479</v>
      </c>
      <c r="BR14" s="234">
        <v>20220692</v>
      </c>
      <c r="BS14" s="234" t="s">
        <v>549</v>
      </c>
      <c r="BT14" s="234" t="s">
        <v>479</v>
      </c>
      <c r="BU14" s="234" t="s">
        <v>548</v>
      </c>
      <c r="BV14" s="234" t="s">
        <v>550</v>
      </c>
      <c r="BW14" s="234" t="s">
        <v>551</v>
      </c>
      <c r="BX14" s="234" t="s">
        <v>539</v>
      </c>
      <c r="BY14" s="234" t="s">
        <v>539</v>
      </c>
      <c r="BZ14" s="234" t="s">
        <v>539</v>
      </c>
      <c r="CA14" s="234" t="s">
        <v>484</v>
      </c>
      <c r="CB14" s="234" t="s">
        <v>459</v>
      </c>
      <c r="CC14" s="234" t="s">
        <v>459</v>
      </c>
      <c r="CD14" s="234" t="s">
        <v>459</v>
      </c>
      <c r="CE14" s="234" t="s">
        <v>484</v>
      </c>
      <c r="CF14" s="234" t="s">
        <v>485</v>
      </c>
      <c r="CG14" s="234" t="s">
        <v>485</v>
      </c>
      <c r="CH14" s="234" t="s">
        <v>485</v>
      </c>
      <c r="CI14" s="234" t="s">
        <v>484</v>
      </c>
      <c r="CJ14" s="234">
        <v>647</v>
      </c>
      <c r="CK14" s="234">
        <v>647</v>
      </c>
      <c r="CL14" s="234" t="s">
        <v>479</v>
      </c>
      <c r="CM14" s="234">
        <v>50780000</v>
      </c>
      <c r="CN14" s="236">
        <v>50780000</v>
      </c>
      <c r="CO14" s="234" t="s">
        <v>479</v>
      </c>
      <c r="CP14" s="234">
        <v>669</v>
      </c>
      <c r="CQ14" s="234">
        <v>669</v>
      </c>
      <c r="CR14" s="234" t="s">
        <v>479</v>
      </c>
      <c r="CS14" s="234">
        <v>50780000</v>
      </c>
      <c r="CT14" s="236">
        <v>50780000</v>
      </c>
      <c r="CU14" s="234" t="s">
        <v>486</v>
      </c>
      <c r="CV14" s="234" t="s">
        <v>479</v>
      </c>
      <c r="CW14" s="236">
        <v>6262867</v>
      </c>
      <c r="CX14" s="234" t="s">
        <v>487</v>
      </c>
      <c r="CY14" s="234">
        <v>2784</v>
      </c>
      <c r="CZ14" s="234">
        <v>2784</v>
      </c>
      <c r="DA14" s="234" t="s">
        <v>488</v>
      </c>
      <c r="DB14" s="236">
        <f>+Tabla2[[#This Row],[VALOR TOTAL ESTIMADO VIGENCIA ACTUAL]]-Tabla2[[#This Row],[Valor CDP BD]]</f>
        <v>0</v>
      </c>
      <c r="DC14" s="236">
        <f>+Tabla2[[#This Row],[Valor CDP BD]]-Tabla2[[#This Row],[Valor RP BD]]</f>
        <v>0</v>
      </c>
    </row>
    <row r="15" spans="1:107" ht="16.149999999999999" hidden="1" customHeight="1" x14ac:dyDescent="0.25">
      <c r="A15" s="234" t="s">
        <v>552</v>
      </c>
      <c r="B15" s="234" t="s">
        <v>553</v>
      </c>
      <c r="C15" s="234">
        <v>7710</v>
      </c>
      <c r="D15" s="234" t="s">
        <v>552</v>
      </c>
      <c r="E15" s="234">
        <v>142022</v>
      </c>
      <c r="F15" s="234">
        <v>7710</v>
      </c>
      <c r="G15" s="234">
        <v>16447</v>
      </c>
      <c r="H15" s="234">
        <v>2784</v>
      </c>
      <c r="I15" s="234" t="s">
        <v>452</v>
      </c>
      <c r="J15" s="234" t="s">
        <v>453</v>
      </c>
      <c r="K15" s="234" t="s">
        <v>454</v>
      </c>
      <c r="L15" s="234" t="s">
        <v>455</v>
      </c>
      <c r="M15" s="234" t="s">
        <v>456</v>
      </c>
      <c r="N15" s="234" t="s">
        <v>457</v>
      </c>
      <c r="O15" s="234" t="s">
        <v>458</v>
      </c>
      <c r="P15" s="234" t="s">
        <v>104</v>
      </c>
      <c r="Q15" s="234" t="s">
        <v>105</v>
      </c>
      <c r="R15" s="234" t="s">
        <v>459</v>
      </c>
      <c r="S15" s="234" t="s">
        <v>460</v>
      </c>
      <c r="T15" s="234" t="s">
        <v>461</v>
      </c>
      <c r="U15" s="234">
        <v>0</v>
      </c>
      <c r="V15" s="234" t="s">
        <v>536</v>
      </c>
      <c r="W15" s="234" t="s">
        <v>463</v>
      </c>
      <c r="X15" s="234" t="s">
        <v>464</v>
      </c>
      <c r="Y15" s="234">
        <v>0</v>
      </c>
      <c r="Z15" s="234" t="s">
        <v>465</v>
      </c>
      <c r="AA15" s="234" t="s">
        <v>466</v>
      </c>
      <c r="AB15" s="235">
        <v>1</v>
      </c>
      <c r="AC15" s="235">
        <v>1</v>
      </c>
      <c r="AD15" s="235">
        <v>10</v>
      </c>
      <c r="AE15" s="234">
        <v>1</v>
      </c>
      <c r="AF15" s="234">
        <v>11</v>
      </c>
      <c r="AG15" s="236">
        <v>50780000</v>
      </c>
      <c r="AH15" s="234">
        <v>0</v>
      </c>
      <c r="AI15" s="234">
        <v>0</v>
      </c>
      <c r="AJ15" s="234">
        <v>0</v>
      </c>
      <c r="AK15" s="234" t="s">
        <v>467</v>
      </c>
      <c r="AL15" s="234" t="s">
        <v>468</v>
      </c>
      <c r="AM15" s="234">
        <v>0</v>
      </c>
      <c r="AN15" s="234">
        <v>0</v>
      </c>
      <c r="AO15" s="234" t="s">
        <v>5</v>
      </c>
      <c r="AP15" s="234" t="s">
        <v>554</v>
      </c>
      <c r="AQ15" s="234">
        <v>20221220</v>
      </c>
      <c r="AR15" s="234">
        <v>1101</v>
      </c>
      <c r="AS15" s="234">
        <v>44582</v>
      </c>
      <c r="AT15" s="234">
        <v>50780000</v>
      </c>
      <c r="AU15" s="234">
        <v>1279</v>
      </c>
      <c r="AV15" s="234">
        <v>44588</v>
      </c>
      <c r="AW15" s="234">
        <v>50780000</v>
      </c>
      <c r="AX15" s="234">
        <v>0</v>
      </c>
      <c r="AY15" s="234">
        <v>5078000</v>
      </c>
      <c r="AZ15" s="234" t="s">
        <v>470</v>
      </c>
      <c r="BA15" s="234" t="s">
        <v>471</v>
      </c>
      <c r="BB15" s="234" t="s">
        <v>472</v>
      </c>
      <c r="BC15" s="234">
        <v>3778917</v>
      </c>
      <c r="BD15" s="234" t="s">
        <v>473</v>
      </c>
      <c r="BE15" s="234" t="s">
        <v>474</v>
      </c>
      <c r="BF15" s="234" t="s">
        <v>475</v>
      </c>
      <c r="BG15" s="234" t="s">
        <v>475</v>
      </c>
      <c r="BH15" s="234" t="s">
        <v>475</v>
      </c>
      <c r="BI15" s="234" t="s">
        <v>476</v>
      </c>
      <c r="BJ15" s="234" t="s">
        <v>477</v>
      </c>
      <c r="BK15" s="234">
        <v>4954580000</v>
      </c>
      <c r="BL15" s="234" t="s">
        <v>478</v>
      </c>
      <c r="BM15" s="234">
        <v>16447</v>
      </c>
      <c r="BN15" s="234">
        <v>0</v>
      </c>
      <c r="BO15" s="234" t="s">
        <v>105</v>
      </c>
      <c r="BP15" s="234" t="s">
        <v>105</v>
      </c>
      <c r="BQ15" s="234" t="s">
        <v>479</v>
      </c>
      <c r="BR15" s="234">
        <v>20221220</v>
      </c>
      <c r="BS15" s="234" t="s">
        <v>555</v>
      </c>
      <c r="BT15" s="234" t="s">
        <v>479</v>
      </c>
      <c r="BU15" s="234" t="s">
        <v>556</v>
      </c>
      <c r="BV15" s="234" t="s">
        <v>556</v>
      </c>
      <c r="BW15" s="234" t="s">
        <v>479</v>
      </c>
      <c r="BX15" s="234" t="s">
        <v>539</v>
      </c>
      <c r="BY15" s="234" t="s">
        <v>539</v>
      </c>
      <c r="BZ15" s="234" t="s">
        <v>539</v>
      </c>
      <c r="CA15" s="234" t="s">
        <v>484</v>
      </c>
      <c r="CB15" s="234" t="s">
        <v>459</v>
      </c>
      <c r="CC15" s="234" t="s">
        <v>459</v>
      </c>
      <c r="CD15" s="234" t="s">
        <v>459</v>
      </c>
      <c r="CE15" s="234" t="s">
        <v>484</v>
      </c>
      <c r="CF15" s="234" t="s">
        <v>485</v>
      </c>
      <c r="CG15" s="234" t="s">
        <v>485</v>
      </c>
      <c r="CH15" s="234" t="s">
        <v>485</v>
      </c>
      <c r="CI15" s="234" t="s">
        <v>484</v>
      </c>
      <c r="CJ15" s="234">
        <v>1101</v>
      </c>
      <c r="CK15" s="234">
        <v>1101</v>
      </c>
      <c r="CL15" s="234" t="s">
        <v>479</v>
      </c>
      <c r="CM15" s="234">
        <v>50780000</v>
      </c>
      <c r="CN15" s="236">
        <v>50780000</v>
      </c>
      <c r="CO15" s="234" t="s">
        <v>479</v>
      </c>
      <c r="CP15" s="234">
        <v>1279</v>
      </c>
      <c r="CQ15" s="234">
        <v>1279</v>
      </c>
      <c r="CR15" s="234" t="s">
        <v>479</v>
      </c>
      <c r="CS15" s="234">
        <v>50780000</v>
      </c>
      <c r="CT15" s="236">
        <v>50780000</v>
      </c>
      <c r="CU15" s="234" t="s">
        <v>486</v>
      </c>
      <c r="CV15" s="234" t="s">
        <v>479</v>
      </c>
      <c r="CW15" s="236">
        <v>5078000</v>
      </c>
      <c r="CX15" s="234" t="s">
        <v>487</v>
      </c>
      <c r="CY15" s="234">
        <v>2784</v>
      </c>
      <c r="CZ15" s="234">
        <v>2784</v>
      </c>
      <c r="DA15" s="234" t="s">
        <v>488</v>
      </c>
      <c r="DB15" s="236">
        <f>+Tabla2[[#This Row],[VALOR TOTAL ESTIMADO VIGENCIA ACTUAL]]-Tabla2[[#This Row],[Valor CDP BD]]</f>
        <v>0</v>
      </c>
      <c r="DC15" s="236">
        <f>+Tabla2[[#This Row],[Valor CDP BD]]-Tabla2[[#This Row],[Valor RP BD]]</f>
        <v>0</v>
      </c>
    </row>
    <row r="16" spans="1:107" ht="16.149999999999999" hidden="1" customHeight="1" x14ac:dyDescent="0.25">
      <c r="A16" s="234" t="s">
        <v>557</v>
      </c>
      <c r="B16" s="234" t="s">
        <v>558</v>
      </c>
      <c r="C16" s="234">
        <v>7710</v>
      </c>
      <c r="D16" s="234" t="s">
        <v>557</v>
      </c>
      <c r="E16" s="234">
        <v>152022</v>
      </c>
      <c r="F16" s="234">
        <v>7710</v>
      </c>
      <c r="G16" s="234">
        <v>16456</v>
      </c>
      <c r="H16" s="234">
        <v>2784</v>
      </c>
      <c r="I16" s="234" t="s">
        <v>452</v>
      </c>
      <c r="J16" s="234" t="s">
        <v>453</v>
      </c>
      <c r="K16" s="234" t="s">
        <v>454</v>
      </c>
      <c r="L16" s="234" t="s">
        <v>455</v>
      </c>
      <c r="M16" s="234" t="s">
        <v>456</v>
      </c>
      <c r="N16" s="234" t="s">
        <v>457</v>
      </c>
      <c r="O16" s="234" t="s">
        <v>458</v>
      </c>
      <c r="P16" s="234" t="s">
        <v>104</v>
      </c>
      <c r="Q16" s="234" t="s">
        <v>105</v>
      </c>
      <c r="R16" s="234" t="s">
        <v>459</v>
      </c>
      <c r="S16" s="234" t="s">
        <v>460</v>
      </c>
      <c r="T16" s="234" t="s">
        <v>461</v>
      </c>
      <c r="U16" s="234">
        <v>0</v>
      </c>
      <c r="V16" s="234" t="s">
        <v>536</v>
      </c>
      <c r="W16" s="234" t="s">
        <v>463</v>
      </c>
      <c r="X16" s="234" t="s">
        <v>464</v>
      </c>
      <c r="Y16" s="234">
        <v>0</v>
      </c>
      <c r="Z16" s="234" t="s">
        <v>465</v>
      </c>
      <c r="AA16" s="234" t="s">
        <v>466</v>
      </c>
      <c r="AB16" s="235">
        <v>1</v>
      </c>
      <c r="AC16" s="235">
        <v>1</v>
      </c>
      <c r="AD16" s="235">
        <v>10</v>
      </c>
      <c r="AE16" s="234">
        <v>1</v>
      </c>
      <c r="AF16" s="234">
        <v>11</v>
      </c>
      <c r="AG16" s="236">
        <v>50780000</v>
      </c>
      <c r="AH16" s="234">
        <v>0</v>
      </c>
      <c r="AI16" s="234">
        <v>0</v>
      </c>
      <c r="AJ16" s="234">
        <v>0</v>
      </c>
      <c r="AK16" s="234" t="s">
        <v>467</v>
      </c>
      <c r="AL16" s="234" t="s">
        <v>468</v>
      </c>
      <c r="AM16" s="234">
        <v>0</v>
      </c>
      <c r="AN16" s="234">
        <v>0</v>
      </c>
      <c r="AO16" s="234" t="s">
        <v>5</v>
      </c>
      <c r="AP16" s="234" t="s">
        <v>559</v>
      </c>
      <c r="AQ16" s="234">
        <v>20220768</v>
      </c>
      <c r="AR16" s="234">
        <v>887</v>
      </c>
      <c r="AS16" s="234">
        <v>44580</v>
      </c>
      <c r="AT16" s="234">
        <v>50780000</v>
      </c>
      <c r="AU16" s="234">
        <v>1158</v>
      </c>
      <c r="AV16" s="234">
        <v>44587</v>
      </c>
      <c r="AW16" s="234">
        <v>50780000</v>
      </c>
      <c r="AX16" s="234">
        <v>0</v>
      </c>
      <c r="AY16" s="234">
        <v>5078000</v>
      </c>
      <c r="AZ16" s="234" t="s">
        <v>470</v>
      </c>
      <c r="BA16" s="234" t="s">
        <v>471</v>
      </c>
      <c r="BB16" s="234" t="s">
        <v>472</v>
      </c>
      <c r="BC16" s="234">
        <v>3778917</v>
      </c>
      <c r="BD16" s="234" t="s">
        <v>473</v>
      </c>
      <c r="BE16" s="234" t="s">
        <v>474</v>
      </c>
      <c r="BF16" s="234" t="s">
        <v>475</v>
      </c>
      <c r="BG16" s="234" t="s">
        <v>475</v>
      </c>
      <c r="BH16" s="234" t="s">
        <v>475</v>
      </c>
      <c r="BI16" s="234" t="s">
        <v>476</v>
      </c>
      <c r="BJ16" s="234" t="s">
        <v>477</v>
      </c>
      <c r="BK16" s="234">
        <v>4954580000</v>
      </c>
      <c r="BL16" s="234" t="s">
        <v>478</v>
      </c>
      <c r="BM16" s="234">
        <v>16456</v>
      </c>
      <c r="BN16" s="234">
        <v>0</v>
      </c>
      <c r="BO16" s="234" t="s">
        <v>105</v>
      </c>
      <c r="BP16" s="234" t="s">
        <v>105</v>
      </c>
      <c r="BQ16" s="234" t="s">
        <v>479</v>
      </c>
      <c r="BR16" s="234">
        <v>20220768</v>
      </c>
      <c r="BS16" s="234" t="s">
        <v>560</v>
      </c>
      <c r="BT16" s="234" t="s">
        <v>479</v>
      </c>
      <c r="BU16" s="234" t="s">
        <v>559</v>
      </c>
      <c r="BV16" s="234" t="s">
        <v>559</v>
      </c>
      <c r="BW16" s="234" t="s">
        <v>479</v>
      </c>
      <c r="BX16" s="234" t="s">
        <v>539</v>
      </c>
      <c r="BY16" s="234" t="s">
        <v>539</v>
      </c>
      <c r="BZ16" s="234" t="s">
        <v>539</v>
      </c>
      <c r="CA16" s="234" t="s">
        <v>484</v>
      </c>
      <c r="CB16" s="234" t="s">
        <v>459</v>
      </c>
      <c r="CC16" s="234" t="s">
        <v>459</v>
      </c>
      <c r="CD16" s="234" t="s">
        <v>459</v>
      </c>
      <c r="CE16" s="234" t="s">
        <v>484</v>
      </c>
      <c r="CF16" s="234" t="s">
        <v>485</v>
      </c>
      <c r="CG16" s="234" t="s">
        <v>485</v>
      </c>
      <c r="CH16" s="234" t="s">
        <v>485</v>
      </c>
      <c r="CI16" s="234" t="s">
        <v>484</v>
      </c>
      <c r="CJ16" s="234">
        <v>887</v>
      </c>
      <c r="CK16" s="234">
        <v>887</v>
      </c>
      <c r="CL16" s="234" t="s">
        <v>479</v>
      </c>
      <c r="CM16" s="234">
        <v>50780000</v>
      </c>
      <c r="CN16" s="236">
        <v>50780000</v>
      </c>
      <c r="CO16" s="234" t="s">
        <v>479</v>
      </c>
      <c r="CP16" s="234">
        <v>1158</v>
      </c>
      <c r="CQ16" s="234">
        <v>1158</v>
      </c>
      <c r="CR16" s="234" t="s">
        <v>479</v>
      </c>
      <c r="CS16" s="234">
        <v>50780000</v>
      </c>
      <c r="CT16" s="236">
        <v>50780000</v>
      </c>
      <c r="CU16" s="234" t="s">
        <v>486</v>
      </c>
      <c r="CV16" s="234" t="s">
        <v>479</v>
      </c>
      <c r="CW16" s="236">
        <v>5078000</v>
      </c>
      <c r="CX16" s="234" t="s">
        <v>487</v>
      </c>
      <c r="CY16" s="234">
        <v>2784</v>
      </c>
      <c r="CZ16" s="234">
        <v>2784</v>
      </c>
      <c r="DA16" s="234" t="s">
        <v>488</v>
      </c>
      <c r="DB16" s="236">
        <f>+Tabla2[[#This Row],[VALOR TOTAL ESTIMADO VIGENCIA ACTUAL]]-Tabla2[[#This Row],[Valor CDP BD]]</f>
        <v>0</v>
      </c>
      <c r="DC16" s="236">
        <f>+Tabla2[[#This Row],[Valor CDP BD]]-Tabla2[[#This Row],[Valor RP BD]]</f>
        <v>0</v>
      </c>
    </row>
    <row r="17" spans="1:107" ht="16.149999999999999" hidden="1" customHeight="1" x14ac:dyDescent="0.25">
      <c r="A17" s="234" t="s">
        <v>561</v>
      </c>
      <c r="B17" s="234" t="s">
        <v>562</v>
      </c>
      <c r="C17" s="234">
        <v>7710</v>
      </c>
      <c r="D17" s="234" t="s">
        <v>561</v>
      </c>
      <c r="E17" s="234">
        <v>162022</v>
      </c>
      <c r="F17" s="234">
        <v>7710</v>
      </c>
      <c r="G17" s="234">
        <v>16479</v>
      </c>
      <c r="H17" s="234">
        <v>2784</v>
      </c>
      <c r="I17" s="234" t="s">
        <v>452</v>
      </c>
      <c r="J17" s="234" t="s">
        <v>453</v>
      </c>
      <c r="K17" s="234" t="s">
        <v>454</v>
      </c>
      <c r="L17" s="234" t="s">
        <v>455</v>
      </c>
      <c r="M17" s="234" t="s">
        <v>456</v>
      </c>
      <c r="N17" s="234" t="s">
        <v>457</v>
      </c>
      <c r="O17" s="234" t="s">
        <v>458</v>
      </c>
      <c r="P17" s="234" t="s">
        <v>104</v>
      </c>
      <c r="Q17" s="234" t="s">
        <v>105</v>
      </c>
      <c r="R17" s="234" t="s">
        <v>459</v>
      </c>
      <c r="S17" s="234" t="s">
        <v>460</v>
      </c>
      <c r="T17" s="234" t="s">
        <v>461</v>
      </c>
      <c r="U17" s="234">
        <v>0</v>
      </c>
      <c r="V17" s="234" t="s">
        <v>536</v>
      </c>
      <c r="W17" s="234" t="s">
        <v>463</v>
      </c>
      <c r="X17" s="234" t="s">
        <v>464</v>
      </c>
      <c r="Y17" s="234">
        <v>0</v>
      </c>
      <c r="Z17" s="234" t="s">
        <v>465</v>
      </c>
      <c r="AA17" s="234" t="s">
        <v>466</v>
      </c>
      <c r="AB17" s="235">
        <v>1</v>
      </c>
      <c r="AC17" s="235">
        <v>1</v>
      </c>
      <c r="AD17" s="235">
        <v>10</v>
      </c>
      <c r="AE17" s="234">
        <v>1</v>
      </c>
      <c r="AF17" s="234">
        <v>11</v>
      </c>
      <c r="AG17" s="236">
        <v>50780000</v>
      </c>
      <c r="AH17" s="234">
        <v>0</v>
      </c>
      <c r="AI17" s="234">
        <v>0</v>
      </c>
      <c r="AJ17" s="234">
        <v>0</v>
      </c>
      <c r="AK17" s="234" t="s">
        <v>467</v>
      </c>
      <c r="AL17" s="234" t="s">
        <v>468</v>
      </c>
      <c r="AM17" s="234">
        <v>0</v>
      </c>
      <c r="AN17" s="234">
        <v>0</v>
      </c>
      <c r="AO17" s="234" t="s">
        <v>5</v>
      </c>
      <c r="AP17" s="234" t="s">
        <v>563</v>
      </c>
      <c r="AQ17" s="234">
        <v>20220648</v>
      </c>
      <c r="AR17" s="234">
        <v>753</v>
      </c>
      <c r="AS17" s="234">
        <v>44579</v>
      </c>
      <c r="AT17" s="234">
        <v>50780000</v>
      </c>
      <c r="AU17" s="234">
        <v>531</v>
      </c>
      <c r="AV17" s="234">
        <v>44582</v>
      </c>
      <c r="AW17" s="234">
        <v>50780000</v>
      </c>
      <c r="AX17" s="234">
        <v>0</v>
      </c>
      <c r="AY17" s="234">
        <v>5078000</v>
      </c>
      <c r="AZ17" s="234" t="s">
        <v>470</v>
      </c>
      <c r="BA17" s="234" t="s">
        <v>471</v>
      </c>
      <c r="BB17" s="234" t="s">
        <v>472</v>
      </c>
      <c r="BC17" s="234">
        <v>3778917</v>
      </c>
      <c r="BD17" s="234" t="s">
        <v>473</v>
      </c>
      <c r="BE17" s="234" t="s">
        <v>474</v>
      </c>
      <c r="BF17" s="234" t="s">
        <v>475</v>
      </c>
      <c r="BG17" s="234" t="s">
        <v>475</v>
      </c>
      <c r="BH17" s="234" t="s">
        <v>475</v>
      </c>
      <c r="BI17" s="234" t="s">
        <v>476</v>
      </c>
      <c r="BJ17" s="234" t="s">
        <v>477</v>
      </c>
      <c r="BK17" s="234">
        <v>4954580000</v>
      </c>
      <c r="BL17" s="234" t="s">
        <v>478</v>
      </c>
      <c r="BM17" s="234">
        <v>16479</v>
      </c>
      <c r="BN17" s="234">
        <v>0</v>
      </c>
      <c r="BO17" s="234" t="s">
        <v>105</v>
      </c>
      <c r="BP17" s="234" t="s">
        <v>105</v>
      </c>
      <c r="BQ17" s="234" t="s">
        <v>479</v>
      </c>
      <c r="BR17" s="234">
        <v>20220648</v>
      </c>
      <c r="BS17" s="234" t="s">
        <v>564</v>
      </c>
      <c r="BT17" s="234" t="s">
        <v>479</v>
      </c>
      <c r="BU17" s="234" t="s">
        <v>563</v>
      </c>
      <c r="BV17" s="234" t="s">
        <v>563</v>
      </c>
      <c r="BW17" s="234" t="s">
        <v>479</v>
      </c>
      <c r="BX17" s="234" t="s">
        <v>539</v>
      </c>
      <c r="BY17" s="234" t="s">
        <v>539</v>
      </c>
      <c r="BZ17" s="234" t="s">
        <v>565</v>
      </c>
      <c r="CA17" s="234" t="s">
        <v>483</v>
      </c>
      <c r="CB17" s="234" t="s">
        <v>459</v>
      </c>
      <c r="CC17" s="234" t="s">
        <v>459</v>
      </c>
      <c r="CD17" s="234" t="s">
        <v>459</v>
      </c>
      <c r="CE17" s="234" t="s">
        <v>484</v>
      </c>
      <c r="CF17" s="234" t="s">
        <v>485</v>
      </c>
      <c r="CG17" s="234" t="s">
        <v>485</v>
      </c>
      <c r="CH17" s="234" t="s">
        <v>485</v>
      </c>
      <c r="CI17" s="234" t="s">
        <v>484</v>
      </c>
      <c r="CJ17" s="234">
        <v>753</v>
      </c>
      <c r="CK17" s="234">
        <v>753</v>
      </c>
      <c r="CL17" s="234" t="s">
        <v>479</v>
      </c>
      <c r="CM17" s="234">
        <v>50780000</v>
      </c>
      <c r="CN17" s="236">
        <v>50780000</v>
      </c>
      <c r="CO17" s="234" t="s">
        <v>479</v>
      </c>
      <c r="CP17" s="234">
        <v>531</v>
      </c>
      <c r="CQ17" s="234">
        <v>531</v>
      </c>
      <c r="CR17" s="234" t="s">
        <v>479</v>
      </c>
      <c r="CS17" s="234">
        <v>50780000</v>
      </c>
      <c r="CT17" s="236">
        <v>50780000</v>
      </c>
      <c r="CU17" s="234" t="s">
        <v>486</v>
      </c>
      <c r="CV17" s="234" t="s">
        <v>479</v>
      </c>
      <c r="CW17" s="236">
        <v>6262867</v>
      </c>
      <c r="CX17" s="234" t="s">
        <v>487</v>
      </c>
      <c r="CY17" s="234">
        <v>2784</v>
      </c>
      <c r="CZ17" s="234">
        <v>2784</v>
      </c>
      <c r="DA17" s="234" t="s">
        <v>488</v>
      </c>
      <c r="DB17" s="236">
        <f>+Tabla2[[#This Row],[VALOR TOTAL ESTIMADO VIGENCIA ACTUAL]]-Tabla2[[#This Row],[Valor CDP BD]]</f>
        <v>0</v>
      </c>
      <c r="DC17" s="236">
        <f>+Tabla2[[#This Row],[Valor CDP BD]]-Tabla2[[#This Row],[Valor RP BD]]</f>
        <v>0</v>
      </c>
    </row>
    <row r="18" spans="1:107" ht="16.149999999999999" hidden="1" customHeight="1" x14ac:dyDescent="0.25">
      <c r="A18" s="234" t="s">
        <v>566</v>
      </c>
      <c r="B18" s="234" t="s">
        <v>567</v>
      </c>
      <c r="C18" s="234">
        <v>7710</v>
      </c>
      <c r="D18" s="234" t="s">
        <v>566</v>
      </c>
      <c r="E18" s="234">
        <v>172022</v>
      </c>
      <c r="F18" s="234">
        <v>7710</v>
      </c>
      <c r="G18" s="234">
        <v>16504</v>
      </c>
      <c r="H18" s="234">
        <v>2784</v>
      </c>
      <c r="I18" s="234" t="s">
        <v>452</v>
      </c>
      <c r="J18" s="234" t="s">
        <v>453</v>
      </c>
      <c r="K18" s="234" t="s">
        <v>454</v>
      </c>
      <c r="L18" s="234" t="s">
        <v>455</v>
      </c>
      <c r="M18" s="234" t="s">
        <v>456</v>
      </c>
      <c r="N18" s="234" t="s">
        <v>457</v>
      </c>
      <c r="O18" s="234" t="s">
        <v>458</v>
      </c>
      <c r="P18" s="234" t="s">
        <v>104</v>
      </c>
      <c r="Q18" s="234" t="s">
        <v>105</v>
      </c>
      <c r="R18" s="234" t="s">
        <v>459</v>
      </c>
      <c r="S18" s="234" t="s">
        <v>460</v>
      </c>
      <c r="T18" s="234" t="s">
        <v>461</v>
      </c>
      <c r="U18" s="234">
        <v>0</v>
      </c>
      <c r="V18" s="234" t="s">
        <v>536</v>
      </c>
      <c r="W18" s="234" t="s">
        <v>463</v>
      </c>
      <c r="X18" s="234" t="s">
        <v>464</v>
      </c>
      <c r="Y18" s="234">
        <v>0</v>
      </c>
      <c r="Z18" s="234" t="s">
        <v>465</v>
      </c>
      <c r="AA18" s="234" t="s">
        <v>466</v>
      </c>
      <c r="AB18" s="235">
        <v>1</v>
      </c>
      <c r="AC18" s="235">
        <v>1</v>
      </c>
      <c r="AD18" s="235">
        <v>10</v>
      </c>
      <c r="AE18" s="234">
        <v>1</v>
      </c>
      <c r="AF18" s="234">
        <v>11</v>
      </c>
      <c r="AG18" s="236">
        <v>50780000</v>
      </c>
      <c r="AH18" s="234">
        <v>0</v>
      </c>
      <c r="AI18" s="234">
        <v>0</v>
      </c>
      <c r="AJ18" s="234">
        <v>0</v>
      </c>
      <c r="AK18" s="234" t="s">
        <v>467</v>
      </c>
      <c r="AL18" s="234" t="s">
        <v>468</v>
      </c>
      <c r="AM18" s="234">
        <v>0</v>
      </c>
      <c r="AN18" s="234">
        <v>0</v>
      </c>
      <c r="AO18" s="234" t="s">
        <v>5</v>
      </c>
      <c r="AP18" s="234" t="s">
        <v>568</v>
      </c>
      <c r="AQ18" s="234">
        <v>20221291</v>
      </c>
      <c r="AR18" s="234">
        <v>1508</v>
      </c>
      <c r="AS18" s="234">
        <v>44585</v>
      </c>
      <c r="AT18" s="234">
        <v>50780000</v>
      </c>
      <c r="AU18" s="234">
        <v>1320</v>
      </c>
      <c r="AV18" s="234">
        <v>44588</v>
      </c>
      <c r="AW18" s="234">
        <v>50780000</v>
      </c>
      <c r="AX18" s="234">
        <v>0</v>
      </c>
      <c r="AY18" s="234">
        <v>5078000</v>
      </c>
      <c r="AZ18" s="234" t="s">
        <v>470</v>
      </c>
      <c r="BA18" s="234" t="s">
        <v>471</v>
      </c>
      <c r="BB18" s="234" t="s">
        <v>472</v>
      </c>
      <c r="BC18" s="234">
        <v>3778917</v>
      </c>
      <c r="BD18" s="234" t="s">
        <v>473</v>
      </c>
      <c r="BE18" s="234" t="s">
        <v>474</v>
      </c>
      <c r="BF18" s="234" t="s">
        <v>475</v>
      </c>
      <c r="BG18" s="234" t="s">
        <v>475</v>
      </c>
      <c r="BH18" s="234" t="s">
        <v>475</v>
      </c>
      <c r="BI18" s="234" t="s">
        <v>476</v>
      </c>
      <c r="BJ18" s="234" t="s">
        <v>477</v>
      </c>
      <c r="BK18" s="234">
        <v>4954580000</v>
      </c>
      <c r="BL18" s="234" t="s">
        <v>478</v>
      </c>
      <c r="BM18" s="234">
        <v>16504</v>
      </c>
      <c r="BN18" s="234">
        <v>0</v>
      </c>
      <c r="BO18" s="234" t="s">
        <v>105</v>
      </c>
      <c r="BP18" s="234" t="s">
        <v>105</v>
      </c>
      <c r="BQ18" s="234" t="s">
        <v>479</v>
      </c>
      <c r="BR18" s="234">
        <v>20221291</v>
      </c>
      <c r="BS18" s="234" t="s">
        <v>569</v>
      </c>
      <c r="BT18" s="234" t="s">
        <v>479</v>
      </c>
      <c r="BU18" s="234" t="s">
        <v>568</v>
      </c>
      <c r="BV18" s="234" t="s">
        <v>568</v>
      </c>
      <c r="BW18" s="234" t="s">
        <v>479</v>
      </c>
      <c r="BX18" s="234" t="s">
        <v>539</v>
      </c>
      <c r="BY18" s="234" t="s">
        <v>539</v>
      </c>
      <c r="BZ18" s="234" t="s">
        <v>570</v>
      </c>
      <c r="CA18" s="234" t="s">
        <v>483</v>
      </c>
      <c r="CB18" s="234" t="s">
        <v>459</v>
      </c>
      <c r="CC18" s="234" t="s">
        <v>459</v>
      </c>
      <c r="CD18" s="234" t="s">
        <v>459</v>
      </c>
      <c r="CE18" s="234" t="s">
        <v>484</v>
      </c>
      <c r="CF18" s="234" t="s">
        <v>485</v>
      </c>
      <c r="CG18" s="234" t="s">
        <v>485</v>
      </c>
      <c r="CH18" s="234" t="s">
        <v>485</v>
      </c>
      <c r="CI18" s="234" t="s">
        <v>484</v>
      </c>
      <c r="CJ18" s="234">
        <v>1508</v>
      </c>
      <c r="CK18" s="234">
        <v>1508</v>
      </c>
      <c r="CL18" s="234" t="s">
        <v>479</v>
      </c>
      <c r="CM18" s="234">
        <v>50780000</v>
      </c>
      <c r="CN18" s="236">
        <v>50780000</v>
      </c>
      <c r="CO18" s="234" t="s">
        <v>479</v>
      </c>
      <c r="CP18" s="234">
        <v>1320</v>
      </c>
      <c r="CQ18" s="234">
        <v>1320</v>
      </c>
      <c r="CR18" s="234" t="s">
        <v>479</v>
      </c>
      <c r="CS18" s="234">
        <v>50780000</v>
      </c>
      <c r="CT18" s="236">
        <v>50780000</v>
      </c>
      <c r="CU18" s="234" t="s">
        <v>486</v>
      </c>
      <c r="CV18" s="234" t="s">
        <v>479</v>
      </c>
      <c r="CW18" s="236">
        <v>5078000</v>
      </c>
      <c r="CX18" s="234" t="s">
        <v>487</v>
      </c>
      <c r="CY18" s="234">
        <v>2784</v>
      </c>
      <c r="CZ18" s="234">
        <v>2784</v>
      </c>
      <c r="DA18" s="234" t="s">
        <v>488</v>
      </c>
      <c r="DB18" s="236">
        <f>+Tabla2[[#This Row],[VALOR TOTAL ESTIMADO VIGENCIA ACTUAL]]-Tabla2[[#This Row],[Valor CDP BD]]</f>
        <v>0</v>
      </c>
      <c r="DC18" s="236">
        <f>+Tabla2[[#This Row],[Valor CDP BD]]-Tabla2[[#This Row],[Valor RP BD]]</f>
        <v>0</v>
      </c>
    </row>
    <row r="19" spans="1:107" ht="16.149999999999999" hidden="1" customHeight="1" x14ac:dyDescent="0.25">
      <c r="A19" s="234" t="s">
        <v>571</v>
      </c>
      <c r="B19" s="234" t="s">
        <v>572</v>
      </c>
      <c r="C19" s="234">
        <v>7710</v>
      </c>
      <c r="D19" s="234" t="s">
        <v>571</v>
      </c>
      <c r="E19" s="234">
        <v>182022</v>
      </c>
      <c r="F19" s="234">
        <v>7710</v>
      </c>
      <c r="G19" s="234">
        <v>16527</v>
      </c>
      <c r="H19" s="234">
        <v>2784</v>
      </c>
      <c r="I19" s="234" t="s">
        <v>452</v>
      </c>
      <c r="J19" s="234" t="s">
        <v>453</v>
      </c>
      <c r="K19" s="234" t="s">
        <v>454</v>
      </c>
      <c r="L19" s="234" t="s">
        <v>455</v>
      </c>
      <c r="M19" s="234" t="s">
        <v>456</v>
      </c>
      <c r="N19" s="234" t="s">
        <v>457</v>
      </c>
      <c r="O19" s="234" t="s">
        <v>458</v>
      </c>
      <c r="P19" s="234" t="s">
        <v>104</v>
      </c>
      <c r="Q19" s="234" t="s">
        <v>105</v>
      </c>
      <c r="R19" s="234" t="s">
        <v>459</v>
      </c>
      <c r="S19" s="234" t="s">
        <v>460</v>
      </c>
      <c r="T19" s="234" t="s">
        <v>461</v>
      </c>
      <c r="U19" s="234">
        <v>0</v>
      </c>
      <c r="V19" s="234" t="s">
        <v>536</v>
      </c>
      <c r="W19" s="234" t="s">
        <v>463</v>
      </c>
      <c r="X19" s="234" t="s">
        <v>464</v>
      </c>
      <c r="Y19" s="234">
        <v>0</v>
      </c>
      <c r="Z19" s="234" t="s">
        <v>465</v>
      </c>
      <c r="AA19" s="234" t="s">
        <v>466</v>
      </c>
      <c r="AB19" s="235">
        <v>1</v>
      </c>
      <c r="AC19" s="235">
        <v>1</v>
      </c>
      <c r="AD19" s="235">
        <v>10</v>
      </c>
      <c r="AE19" s="234">
        <v>1</v>
      </c>
      <c r="AF19" s="234">
        <v>11</v>
      </c>
      <c r="AG19" s="236">
        <v>50780000</v>
      </c>
      <c r="AH19" s="234">
        <v>0</v>
      </c>
      <c r="AI19" s="234">
        <v>0</v>
      </c>
      <c r="AJ19" s="234">
        <v>0</v>
      </c>
      <c r="AK19" s="234" t="s">
        <v>467</v>
      </c>
      <c r="AL19" s="234" t="s">
        <v>468</v>
      </c>
      <c r="AM19" s="234">
        <v>0</v>
      </c>
      <c r="AN19" s="234">
        <v>0</v>
      </c>
      <c r="AO19" s="234" t="s">
        <v>5</v>
      </c>
      <c r="AP19" s="234" t="s">
        <v>573</v>
      </c>
      <c r="AQ19" s="234">
        <v>20220715</v>
      </c>
      <c r="AR19" s="234">
        <v>819</v>
      </c>
      <c r="AS19" s="234">
        <v>44580</v>
      </c>
      <c r="AT19" s="234">
        <v>50780000</v>
      </c>
      <c r="AU19" s="234">
        <v>764</v>
      </c>
      <c r="AV19" s="234">
        <v>44584</v>
      </c>
      <c r="AW19" s="234">
        <v>50780000</v>
      </c>
      <c r="AX19" s="234">
        <v>0</v>
      </c>
      <c r="AY19" s="234">
        <v>5078000</v>
      </c>
      <c r="AZ19" s="234" t="s">
        <v>470</v>
      </c>
      <c r="BA19" s="234" t="s">
        <v>471</v>
      </c>
      <c r="BB19" s="234" t="s">
        <v>472</v>
      </c>
      <c r="BC19" s="234">
        <v>3778917</v>
      </c>
      <c r="BD19" s="234" t="s">
        <v>473</v>
      </c>
      <c r="BE19" s="234" t="s">
        <v>474</v>
      </c>
      <c r="BF19" s="234" t="s">
        <v>475</v>
      </c>
      <c r="BG19" s="234" t="s">
        <v>475</v>
      </c>
      <c r="BH19" s="234" t="s">
        <v>475</v>
      </c>
      <c r="BI19" s="234" t="s">
        <v>476</v>
      </c>
      <c r="BJ19" s="234" t="s">
        <v>477</v>
      </c>
      <c r="BK19" s="234">
        <v>4954580000</v>
      </c>
      <c r="BL19" s="234" t="s">
        <v>478</v>
      </c>
      <c r="BM19" s="234">
        <v>16527</v>
      </c>
      <c r="BN19" s="234">
        <v>0</v>
      </c>
      <c r="BO19" s="234" t="s">
        <v>105</v>
      </c>
      <c r="BP19" s="234" t="s">
        <v>105</v>
      </c>
      <c r="BQ19" s="234" t="s">
        <v>479</v>
      </c>
      <c r="BR19" s="234">
        <v>20220715</v>
      </c>
      <c r="BS19" s="234" t="s">
        <v>574</v>
      </c>
      <c r="BT19" s="234" t="s">
        <v>479</v>
      </c>
      <c r="BU19" s="234" t="s">
        <v>575</v>
      </c>
      <c r="BV19" s="234" t="s">
        <v>575</v>
      </c>
      <c r="BW19" s="234" t="s">
        <v>479</v>
      </c>
      <c r="BX19" s="234" t="s">
        <v>539</v>
      </c>
      <c r="BY19" s="234" t="s">
        <v>539</v>
      </c>
      <c r="BZ19" s="234" t="s">
        <v>539</v>
      </c>
      <c r="CA19" s="234" t="s">
        <v>484</v>
      </c>
      <c r="CB19" s="234" t="s">
        <v>459</v>
      </c>
      <c r="CC19" s="234" t="s">
        <v>459</v>
      </c>
      <c r="CD19" s="234" t="s">
        <v>459</v>
      </c>
      <c r="CE19" s="234" t="s">
        <v>484</v>
      </c>
      <c r="CF19" s="234" t="s">
        <v>485</v>
      </c>
      <c r="CG19" s="234" t="s">
        <v>485</v>
      </c>
      <c r="CH19" s="234" t="s">
        <v>485</v>
      </c>
      <c r="CI19" s="234" t="s">
        <v>484</v>
      </c>
      <c r="CJ19" s="234">
        <v>819</v>
      </c>
      <c r="CK19" s="234">
        <v>819</v>
      </c>
      <c r="CL19" s="234" t="s">
        <v>479</v>
      </c>
      <c r="CM19" s="234">
        <v>50780000</v>
      </c>
      <c r="CN19" s="236">
        <v>50780000</v>
      </c>
      <c r="CO19" s="234" t="s">
        <v>479</v>
      </c>
      <c r="CP19" s="234">
        <v>764</v>
      </c>
      <c r="CQ19" s="234">
        <v>764</v>
      </c>
      <c r="CR19" s="234" t="s">
        <v>479</v>
      </c>
      <c r="CS19" s="234">
        <v>50780000</v>
      </c>
      <c r="CT19" s="236">
        <v>50780000</v>
      </c>
      <c r="CU19" s="234" t="s">
        <v>486</v>
      </c>
      <c r="CV19" s="234" t="s">
        <v>479</v>
      </c>
      <c r="CW19" s="236">
        <v>5078000</v>
      </c>
      <c r="CX19" s="234" t="s">
        <v>487</v>
      </c>
      <c r="CY19" s="234">
        <v>2784</v>
      </c>
      <c r="CZ19" s="234">
        <v>2784</v>
      </c>
      <c r="DA19" s="234" t="s">
        <v>488</v>
      </c>
      <c r="DB19" s="236">
        <f>+Tabla2[[#This Row],[VALOR TOTAL ESTIMADO VIGENCIA ACTUAL]]-Tabla2[[#This Row],[Valor CDP BD]]</f>
        <v>0</v>
      </c>
      <c r="DC19" s="236">
        <f>+Tabla2[[#This Row],[Valor CDP BD]]-Tabla2[[#This Row],[Valor RP BD]]</f>
        <v>0</v>
      </c>
    </row>
    <row r="20" spans="1:107" ht="16.149999999999999" hidden="1" customHeight="1" x14ac:dyDescent="0.25">
      <c r="A20" s="234" t="s">
        <v>576</v>
      </c>
      <c r="B20" s="234" t="s">
        <v>577</v>
      </c>
      <c r="C20" s="234">
        <v>7710</v>
      </c>
      <c r="D20" s="234" t="s">
        <v>576</v>
      </c>
      <c r="E20" s="234">
        <v>192022</v>
      </c>
      <c r="F20" s="234">
        <v>7710</v>
      </c>
      <c r="G20" s="234">
        <v>16558</v>
      </c>
      <c r="H20" s="234">
        <v>2784</v>
      </c>
      <c r="I20" s="234" t="s">
        <v>452</v>
      </c>
      <c r="J20" s="234" t="s">
        <v>453</v>
      </c>
      <c r="K20" s="234" t="s">
        <v>454</v>
      </c>
      <c r="L20" s="234" t="s">
        <v>455</v>
      </c>
      <c r="M20" s="234" t="s">
        <v>456</v>
      </c>
      <c r="N20" s="234" t="s">
        <v>457</v>
      </c>
      <c r="O20" s="234" t="s">
        <v>458</v>
      </c>
      <c r="P20" s="234" t="s">
        <v>104</v>
      </c>
      <c r="Q20" s="234" t="s">
        <v>105</v>
      </c>
      <c r="R20" s="234" t="s">
        <v>459</v>
      </c>
      <c r="S20" s="234" t="s">
        <v>460</v>
      </c>
      <c r="T20" s="234" t="s">
        <v>461</v>
      </c>
      <c r="U20" s="234">
        <v>0</v>
      </c>
      <c r="V20" s="234" t="s">
        <v>578</v>
      </c>
      <c r="W20" s="234" t="s">
        <v>463</v>
      </c>
      <c r="X20" s="234" t="s">
        <v>464</v>
      </c>
      <c r="Y20" s="234">
        <v>0</v>
      </c>
      <c r="Z20" s="234" t="s">
        <v>465</v>
      </c>
      <c r="AA20" s="234" t="s">
        <v>466</v>
      </c>
      <c r="AB20" s="235">
        <v>1</v>
      </c>
      <c r="AC20" s="235">
        <v>1</v>
      </c>
      <c r="AD20" s="235">
        <v>10</v>
      </c>
      <c r="AE20" s="234">
        <v>1</v>
      </c>
      <c r="AF20" s="234">
        <v>11</v>
      </c>
      <c r="AG20" s="236">
        <v>50780000</v>
      </c>
      <c r="AH20" s="234">
        <v>0</v>
      </c>
      <c r="AI20" s="234">
        <v>0</v>
      </c>
      <c r="AJ20" s="234">
        <v>0</v>
      </c>
      <c r="AK20" s="234" t="s">
        <v>467</v>
      </c>
      <c r="AL20" s="234" t="s">
        <v>468</v>
      </c>
      <c r="AM20" s="234">
        <v>0</v>
      </c>
      <c r="AN20" s="234">
        <v>0</v>
      </c>
      <c r="AO20" s="234" t="s">
        <v>5</v>
      </c>
      <c r="AP20" s="234" t="s">
        <v>579</v>
      </c>
      <c r="AQ20" s="234">
        <v>20220309</v>
      </c>
      <c r="AR20" s="234">
        <v>368</v>
      </c>
      <c r="AS20" s="234">
        <v>44573</v>
      </c>
      <c r="AT20" s="234">
        <v>50780000</v>
      </c>
      <c r="AU20" s="234">
        <v>263</v>
      </c>
      <c r="AV20" s="234">
        <v>44578</v>
      </c>
      <c r="AW20" s="234">
        <v>50780000</v>
      </c>
      <c r="AX20" s="234">
        <v>0</v>
      </c>
      <c r="AY20" s="234">
        <v>5078000</v>
      </c>
      <c r="AZ20" s="234" t="s">
        <v>470</v>
      </c>
      <c r="BA20" s="234" t="s">
        <v>471</v>
      </c>
      <c r="BB20" s="234" t="s">
        <v>472</v>
      </c>
      <c r="BC20" s="234">
        <v>3778917</v>
      </c>
      <c r="BD20" s="234" t="s">
        <v>473</v>
      </c>
      <c r="BE20" s="234" t="s">
        <v>474</v>
      </c>
      <c r="BF20" s="234" t="s">
        <v>475</v>
      </c>
      <c r="BG20" s="234" t="s">
        <v>475</v>
      </c>
      <c r="BH20" s="234" t="s">
        <v>475</v>
      </c>
      <c r="BI20" s="234" t="s">
        <v>476</v>
      </c>
      <c r="BJ20" s="234" t="s">
        <v>477</v>
      </c>
      <c r="BK20" s="234">
        <v>4954580000</v>
      </c>
      <c r="BL20" s="234" t="s">
        <v>478</v>
      </c>
      <c r="BM20" s="234">
        <v>16558</v>
      </c>
      <c r="BN20" s="234">
        <v>0</v>
      </c>
      <c r="BO20" s="234" t="s">
        <v>105</v>
      </c>
      <c r="BP20" s="234" t="s">
        <v>105</v>
      </c>
      <c r="BQ20" s="234" t="s">
        <v>479</v>
      </c>
      <c r="BR20" s="234">
        <v>20220309</v>
      </c>
      <c r="BS20" s="234" t="s">
        <v>580</v>
      </c>
      <c r="BT20" s="234" t="s">
        <v>479</v>
      </c>
      <c r="BU20" s="234" t="s">
        <v>579</v>
      </c>
      <c r="BV20" s="234" t="s">
        <v>579</v>
      </c>
      <c r="BW20" s="234" t="s">
        <v>479</v>
      </c>
      <c r="BX20" s="234" t="s">
        <v>581</v>
      </c>
      <c r="BY20" s="234" t="s">
        <v>581</v>
      </c>
      <c r="BZ20" s="234" t="s">
        <v>582</v>
      </c>
      <c r="CA20" s="234" t="s">
        <v>483</v>
      </c>
      <c r="CB20" s="234" t="s">
        <v>459</v>
      </c>
      <c r="CC20" s="234" t="s">
        <v>459</v>
      </c>
      <c r="CD20" s="234" t="s">
        <v>459</v>
      </c>
      <c r="CE20" s="234" t="s">
        <v>484</v>
      </c>
      <c r="CF20" s="234" t="s">
        <v>485</v>
      </c>
      <c r="CG20" s="234" t="s">
        <v>485</v>
      </c>
      <c r="CH20" s="234" t="s">
        <v>485</v>
      </c>
      <c r="CI20" s="234" t="s">
        <v>484</v>
      </c>
      <c r="CJ20" s="234">
        <v>368</v>
      </c>
      <c r="CK20" s="234">
        <v>368</v>
      </c>
      <c r="CL20" s="234" t="s">
        <v>479</v>
      </c>
      <c r="CM20" s="234">
        <v>50780000</v>
      </c>
      <c r="CN20" s="236">
        <v>50780000</v>
      </c>
      <c r="CO20" s="234" t="s">
        <v>479</v>
      </c>
      <c r="CP20" s="234">
        <v>263</v>
      </c>
      <c r="CQ20" s="234">
        <v>263</v>
      </c>
      <c r="CR20" s="234" t="s">
        <v>479</v>
      </c>
      <c r="CS20" s="234">
        <v>50780000</v>
      </c>
      <c r="CT20" s="236">
        <v>50780000</v>
      </c>
      <c r="CU20" s="234" t="s">
        <v>486</v>
      </c>
      <c r="CV20" s="234" t="s">
        <v>479</v>
      </c>
      <c r="CW20" s="236">
        <v>6770667</v>
      </c>
      <c r="CX20" s="234" t="s">
        <v>487</v>
      </c>
      <c r="CY20" s="234">
        <v>2784</v>
      </c>
      <c r="CZ20" s="234">
        <v>2784</v>
      </c>
      <c r="DA20" s="234" t="s">
        <v>488</v>
      </c>
      <c r="DB20" s="236">
        <f>+Tabla2[[#This Row],[VALOR TOTAL ESTIMADO VIGENCIA ACTUAL]]-Tabla2[[#This Row],[Valor CDP BD]]</f>
        <v>0</v>
      </c>
      <c r="DC20" s="236">
        <f>+Tabla2[[#This Row],[Valor CDP BD]]-Tabla2[[#This Row],[Valor RP BD]]</f>
        <v>0</v>
      </c>
    </row>
    <row r="21" spans="1:107" ht="16.149999999999999" hidden="1" customHeight="1" x14ac:dyDescent="0.25">
      <c r="A21" s="234" t="s">
        <v>583</v>
      </c>
      <c r="B21" s="234" t="s">
        <v>584</v>
      </c>
      <c r="C21" s="234">
        <v>7710</v>
      </c>
      <c r="D21" s="234" t="s">
        <v>583</v>
      </c>
      <c r="E21" s="234">
        <v>202022</v>
      </c>
      <c r="F21" s="234">
        <v>7710</v>
      </c>
      <c r="G21" s="234">
        <v>16572</v>
      </c>
      <c r="H21" s="234">
        <v>2784</v>
      </c>
      <c r="I21" s="234" t="s">
        <v>452</v>
      </c>
      <c r="J21" s="234" t="s">
        <v>453</v>
      </c>
      <c r="K21" s="234" t="s">
        <v>454</v>
      </c>
      <c r="L21" s="234" t="s">
        <v>455</v>
      </c>
      <c r="M21" s="234" t="s">
        <v>456</v>
      </c>
      <c r="N21" s="234" t="s">
        <v>457</v>
      </c>
      <c r="O21" s="234" t="s">
        <v>458</v>
      </c>
      <c r="P21" s="234" t="s">
        <v>104</v>
      </c>
      <c r="Q21" s="234" t="s">
        <v>105</v>
      </c>
      <c r="R21" s="234" t="s">
        <v>459</v>
      </c>
      <c r="S21" s="234" t="s">
        <v>460</v>
      </c>
      <c r="T21" s="234" t="s">
        <v>461</v>
      </c>
      <c r="U21" s="234">
        <v>0</v>
      </c>
      <c r="V21" s="234" t="s">
        <v>578</v>
      </c>
      <c r="W21" s="234" t="s">
        <v>463</v>
      </c>
      <c r="X21" s="234" t="s">
        <v>464</v>
      </c>
      <c r="Y21" s="234">
        <v>0</v>
      </c>
      <c r="Z21" s="234" t="s">
        <v>465</v>
      </c>
      <c r="AA21" s="234" t="s">
        <v>466</v>
      </c>
      <c r="AB21" s="235">
        <v>1</v>
      </c>
      <c r="AC21" s="235">
        <v>1</v>
      </c>
      <c r="AD21" s="235">
        <v>10</v>
      </c>
      <c r="AE21" s="234">
        <v>1</v>
      </c>
      <c r="AF21" s="234">
        <v>11</v>
      </c>
      <c r="AG21" s="236">
        <v>50780000</v>
      </c>
      <c r="AH21" s="234">
        <v>0</v>
      </c>
      <c r="AI21" s="234">
        <v>0</v>
      </c>
      <c r="AJ21" s="234">
        <v>0</v>
      </c>
      <c r="AK21" s="234" t="s">
        <v>467</v>
      </c>
      <c r="AL21" s="234" t="s">
        <v>468</v>
      </c>
      <c r="AM21" s="234">
        <v>0</v>
      </c>
      <c r="AN21" s="234">
        <v>0</v>
      </c>
      <c r="AO21" s="234" t="s">
        <v>5</v>
      </c>
      <c r="AP21" s="234" t="s">
        <v>585</v>
      </c>
      <c r="AQ21" s="234">
        <v>20221413</v>
      </c>
      <c r="AR21" s="234">
        <v>1304</v>
      </c>
      <c r="AS21" s="234">
        <v>44584</v>
      </c>
      <c r="AT21" s="234">
        <v>50780000</v>
      </c>
      <c r="AU21" s="234">
        <v>1239</v>
      </c>
      <c r="AV21" s="234">
        <v>44588</v>
      </c>
      <c r="AW21" s="234">
        <v>50780000</v>
      </c>
      <c r="AX21" s="234">
        <v>0</v>
      </c>
      <c r="AY21" s="234">
        <v>5078000</v>
      </c>
      <c r="AZ21" s="234" t="s">
        <v>470</v>
      </c>
      <c r="BA21" s="234" t="s">
        <v>471</v>
      </c>
      <c r="BB21" s="234" t="s">
        <v>472</v>
      </c>
      <c r="BC21" s="234">
        <v>3778917</v>
      </c>
      <c r="BD21" s="234" t="s">
        <v>473</v>
      </c>
      <c r="BE21" s="234" t="s">
        <v>474</v>
      </c>
      <c r="BF21" s="234" t="s">
        <v>475</v>
      </c>
      <c r="BG21" s="234" t="s">
        <v>475</v>
      </c>
      <c r="BH21" s="234" t="s">
        <v>475</v>
      </c>
      <c r="BI21" s="234" t="s">
        <v>476</v>
      </c>
      <c r="BJ21" s="234" t="s">
        <v>477</v>
      </c>
      <c r="BK21" s="234">
        <v>4954580000</v>
      </c>
      <c r="BL21" s="234" t="s">
        <v>478</v>
      </c>
      <c r="BM21" s="234">
        <v>16572</v>
      </c>
      <c r="BN21" s="234">
        <v>0</v>
      </c>
      <c r="BO21" s="234" t="s">
        <v>105</v>
      </c>
      <c r="BP21" s="234" t="s">
        <v>105</v>
      </c>
      <c r="BQ21" s="234" t="s">
        <v>479</v>
      </c>
      <c r="BR21" s="234">
        <v>20221413</v>
      </c>
      <c r="BS21" s="234" t="s">
        <v>586</v>
      </c>
      <c r="BT21" s="234" t="s">
        <v>479</v>
      </c>
      <c r="BU21" s="234" t="s">
        <v>585</v>
      </c>
      <c r="BV21" s="234" t="s">
        <v>585</v>
      </c>
      <c r="BW21" s="234" t="s">
        <v>479</v>
      </c>
      <c r="BX21" s="234" t="s">
        <v>581</v>
      </c>
      <c r="BY21" s="234" t="s">
        <v>581</v>
      </c>
      <c r="BZ21" s="234" t="s">
        <v>587</v>
      </c>
      <c r="CA21" s="234" t="s">
        <v>483</v>
      </c>
      <c r="CB21" s="234" t="s">
        <v>459</v>
      </c>
      <c r="CC21" s="234" t="s">
        <v>459</v>
      </c>
      <c r="CD21" s="234" t="s">
        <v>459</v>
      </c>
      <c r="CE21" s="234" t="s">
        <v>484</v>
      </c>
      <c r="CF21" s="234" t="s">
        <v>485</v>
      </c>
      <c r="CG21" s="234" t="s">
        <v>485</v>
      </c>
      <c r="CH21" s="234" t="s">
        <v>485</v>
      </c>
      <c r="CI21" s="234" t="s">
        <v>484</v>
      </c>
      <c r="CJ21" s="234">
        <v>1304</v>
      </c>
      <c r="CK21" s="234">
        <v>1304</v>
      </c>
      <c r="CL21" s="234" t="s">
        <v>479</v>
      </c>
      <c r="CM21" s="234">
        <v>50780000</v>
      </c>
      <c r="CN21" s="236">
        <v>50780000</v>
      </c>
      <c r="CO21" s="234" t="s">
        <v>479</v>
      </c>
      <c r="CP21" s="234">
        <v>1239</v>
      </c>
      <c r="CQ21" s="234">
        <v>1239</v>
      </c>
      <c r="CR21" s="234" t="s">
        <v>479</v>
      </c>
      <c r="CS21" s="234">
        <v>50780000</v>
      </c>
      <c r="CT21" s="236">
        <v>50780000</v>
      </c>
      <c r="CU21" s="234" t="s">
        <v>486</v>
      </c>
      <c r="CV21" s="234" t="s">
        <v>479</v>
      </c>
      <c r="CW21" s="236">
        <v>5078000</v>
      </c>
      <c r="CX21" s="234" t="s">
        <v>487</v>
      </c>
      <c r="CY21" s="234">
        <v>2784</v>
      </c>
      <c r="CZ21" s="234">
        <v>2784</v>
      </c>
      <c r="DA21" s="234" t="s">
        <v>488</v>
      </c>
      <c r="DB21" s="236">
        <f>+Tabla2[[#This Row],[VALOR TOTAL ESTIMADO VIGENCIA ACTUAL]]-Tabla2[[#This Row],[Valor CDP BD]]</f>
        <v>0</v>
      </c>
      <c r="DC21" s="236">
        <f>+Tabla2[[#This Row],[Valor CDP BD]]-Tabla2[[#This Row],[Valor RP BD]]</f>
        <v>0</v>
      </c>
    </row>
    <row r="22" spans="1:107" ht="16.149999999999999" hidden="1" customHeight="1" x14ac:dyDescent="0.25">
      <c r="A22" s="234" t="s">
        <v>588</v>
      </c>
      <c r="B22" s="234" t="s">
        <v>589</v>
      </c>
      <c r="C22" s="234">
        <v>7710</v>
      </c>
      <c r="D22" s="234" t="s">
        <v>588</v>
      </c>
      <c r="E22" s="234">
        <v>212022</v>
      </c>
      <c r="F22" s="234">
        <v>7710</v>
      </c>
      <c r="G22" s="234">
        <v>16589</v>
      </c>
      <c r="H22" s="234">
        <v>2784</v>
      </c>
      <c r="I22" s="234" t="s">
        <v>452</v>
      </c>
      <c r="J22" s="234" t="s">
        <v>453</v>
      </c>
      <c r="K22" s="234" t="s">
        <v>454</v>
      </c>
      <c r="L22" s="234" t="s">
        <v>455</v>
      </c>
      <c r="M22" s="234" t="s">
        <v>456</v>
      </c>
      <c r="N22" s="234" t="s">
        <v>457</v>
      </c>
      <c r="O22" s="234" t="s">
        <v>458</v>
      </c>
      <c r="P22" s="234" t="s">
        <v>104</v>
      </c>
      <c r="Q22" s="234" t="s">
        <v>105</v>
      </c>
      <c r="R22" s="234" t="s">
        <v>459</v>
      </c>
      <c r="S22" s="234" t="s">
        <v>460</v>
      </c>
      <c r="T22" s="234" t="s">
        <v>461</v>
      </c>
      <c r="U22" s="234">
        <v>0</v>
      </c>
      <c r="V22" s="234" t="s">
        <v>590</v>
      </c>
      <c r="W22" s="234" t="s">
        <v>463</v>
      </c>
      <c r="X22" s="234" t="s">
        <v>464</v>
      </c>
      <c r="Y22" s="234">
        <v>0</v>
      </c>
      <c r="Z22" s="234" t="s">
        <v>465</v>
      </c>
      <c r="AA22" s="234" t="s">
        <v>466</v>
      </c>
      <c r="AB22" s="235">
        <v>1</v>
      </c>
      <c r="AC22" s="235">
        <v>1</v>
      </c>
      <c r="AD22" s="235">
        <v>10</v>
      </c>
      <c r="AE22" s="234">
        <v>1</v>
      </c>
      <c r="AF22" s="234">
        <v>11</v>
      </c>
      <c r="AG22" s="236">
        <v>44090000</v>
      </c>
      <c r="AH22" s="234">
        <v>0</v>
      </c>
      <c r="AI22" s="234">
        <v>0</v>
      </c>
      <c r="AJ22" s="234">
        <v>0</v>
      </c>
      <c r="AK22" s="234" t="s">
        <v>467</v>
      </c>
      <c r="AL22" s="234" t="s">
        <v>468</v>
      </c>
      <c r="AM22" s="234">
        <v>0</v>
      </c>
      <c r="AN22" s="234">
        <v>0</v>
      </c>
      <c r="AO22" s="234" t="s">
        <v>5</v>
      </c>
      <c r="AP22" s="234" t="s">
        <v>591</v>
      </c>
      <c r="AQ22" s="234">
        <v>20221380</v>
      </c>
      <c r="AR22" s="234">
        <v>1577</v>
      </c>
      <c r="AS22" s="234">
        <v>44586</v>
      </c>
      <c r="AT22" s="234">
        <v>44090000</v>
      </c>
      <c r="AU22" s="234">
        <v>940</v>
      </c>
      <c r="AV22" s="234">
        <v>44587</v>
      </c>
      <c r="AW22" s="234">
        <v>44090000</v>
      </c>
      <c r="AX22" s="234">
        <v>0</v>
      </c>
      <c r="AY22" s="234">
        <v>4409000</v>
      </c>
      <c r="AZ22" s="234" t="s">
        <v>470</v>
      </c>
      <c r="BA22" s="234" t="s">
        <v>471</v>
      </c>
      <c r="BB22" s="234" t="s">
        <v>472</v>
      </c>
      <c r="BC22" s="234">
        <v>3778917</v>
      </c>
      <c r="BD22" s="234" t="s">
        <v>473</v>
      </c>
      <c r="BE22" s="234" t="s">
        <v>474</v>
      </c>
      <c r="BF22" s="234" t="s">
        <v>475</v>
      </c>
      <c r="BG22" s="234" t="s">
        <v>475</v>
      </c>
      <c r="BH22" s="234" t="s">
        <v>475</v>
      </c>
      <c r="BI22" s="234" t="s">
        <v>476</v>
      </c>
      <c r="BJ22" s="234" t="s">
        <v>477</v>
      </c>
      <c r="BK22" s="234">
        <v>4954580000</v>
      </c>
      <c r="BL22" s="234" t="s">
        <v>478</v>
      </c>
      <c r="BM22" s="234">
        <v>16589</v>
      </c>
      <c r="BN22" s="234">
        <v>0</v>
      </c>
      <c r="BO22" s="234" t="s">
        <v>105</v>
      </c>
      <c r="BP22" s="234" t="s">
        <v>105</v>
      </c>
      <c r="BQ22" s="234" t="s">
        <v>479</v>
      </c>
      <c r="BR22" s="234">
        <v>20221380</v>
      </c>
      <c r="BS22" s="234" t="s">
        <v>592</v>
      </c>
      <c r="BT22" s="234" t="s">
        <v>551</v>
      </c>
      <c r="BU22" s="234" t="s">
        <v>591</v>
      </c>
      <c r="BV22" s="234" t="s">
        <v>591</v>
      </c>
      <c r="BW22" s="234" t="s">
        <v>479</v>
      </c>
      <c r="BX22" s="234" t="s">
        <v>593</v>
      </c>
      <c r="BY22" s="234" t="s">
        <v>593</v>
      </c>
      <c r="BZ22" s="234" t="s">
        <v>594</v>
      </c>
      <c r="CA22" s="234" t="s">
        <v>483</v>
      </c>
      <c r="CB22" s="234" t="s">
        <v>459</v>
      </c>
      <c r="CC22" s="234" t="s">
        <v>459</v>
      </c>
      <c r="CD22" s="234" t="s">
        <v>459</v>
      </c>
      <c r="CE22" s="234" t="s">
        <v>484</v>
      </c>
      <c r="CF22" s="234" t="s">
        <v>485</v>
      </c>
      <c r="CG22" s="234" t="s">
        <v>485</v>
      </c>
      <c r="CH22" s="234" t="s">
        <v>485</v>
      </c>
      <c r="CI22" s="234" t="s">
        <v>484</v>
      </c>
      <c r="CJ22" s="234">
        <v>1577</v>
      </c>
      <c r="CK22" s="234">
        <v>1577</v>
      </c>
      <c r="CL22" s="234" t="s">
        <v>479</v>
      </c>
      <c r="CM22" s="234">
        <v>44090000</v>
      </c>
      <c r="CN22" s="236">
        <v>44090000</v>
      </c>
      <c r="CO22" s="234" t="s">
        <v>479</v>
      </c>
      <c r="CP22" s="234">
        <v>940</v>
      </c>
      <c r="CQ22" s="234">
        <v>940</v>
      </c>
      <c r="CR22" s="234" t="s">
        <v>479</v>
      </c>
      <c r="CS22" s="234">
        <v>44090000</v>
      </c>
      <c r="CT22" s="236">
        <v>44090000</v>
      </c>
      <c r="CU22" s="234" t="s">
        <v>486</v>
      </c>
      <c r="CV22" s="234" t="s">
        <v>479</v>
      </c>
      <c r="CW22" s="236">
        <v>0</v>
      </c>
      <c r="CX22" s="234" t="s">
        <v>487</v>
      </c>
      <c r="CY22" s="234">
        <v>2784</v>
      </c>
      <c r="CZ22" s="234">
        <v>2784</v>
      </c>
      <c r="DA22" s="234" t="s">
        <v>488</v>
      </c>
      <c r="DB22" s="236">
        <f>+Tabla2[[#This Row],[VALOR TOTAL ESTIMADO VIGENCIA ACTUAL]]-Tabla2[[#This Row],[Valor CDP BD]]</f>
        <v>0</v>
      </c>
      <c r="DC22" s="236">
        <f>+Tabla2[[#This Row],[Valor CDP BD]]-Tabla2[[#This Row],[Valor RP BD]]</f>
        <v>0</v>
      </c>
    </row>
    <row r="23" spans="1:107" ht="16.149999999999999" hidden="1" customHeight="1" x14ac:dyDescent="0.25">
      <c r="A23" s="234" t="s">
        <v>595</v>
      </c>
      <c r="B23" s="234" t="s">
        <v>596</v>
      </c>
      <c r="C23" s="234">
        <v>7710</v>
      </c>
      <c r="D23" s="234" t="s">
        <v>595</v>
      </c>
      <c r="E23" s="234">
        <v>222022</v>
      </c>
      <c r="F23" s="234">
        <v>7710</v>
      </c>
      <c r="G23" s="234">
        <v>16612</v>
      </c>
      <c r="H23" s="234">
        <v>2784</v>
      </c>
      <c r="I23" s="234" t="s">
        <v>452</v>
      </c>
      <c r="J23" s="234" t="s">
        <v>453</v>
      </c>
      <c r="K23" s="234" t="s">
        <v>454</v>
      </c>
      <c r="L23" s="234" t="s">
        <v>455</v>
      </c>
      <c r="M23" s="234" t="s">
        <v>456</v>
      </c>
      <c r="N23" s="234" t="s">
        <v>457</v>
      </c>
      <c r="O23" s="234" t="s">
        <v>458</v>
      </c>
      <c r="P23" s="234" t="s">
        <v>104</v>
      </c>
      <c r="Q23" s="234" t="s">
        <v>105</v>
      </c>
      <c r="R23" s="234" t="s">
        <v>459</v>
      </c>
      <c r="S23" s="234" t="s">
        <v>460</v>
      </c>
      <c r="T23" s="234" t="s">
        <v>461</v>
      </c>
      <c r="U23" s="234">
        <v>0</v>
      </c>
      <c r="V23" s="234" t="s">
        <v>590</v>
      </c>
      <c r="W23" s="234" t="s">
        <v>463</v>
      </c>
      <c r="X23" s="234" t="s">
        <v>464</v>
      </c>
      <c r="Y23" s="234">
        <v>0</v>
      </c>
      <c r="Z23" s="234" t="s">
        <v>465</v>
      </c>
      <c r="AA23" s="234" t="s">
        <v>466</v>
      </c>
      <c r="AB23" s="235">
        <v>1</v>
      </c>
      <c r="AC23" s="235">
        <v>1</v>
      </c>
      <c r="AD23" s="235">
        <v>10</v>
      </c>
      <c r="AE23" s="234">
        <v>1</v>
      </c>
      <c r="AF23" s="234">
        <v>11</v>
      </c>
      <c r="AG23" s="236">
        <v>44090000</v>
      </c>
      <c r="AH23" s="234">
        <v>0</v>
      </c>
      <c r="AI23" s="234">
        <v>0</v>
      </c>
      <c r="AJ23" s="234">
        <v>0</v>
      </c>
      <c r="AK23" s="234" t="s">
        <v>467</v>
      </c>
      <c r="AL23" s="234" t="s">
        <v>468</v>
      </c>
      <c r="AM23" s="234">
        <v>0</v>
      </c>
      <c r="AN23" s="234">
        <v>0</v>
      </c>
      <c r="AO23" s="234" t="s">
        <v>5</v>
      </c>
      <c r="AP23" s="234" t="s">
        <v>597</v>
      </c>
      <c r="AQ23" s="234">
        <v>20221287</v>
      </c>
      <c r="AR23" s="234">
        <v>1504</v>
      </c>
      <c r="AS23" s="234">
        <v>44585</v>
      </c>
      <c r="AT23" s="234">
        <v>44090000</v>
      </c>
      <c r="AU23" s="234">
        <v>1321</v>
      </c>
      <c r="AV23" s="234">
        <v>44588</v>
      </c>
      <c r="AW23" s="234">
        <v>44090000</v>
      </c>
      <c r="AX23" s="234">
        <v>0</v>
      </c>
      <c r="AY23" s="234">
        <v>4409000</v>
      </c>
      <c r="AZ23" s="234" t="s">
        <v>470</v>
      </c>
      <c r="BA23" s="234" t="s">
        <v>471</v>
      </c>
      <c r="BB23" s="234" t="s">
        <v>472</v>
      </c>
      <c r="BC23" s="234">
        <v>3778917</v>
      </c>
      <c r="BD23" s="234" t="s">
        <v>473</v>
      </c>
      <c r="BE23" s="234" t="s">
        <v>474</v>
      </c>
      <c r="BF23" s="234" t="s">
        <v>475</v>
      </c>
      <c r="BG23" s="234" t="s">
        <v>475</v>
      </c>
      <c r="BH23" s="234" t="s">
        <v>475</v>
      </c>
      <c r="BI23" s="234" t="s">
        <v>476</v>
      </c>
      <c r="BJ23" s="234" t="s">
        <v>477</v>
      </c>
      <c r="BK23" s="234">
        <v>4954580000</v>
      </c>
      <c r="BL23" s="234" t="s">
        <v>478</v>
      </c>
      <c r="BM23" s="234">
        <v>16612</v>
      </c>
      <c r="BN23" s="234">
        <v>0</v>
      </c>
      <c r="BO23" s="234" t="s">
        <v>105</v>
      </c>
      <c r="BP23" s="234" t="s">
        <v>105</v>
      </c>
      <c r="BQ23" s="234" t="s">
        <v>479</v>
      </c>
      <c r="BR23" s="234">
        <v>20221287</v>
      </c>
      <c r="BS23" s="234" t="s">
        <v>598</v>
      </c>
      <c r="BT23" s="234" t="s">
        <v>479</v>
      </c>
      <c r="BU23" s="234" t="s">
        <v>597</v>
      </c>
      <c r="BV23" s="234" t="s">
        <v>597</v>
      </c>
      <c r="BW23" s="234" t="s">
        <v>479</v>
      </c>
      <c r="BX23" s="234" t="s">
        <v>593</v>
      </c>
      <c r="BY23" s="234" t="s">
        <v>593</v>
      </c>
      <c r="BZ23" s="234" t="s">
        <v>593</v>
      </c>
      <c r="CA23" s="234" t="s">
        <v>484</v>
      </c>
      <c r="CB23" s="234" t="s">
        <v>459</v>
      </c>
      <c r="CC23" s="234" t="s">
        <v>459</v>
      </c>
      <c r="CD23" s="234" t="s">
        <v>459</v>
      </c>
      <c r="CE23" s="234" t="s">
        <v>484</v>
      </c>
      <c r="CF23" s="234" t="s">
        <v>485</v>
      </c>
      <c r="CG23" s="234" t="s">
        <v>485</v>
      </c>
      <c r="CH23" s="234" t="s">
        <v>485</v>
      </c>
      <c r="CI23" s="234" t="s">
        <v>484</v>
      </c>
      <c r="CJ23" s="234">
        <v>1504</v>
      </c>
      <c r="CK23" s="234">
        <v>1504</v>
      </c>
      <c r="CL23" s="234" t="s">
        <v>479</v>
      </c>
      <c r="CM23" s="234">
        <v>44090000</v>
      </c>
      <c r="CN23" s="236">
        <v>44090000</v>
      </c>
      <c r="CO23" s="234" t="s">
        <v>479</v>
      </c>
      <c r="CP23" s="234">
        <v>1321</v>
      </c>
      <c r="CQ23" s="234">
        <v>1321</v>
      </c>
      <c r="CR23" s="234" t="s">
        <v>479</v>
      </c>
      <c r="CS23" s="234">
        <v>44090000</v>
      </c>
      <c r="CT23" s="236">
        <v>44090000</v>
      </c>
      <c r="CU23" s="234" t="s">
        <v>486</v>
      </c>
      <c r="CV23" s="234" t="s">
        <v>479</v>
      </c>
      <c r="CW23" s="236">
        <v>0</v>
      </c>
      <c r="CX23" s="234" t="s">
        <v>487</v>
      </c>
      <c r="CY23" s="234">
        <v>2784</v>
      </c>
      <c r="CZ23" s="234">
        <v>2784</v>
      </c>
      <c r="DA23" s="234" t="s">
        <v>488</v>
      </c>
      <c r="DB23" s="236">
        <f>+Tabla2[[#This Row],[VALOR TOTAL ESTIMADO VIGENCIA ACTUAL]]-Tabla2[[#This Row],[Valor CDP BD]]</f>
        <v>0</v>
      </c>
      <c r="DC23" s="236">
        <f>+Tabla2[[#This Row],[Valor CDP BD]]-Tabla2[[#This Row],[Valor RP BD]]</f>
        <v>0</v>
      </c>
    </row>
    <row r="24" spans="1:107" ht="16.149999999999999" hidden="1" customHeight="1" x14ac:dyDescent="0.25">
      <c r="A24" s="234" t="s">
        <v>599</v>
      </c>
      <c r="B24" s="234" t="s">
        <v>600</v>
      </c>
      <c r="C24" s="234">
        <v>7710</v>
      </c>
      <c r="D24" s="234" t="s">
        <v>599</v>
      </c>
      <c r="E24" s="234">
        <v>232022</v>
      </c>
      <c r="F24" s="234">
        <v>7710</v>
      </c>
      <c r="G24" s="234">
        <v>16628</v>
      </c>
      <c r="H24" s="234">
        <v>2784</v>
      </c>
      <c r="I24" s="234" t="s">
        <v>452</v>
      </c>
      <c r="J24" s="234" t="s">
        <v>453</v>
      </c>
      <c r="K24" s="234" t="s">
        <v>454</v>
      </c>
      <c r="L24" s="234" t="s">
        <v>455</v>
      </c>
      <c r="M24" s="234" t="s">
        <v>456</v>
      </c>
      <c r="N24" s="234" t="s">
        <v>457</v>
      </c>
      <c r="O24" s="234" t="s">
        <v>458</v>
      </c>
      <c r="P24" s="234" t="s">
        <v>104</v>
      </c>
      <c r="Q24" s="234" t="s">
        <v>105</v>
      </c>
      <c r="R24" s="234" t="s">
        <v>459</v>
      </c>
      <c r="S24" s="234" t="s">
        <v>460</v>
      </c>
      <c r="T24" s="234" t="s">
        <v>461</v>
      </c>
      <c r="U24" s="234">
        <v>0</v>
      </c>
      <c r="V24" s="234" t="s">
        <v>590</v>
      </c>
      <c r="W24" s="234" t="s">
        <v>463</v>
      </c>
      <c r="X24" s="234" t="s">
        <v>464</v>
      </c>
      <c r="Y24" s="234">
        <v>0</v>
      </c>
      <c r="Z24" s="234" t="s">
        <v>465</v>
      </c>
      <c r="AA24" s="234" t="s">
        <v>466</v>
      </c>
      <c r="AB24" s="235">
        <v>1</v>
      </c>
      <c r="AC24" s="235">
        <v>1</v>
      </c>
      <c r="AD24" s="235">
        <v>10</v>
      </c>
      <c r="AE24" s="234">
        <v>1</v>
      </c>
      <c r="AF24" s="234">
        <v>11</v>
      </c>
      <c r="AG24" s="236">
        <v>44090000</v>
      </c>
      <c r="AH24" s="234">
        <v>0</v>
      </c>
      <c r="AI24" s="234">
        <v>0</v>
      </c>
      <c r="AJ24" s="234">
        <v>0</v>
      </c>
      <c r="AK24" s="234" t="s">
        <v>467</v>
      </c>
      <c r="AL24" s="234" t="s">
        <v>468</v>
      </c>
      <c r="AM24" s="234">
        <v>0</v>
      </c>
      <c r="AN24" s="234">
        <v>0</v>
      </c>
      <c r="AO24" s="234" t="s">
        <v>5</v>
      </c>
      <c r="AP24" s="234" t="s">
        <v>601</v>
      </c>
      <c r="AQ24" s="234">
        <v>20220798</v>
      </c>
      <c r="AR24" s="234">
        <v>940</v>
      </c>
      <c r="AS24" s="234">
        <v>44580</v>
      </c>
      <c r="AT24" s="234">
        <v>44090000</v>
      </c>
      <c r="AU24" s="234">
        <v>723</v>
      </c>
      <c r="AV24" s="234">
        <v>44584</v>
      </c>
      <c r="AW24" s="234">
        <v>44090000</v>
      </c>
      <c r="AX24" s="234">
        <v>0</v>
      </c>
      <c r="AY24" s="234">
        <v>4409000</v>
      </c>
      <c r="AZ24" s="234" t="s">
        <v>470</v>
      </c>
      <c r="BA24" s="234" t="s">
        <v>471</v>
      </c>
      <c r="BB24" s="234" t="s">
        <v>472</v>
      </c>
      <c r="BC24" s="234">
        <v>3778917</v>
      </c>
      <c r="BD24" s="234" t="s">
        <v>473</v>
      </c>
      <c r="BE24" s="234" t="s">
        <v>474</v>
      </c>
      <c r="BF24" s="234" t="s">
        <v>475</v>
      </c>
      <c r="BG24" s="234" t="s">
        <v>475</v>
      </c>
      <c r="BH24" s="234" t="s">
        <v>475</v>
      </c>
      <c r="BI24" s="234" t="s">
        <v>476</v>
      </c>
      <c r="BJ24" s="234" t="s">
        <v>477</v>
      </c>
      <c r="BK24" s="234">
        <v>4954580000</v>
      </c>
      <c r="BL24" s="234" t="s">
        <v>478</v>
      </c>
      <c r="BM24" s="234">
        <v>16628</v>
      </c>
      <c r="BN24" s="234">
        <v>0</v>
      </c>
      <c r="BO24" s="234" t="s">
        <v>105</v>
      </c>
      <c r="BP24" s="234" t="s">
        <v>105</v>
      </c>
      <c r="BQ24" s="234" t="s">
        <v>479</v>
      </c>
      <c r="BR24" s="234">
        <v>20220798</v>
      </c>
      <c r="BS24" s="234" t="s">
        <v>602</v>
      </c>
      <c r="BT24" s="234" t="s">
        <v>479</v>
      </c>
      <c r="BU24" s="234" t="s">
        <v>603</v>
      </c>
      <c r="BV24" s="234" t="s">
        <v>603</v>
      </c>
      <c r="BW24" s="234" t="s">
        <v>479</v>
      </c>
      <c r="BX24" s="234" t="s">
        <v>593</v>
      </c>
      <c r="BY24" s="234" t="s">
        <v>593</v>
      </c>
      <c r="BZ24" s="234" t="s">
        <v>593</v>
      </c>
      <c r="CA24" s="234" t="s">
        <v>484</v>
      </c>
      <c r="CB24" s="234" t="s">
        <v>459</v>
      </c>
      <c r="CC24" s="234" t="s">
        <v>459</v>
      </c>
      <c r="CD24" s="234" t="s">
        <v>459</v>
      </c>
      <c r="CE24" s="234" t="s">
        <v>484</v>
      </c>
      <c r="CF24" s="234" t="s">
        <v>485</v>
      </c>
      <c r="CG24" s="234" t="s">
        <v>485</v>
      </c>
      <c r="CH24" s="234" t="s">
        <v>485</v>
      </c>
      <c r="CI24" s="234" t="s">
        <v>484</v>
      </c>
      <c r="CJ24" s="234">
        <v>940</v>
      </c>
      <c r="CK24" s="234">
        <v>940</v>
      </c>
      <c r="CL24" s="234" t="s">
        <v>479</v>
      </c>
      <c r="CM24" s="234">
        <v>44090000</v>
      </c>
      <c r="CN24" s="236">
        <v>44090000</v>
      </c>
      <c r="CO24" s="234" t="s">
        <v>479</v>
      </c>
      <c r="CP24" s="234">
        <v>723</v>
      </c>
      <c r="CQ24" s="234">
        <v>723</v>
      </c>
      <c r="CR24" s="234" t="s">
        <v>479</v>
      </c>
      <c r="CS24" s="234">
        <v>44090000</v>
      </c>
      <c r="CT24" s="236">
        <v>44090000</v>
      </c>
      <c r="CU24" s="234" t="s">
        <v>486</v>
      </c>
      <c r="CV24" s="234" t="s">
        <v>479</v>
      </c>
      <c r="CW24" s="236">
        <v>4409000</v>
      </c>
      <c r="CX24" s="234" t="s">
        <v>487</v>
      </c>
      <c r="CY24" s="234">
        <v>2784</v>
      </c>
      <c r="CZ24" s="234">
        <v>2784</v>
      </c>
      <c r="DA24" s="234" t="s">
        <v>488</v>
      </c>
      <c r="DB24" s="236">
        <f>+Tabla2[[#This Row],[VALOR TOTAL ESTIMADO VIGENCIA ACTUAL]]-Tabla2[[#This Row],[Valor CDP BD]]</f>
        <v>0</v>
      </c>
      <c r="DC24" s="236">
        <f>+Tabla2[[#This Row],[Valor CDP BD]]-Tabla2[[#This Row],[Valor RP BD]]</f>
        <v>0</v>
      </c>
    </row>
    <row r="25" spans="1:107" ht="16.149999999999999" hidden="1" customHeight="1" x14ac:dyDescent="0.25">
      <c r="A25" s="234" t="s">
        <v>604</v>
      </c>
      <c r="B25" s="234" t="s">
        <v>605</v>
      </c>
      <c r="C25" s="234">
        <v>7710</v>
      </c>
      <c r="D25" s="234" t="s">
        <v>604</v>
      </c>
      <c r="E25" s="234">
        <v>242022</v>
      </c>
      <c r="F25" s="234">
        <v>7710</v>
      </c>
      <c r="G25" s="234">
        <v>16640</v>
      </c>
      <c r="H25" s="234">
        <v>2784</v>
      </c>
      <c r="I25" s="234" t="s">
        <v>452</v>
      </c>
      <c r="J25" s="234" t="s">
        <v>453</v>
      </c>
      <c r="K25" s="234" t="s">
        <v>454</v>
      </c>
      <c r="L25" s="234" t="s">
        <v>455</v>
      </c>
      <c r="M25" s="234" t="s">
        <v>456</v>
      </c>
      <c r="N25" s="234" t="s">
        <v>457</v>
      </c>
      <c r="O25" s="234" t="s">
        <v>458</v>
      </c>
      <c r="P25" s="234" t="s">
        <v>104</v>
      </c>
      <c r="Q25" s="234" t="s">
        <v>105</v>
      </c>
      <c r="R25" s="234" t="s">
        <v>459</v>
      </c>
      <c r="S25" s="234" t="s">
        <v>460</v>
      </c>
      <c r="T25" s="234" t="s">
        <v>461</v>
      </c>
      <c r="U25" s="234">
        <v>0</v>
      </c>
      <c r="V25" s="234" t="s">
        <v>590</v>
      </c>
      <c r="W25" s="234" t="s">
        <v>463</v>
      </c>
      <c r="X25" s="234" t="s">
        <v>464</v>
      </c>
      <c r="Y25" s="234">
        <v>0</v>
      </c>
      <c r="Z25" s="234" t="s">
        <v>465</v>
      </c>
      <c r="AA25" s="234" t="s">
        <v>466</v>
      </c>
      <c r="AB25" s="235">
        <v>1</v>
      </c>
      <c r="AC25" s="235">
        <v>1</v>
      </c>
      <c r="AD25" s="235">
        <v>10</v>
      </c>
      <c r="AE25" s="234">
        <v>1</v>
      </c>
      <c r="AF25" s="234">
        <v>11</v>
      </c>
      <c r="AG25" s="236">
        <v>44090000</v>
      </c>
      <c r="AH25" s="234">
        <v>0</v>
      </c>
      <c r="AI25" s="234">
        <v>0</v>
      </c>
      <c r="AJ25" s="234">
        <v>0</v>
      </c>
      <c r="AK25" s="234" t="s">
        <v>467</v>
      </c>
      <c r="AL25" s="234" t="s">
        <v>468</v>
      </c>
      <c r="AM25" s="234">
        <v>0</v>
      </c>
      <c r="AN25" s="234">
        <v>0</v>
      </c>
      <c r="AO25" s="234" t="s">
        <v>5</v>
      </c>
      <c r="AP25" s="234" t="s">
        <v>606</v>
      </c>
      <c r="AQ25" s="234">
        <v>20221290</v>
      </c>
      <c r="AR25" s="234">
        <v>1486</v>
      </c>
      <c r="AS25" s="234">
        <v>44585</v>
      </c>
      <c r="AT25" s="234">
        <v>44090000</v>
      </c>
      <c r="AU25" s="234">
        <v>1179</v>
      </c>
      <c r="AV25" s="234">
        <v>44587</v>
      </c>
      <c r="AW25" s="234">
        <v>44090000</v>
      </c>
      <c r="AX25" s="234">
        <v>0</v>
      </c>
      <c r="AY25" s="234">
        <v>4409000</v>
      </c>
      <c r="AZ25" s="234" t="s">
        <v>470</v>
      </c>
      <c r="BA25" s="234" t="s">
        <v>471</v>
      </c>
      <c r="BB25" s="234" t="s">
        <v>472</v>
      </c>
      <c r="BC25" s="234">
        <v>3778917</v>
      </c>
      <c r="BD25" s="234" t="s">
        <v>473</v>
      </c>
      <c r="BE25" s="234" t="s">
        <v>474</v>
      </c>
      <c r="BF25" s="234" t="s">
        <v>475</v>
      </c>
      <c r="BG25" s="234" t="s">
        <v>475</v>
      </c>
      <c r="BH25" s="234" t="s">
        <v>475</v>
      </c>
      <c r="BI25" s="234" t="s">
        <v>476</v>
      </c>
      <c r="BJ25" s="234" t="s">
        <v>477</v>
      </c>
      <c r="BK25" s="234">
        <v>4954580000</v>
      </c>
      <c r="BL25" s="234" t="s">
        <v>478</v>
      </c>
      <c r="BM25" s="234">
        <v>16640</v>
      </c>
      <c r="BN25" s="234">
        <v>0</v>
      </c>
      <c r="BO25" s="234" t="s">
        <v>105</v>
      </c>
      <c r="BP25" s="234" t="s">
        <v>105</v>
      </c>
      <c r="BQ25" s="234" t="s">
        <v>479</v>
      </c>
      <c r="BR25" s="234">
        <v>20221290</v>
      </c>
      <c r="BS25" s="234" t="s">
        <v>607</v>
      </c>
      <c r="BT25" s="234" t="s">
        <v>479</v>
      </c>
      <c r="BU25" s="234" t="s">
        <v>606</v>
      </c>
      <c r="BV25" s="234" t="s">
        <v>606</v>
      </c>
      <c r="BW25" s="234" t="s">
        <v>479</v>
      </c>
      <c r="BX25" s="234" t="s">
        <v>593</v>
      </c>
      <c r="BY25" s="234" t="s">
        <v>593</v>
      </c>
      <c r="BZ25" s="234" t="s">
        <v>593</v>
      </c>
      <c r="CA25" s="234" t="s">
        <v>484</v>
      </c>
      <c r="CB25" s="234" t="s">
        <v>459</v>
      </c>
      <c r="CC25" s="234" t="s">
        <v>459</v>
      </c>
      <c r="CD25" s="234" t="s">
        <v>459</v>
      </c>
      <c r="CE25" s="234" t="s">
        <v>484</v>
      </c>
      <c r="CF25" s="234" t="s">
        <v>485</v>
      </c>
      <c r="CG25" s="234" t="s">
        <v>485</v>
      </c>
      <c r="CH25" s="234" t="s">
        <v>485</v>
      </c>
      <c r="CI25" s="234" t="s">
        <v>484</v>
      </c>
      <c r="CJ25" s="234">
        <v>1486</v>
      </c>
      <c r="CK25" s="234">
        <v>1486</v>
      </c>
      <c r="CL25" s="234" t="s">
        <v>479</v>
      </c>
      <c r="CM25" s="234">
        <v>44090000</v>
      </c>
      <c r="CN25" s="236">
        <v>44090000</v>
      </c>
      <c r="CO25" s="234" t="s">
        <v>479</v>
      </c>
      <c r="CP25" s="234">
        <v>1179</v>
      </c>
      <c r="CQ25" s="234">
        <v>1179</v>
      </c>
      <c r="CR25" s="234" t="s">
        <v>479</v>
      </c>
      <c r="CS25" s="234">
        <v>44090000</v>
      </c>
      <c r="CT25" s="236">
        <v>44090000</v>
      </c>
      <c r="CU25" s="234" t="s">
        <v>486</v>
      </c>
      <c r="CV25" s="234" t="s">
        <v>479</v>
      </c>
      <c r="CW25" s="236">
        <v>0</v>
      </c>
      <c r="CX25" s="234" t="s">
        <v>487</v>
      </c>
      <c r="CY25" s="234">
        <v>2784</v>
      </c>
      <c r="CZ25" s="234">
        <v>2784</v>
      </c>
      <c r="DA25" s="234" t="s">
        <v>488</v>
      </c>
      <c r="DB25" s="236">
        <f>+Tabla2[[#This Row],[VALOR TOTAL ESTIMADO VIGENCIA ACTUAL]]-Tabla2[[#This Row],[Valor CDP BD]]</f>
        <v>0</v>
      </c>
      <c r="DC25" s="236">
        <f>+Tabla2[[#This Row],[Valor CDP BD]]-Tabla2[[#This Row],[Valor RP BD]]</f>
        <v>0</v>
      </c>
    </row>
    <row r="26" spans="1:107" ht="16.149999999999999" hidden="1" customHeight="1" x14ac:dyDescent="0.25">
      <c r="A26" s="234" t="s">
        <v>608</v>
      </c>
      <c r="B26" s="234" t="s">
        <v>609</v>
      </c>
      <c r="C26" s="234">
        <v>7710</v>
      </c>
      <c r="D26" s="234" t="s">
        <v>608</v>
      </c>
      <c r="E26" s="234">
        <v>252022</v>
      </c>
      <c r="F26" s="234">
        <v>7710</v>
      </c>
      <c r="G26" s="234">
        <v>16651</v>
      </c>
      <c r="H26" s="234">
        <v>2784</v>
      </c>
      <c r="I26" s="234" t="s">
        <v>452</v>
      </c>
      <c r="J26" s="234" t="s">
        <v>453</v>
      </c>
      <c r="K26" s="234" t="s">
        <v>454</v>
      </c>
      <c r="L26" s="234" t="s">
        <v>455</v>
      </c>
      <c r="M26" s="234" t="s">
        <v>456</v>
      </c>
      <c r="N26" s="234" t="s">
        <v>457</v>
      </c>
      <c r="O26" s="234" t="s">
        <v>458</v>
      </c>
      <c r="P26" s="234" t="s">
        <v>104</v>
      </c>
      <c r="Q26" s="234" t="s">
        <v>105</v>
      </c>
      <c r="R26" s="234" t="s">
        <v>459</v>
      </c>
      <c r="S26" s="234" t="s">
        <v>460</v>
      </c>
      <c r="T26" s="234" t="s">
        <v>461</v>
      </c>
      <c r="U26" s="234">
        <v>0</v>
      </c>
      <c r="V26" s="234" t="s">
        <v>590</v>
      </c>
      <c r="W26" s="234" t="s">
        <v>463</v>
      </c>
      <c r="X26" s="234" t="s">
        <v>464</v>
      </c>
      <c r="Y26" s="234">
        <v>0</v>
      </c>
      <c r="Z26" s="234" t="s">
        <v>465</v>
      </c>
      <c r="AA26" s="234" t="s">
        <v>466</v>
      </c>
      <c r="AB26" s="235">
        <v>1</v>
      </c>
      <c r="AC26" s="235">
        <v>1</v>
      </c>
      <c r="AD26" s="235">
        <v>10</v>
      </c>
      <c r="AE26" s="234">
        <v>1</v>
      </c>
      <c r="AF26" s="234">
        <v>11</v>
      </c>
      <c r="AG26" s="236">
        <v>44090000</v>
      </c>
      <c r="AH26" s="234">
        <v>0</v>
      </c>
      <c r="AI26" s="234">
        <v>0</v>
      </c>
      <c r="AJ26" s="234">
        <v>0</v>
      </c>
      <c r="AK26" s="234" t="s">
        <v>467</v>
      </c>
      <c r="AL26" s="234" t="s">
        <v>468</v>
      </c>
      <c r="AM26" s="234">
        <v>0</v>
      </c>
      <c r="AN26" s="234">
        <v>0</v>
      </c>
      <c r="AO26" s="234" t="s">
        <v>5</v>
      </c>
      <c r="AP26" s="234" t="s">
        <v>610</v>
      </c>
      <c r="AQ26" s="234">
        <v>20221026</v>
      </c>
      <c r="AR26" s="234">
        <v>1195</v>
      </c>
      <c r="AS26" s="234">
        <v>44583</v>
      </c>
      <c r="AT26" s="234">
        <v>44090000</v>
      </c>
      <c r="AU26" s="234">
        <v>979</v>
      </c>
      <c r="AV26" s="234">
        <v>44587</v>
      </c>
      <c r="AW26" s="234">
        <v>44090000</v>
      </c>
      <c r="AX26" s="234">
        <v>0</v>
      </c>
      <c r="AY26" s="234">
        <v>4409000</v>
      </c>
      <c r="AZ26" s="234" t="s">
        <v>470</v>
      </c>
      <c r="BA26" s="234" t="s">
        <v>471</v>
      </c>
      <c r="BB26" s="234" t="s">
        <v>472</v>
      </c>
      <c r="BC26" s="234">
        <v>3778917</v>
      </c>
      <c r="BD26" s="234" t="s">
        <v>473</v>
      </c>
      <c r="BE26" s="234" t="s">
        <v>474</v>
      </c>
      <c r="BF26" s="234" t="s">
        <v>475</v>
      </c>
      <c r="BG26" s="234" t="s">
        <v>475</v>
      </c>
      <c r="BH26" s="234" t="s">
        <v>475</v>
      </c>
      <c r="BI26" s="234" t="s">
        <v>476</v>
      </c>
      <c r="BJ26" s="234" t="s">
        <v>477</v>
      </c>
      <c r="BK26" s="234">
        <v>4954580000</v>
      </c>
      <c r="BL26" s="234" t="s">
        <v>478</v>
      </c>
      <c r="BM26" s="234">
        <v>16651</v>
      </c>
      <c r="BN26" s="234">
        <v>0</v>
      </c>
      <c r="BO26" s="234" t="s">
        <v>105</v>
      </c>
      <c r="BP26" s="234" t="s">
        <v>105</v>
      </c>
      <c r="BQ26" s="234" t="s">
        <v>479</v>
      </c>
      <c r="BR26" s="234">
        <v>20221026</v>
      </c>
      <c r="BS26" s="234" t="s">
        <v>611</v>
      </c>
      <c r="BT26" s="234" t="s">
        <v>479</v>
      </c>
      <c r="BU26" s="234" t="s">
        <v>610</v>
      </c>
      <c r="BV26" s="234" t="s">
        <v>612</v>
      </c>
      <c r="BW26" s="234" t="s">
        <v>551</v>
      </c>
      <c r="BX26" s="234" t="s">
        <v>593</v>
      </c>
      <c r="BY26" s="234" t="s">
        <v>593</v>
      </c>
      <c r="BZ26" s="234" t="s">
        <v>593</v>
      </c>
      <c r="CA26" s="234" t="s">
        <v>484</v>
      </c>
      <c r="CB26" s="234" t="s">
        <v>459</v>
      </c>
      <c r="CC26" s="234" t="s">
        <v>459</v>
      </c>
      <c r="CD26" s="234" t="s">
        <v>459</v>
      </c>
      <c r="CE26" s="234" t="s">
        <v>484</v>
      </c>
      <c r="CF26" s="234" t="s">
        <v>485</v>
      </c>
      <c r="CG26" s="234" t="s">
        <v>485</v>
      </c>
      <c r="CH26" s="234" t="s">
        <v>485</v>
      </c>
      <c r="CI26" s="234" t="s">
        <v>484</v>
      </c>
      <c r="CJ26" s="234">
        <v>1195</v>
      </c>
      <c r="CK26" s="234">
        <v>1195</v>
      </c>
      <c r="CL26" s="234" t="s">
        <v>479</v>
      </c>
      <c r="CM26" s="234">
        <v>44090000</v>
      </c>
      <c r="CN26" s="236">
        <v>44090000</v>
      </c>
      <c r="CO26" s="234" t="s">
        <v>479</v>
      </c>
      <c r="CP26" s="234">
        <v>979</v>
      </c>
      <c r="CQ26" s="234">
        <v>979</v>
      </c>
      <c r="CR26" s="234" t="s">
        <v>479</v>
      </c>
      <c r="CS26" s="234">
        <v>44090000</v>
      </c>
      <c r="CT26" s="236">
        <v>44090000</v>
      </c>
      <c r="CU26" s="234" t="s">
        <v>486</v>
      </c>
      <c r="CV26" s="234" t="s">
        <v>479</v>
      </c>
      <c r="CW26" s="236">
        <v>4409000</v>
      </c>
      <c r="CX26" s="234" t="s">
        <v>487</v>
      </c>
      <c r="CY26" s="234">
        <v>2784</v>
      </c>
      <c r="CZ26" s="234">
        <v>2784</v>
      </c>
      <c r="DA26" s="234" t="s">
        <v>488</v>
      </c>
      <c r="DB26" s="236">
        <f>+Tabla2[[#This Row],[VALOR TOTAL ESTIMADO VIGENCIA ACTUAL]]-Tabla2[[#This Row],[Valor CDP BD]]</f>
        <v>0</v>
      </c>
      <c r="DC26" s="236">
        <f>+Tabla2[[#This Row],[Valor CDP BD]]-Tabla2[[#This Row],[Valor RP BD]]</f>
        <v>0</v>
      </c>
    </row>
    <row r="27" spans="1:107" ht="16.149999999999999" hidden="1" customHeight="1" x14ac:dyDescent="0.25">
      <c r="A27" s="234" t="s">
        <v>613</v>
      </c>
      <c r="B27" s="234" t="s">
        <v>614</v>
      </c>
      <c r="C27" s="234">
        <v>7710</v>
      </c>
      <c r="D27" s="234" t="s">
        <v>613</v>
      </c>
      <c r="E27" s="234">
        <v>262022</v>
      </c>
      <c r="F27" s="234">
        <v>7710</v>
      </c>
      <c r="G27" s="234">
        <v>16661</v>
      </c>
      <c r="H27" s="234">
        <v>2784</v>
      </c>
      <c r="I27" s="234" t="s">
        <v>452</v>
      </c>
      <c r="J27" s="234" t="s">
        <v>453</v>
      </c>
      <c r="K27" s="234" t="s">
        <v>454</v>
      </c>
      <c r="L27" s="234" t="s">
        <v>455</v>
      </c>
      <c r="M27" s="234" t="s">
        <v>456</v>
      </c>
      <c r="N27" s="234" t="s">
        <v>457</v>
      </c>
      <c r="O27" s="234" t="s">
        <v>458</v>
      </c>
      <c r="P27" s="234" t="s">
        <v>104</v>
      </c>
      <c r="Q27" s="234" t="s">
        <v>105</v>
      </c>
      <c r="R27" s="234" t="s">
        <v>459</v>
      </c>
      <c r="S27" s="234" t="s">
        <v>460</v>
      </c>
      <c r="T27" s="234" t="s">
        <v>461</v>
      </c>
      <c r="U27" s="234">
        <v>0</v>
      </c>
      <c r="V27" s="234" t="s">
        <v>590</v>
      </c>
      <c r="W27" s="234" t="s">
        <v>463</v>
      </c>
      <c r="X27" s="234" t="s">
        <v>464</v>
      </c>
      <c r="Y27" s="234">
        <v>0</v>
      </c>
      <c r="Z27" s="234" t="s">
        <v>465</v>
      </c>
      <c r="AA27" s="234" t="s">
        <v>466</v>
      </c>
      <c r="AB27" s="235">
        <v>1</v>
      </c>
      <c r="AC27" s="235">
        <v>1</v>
      </c>
      <c r="AD27" s="235">
        <v>10</v>
      </c>
      <c r="AE27" s="234">
        <v>1</v>
      </c>
      <c r="AF27" s="234">
        <v>11</v>
      </c>
      <c r="AG27" s="236">
        <v>44090000</v>
      </c>
      <c r="AH27" s="234">
        <v>0</v>
      </c>
      <c r="AI27" s="234">
        <v>0</v>
      </c>
      <c r="AJ27" s="234">
        <v>0</v>
      </c>
      <c r="AK27" s="234" t="s">
        <v>467</v>
      </c>
      <c r="AL27" s="234" t="s">
        <v>468</v>
      </c>
      <c r="AM27" s="234">
        <v>0</v>
      </c>
      <c r="AN27" s="234">
        <v>0</v>
      </c>
      <c r="AO27" s="234" t="s">
        <v>5</v>
      </c>
      <c r="AP27" s="234" t="s">
        <v>615</v>
      </c>
      <c r="AQ27" s="234">
        <v>20221288</v>
      </c>
      <c r="AR27" s="234">
        <v>1555</v>
      </c>
      <c r="AS27" s="234">
        <v>44585</v>
      </c>
      <c r="AT27" s="234">
        <v>44090000</v>
      </c>
      <c r="AU27" s="234">
        <v>944</v>
      </c>
      <c r="AV27" s="234">
        <v>44587</v>
      </c>
      <c r="AW27" s="234">
        <v>44090000</v>
      </c>
      <c r="AX27" s="234">
        <v>0</v>
      </c>
      <c r="AY27" s="234">
        <v>4409000</v>
      </c>
      <c r="AZ27" s="234" t="s">
        <v>470</v>
      </c>
      <c r="BA27" s="234" t="s">
        <v>471</v>
      </c>
      <c r="BB27" s="234" t="s">
        <v>472</v>
      </c>
      <c r="BC27" s="234">
        <v>3778917</v>
      </c>
      <c r="BD27" s="234" t="s">
        <v>473</v>
      </c>
      <c r="BE27" s="234" t="s">
        <v>474</v>
      </c>
      <c r="BF27" s="234" t="s">
        <v>475</v>
      </c>
      <c r="BG27" s="234" t="s">
        <v>475</v>
      </c>
      <c r="BH27" s="234" t="s">
        <v>475</v>
      </c>
      <c r="BI27" s="234" t="s">
        <v>476</v>
      </c>
      <c r="BJ27" s="234" t="s">
        <v>477</v>
      </c>
      <c r="BK27" s="234">
        <v>4954580000</v>
      </c>
      <c r="BL27" s="234" t="s">
        <v>478</v>
      </c>
      <c r="BM27" s="234">
        <v>16661</v>
      </c>
      <c r="BN27" s="234">
        <v>0</v>
      </c>
      <c r="BO27" s="234" t="s">
        <v>105</v>
      </c>
      <c r="BP27" s="234" t="s">
        <v>105</v>
      </c>
      <c r="BQ27" s="234" t="s">
        <v>479</v>
      </c>
      <c r="BR27" s="234">
        <v>20221288</v>
      </c>
      <c r="BS27" s="234" t="s">
        <v>616</v>
      </c>
      <c r="BT27" s="234" t="s">
        <v>551</v>
      </c>
      <c r="BU27" s="234" t="s">
        <v>615</v>
      </c>
      <c r="BV27" s="234" t="s">
        <v>615</v>
      </c>
      <c r="BW27" s="234" t="s">
        <v>479</v>
      </c>
      <c r="BX27" s="234" t="s">
        <v>593</v>
      </c>
      <c r="BY27" s="234" t="s">
        <v>593</v>
      </c>
      <c r="BZ27" s="234" t="s">
        <v>594</v>
      </c>
      <c r="CA27" s="234" t="s">
        <v>483</v>
      </c>
      <c r="CB27" s="234" t="s">
        <v>459</v>
      </c>
      <c r="CC27" s="234" t="s">
        <v>459</v>
      </c>
      <c r="CD27" s="234" t="s">
        <v>459</v>
      </c>
      <c r="CE27" s="234" t="s">
        <v>484</v>
      </c>
      <c r="CF27" s="234" t="s">
        <v>485</v>
      </c>
      <c r="CG27" s="234" t="s">
        <v>485</v>
      </c>
      <c r="CH27" s="234" t="s">
        <v>485</v>
      </c>
      <c r="CI27" s="234" t="s">
        <v>484</v>
      </c>
      <c r="CJ27" s="234">
        <v>1555</v>
      </c>
      <c r="CK27" s="234">
        <v>1555</v>
      </c>
      <c r="CL27" s="234" t="s">
        <v>479</v>
      </c>
      <c r="CM27" s="234">
        <v>44090000</v>
      </c>
      <c r="CN27" s="236">
        <v>44090000</v>
      </c>
      <c r="CO27" s="234" t="s">
        <v>479</v>
      </c>
      <c r="CP27" s="234">
        <v>944</v>
      </c>
      <c r="CQ27" s="234">
        <v>944</v>
      </c>
      <c r="CR27" s="234" t="s">
        <v>479</v>
      </c>
      <c r="CS27" s="234">
        <v>44090000</v>
      </c>
      <c r="CT27" s="236">
        <v>44090000</v>
      </c>
      <c r="CU27" s="234" t="s">
        <v>486</v>
      </c>
      <c r="CV27" s="234" t="s">
        <v>479</v>
      </c>
      <c r="CW27" s="236">
        <v>0</v>
      </c>
      <c r="CX27" s="234" t="s">
        <v>487</v>
      </c>
      <c r="CY27" s="234">
        <v>2784</v>
      </c>
      <c r="CZ27" s="234">
        <v>2784</v>
      </c>
      <c r="DA27" s="234" t="s">
        <v>488</v>
      </c>
      <c r="DB27" s="236">
        <f>+Tabla2[[#This Row],[VALOR TOTAL ESTIMADO VIGENCIA ACTUAL]]-Tabla2[[#This Row],[Valor CDP BD]]</f>
        <v>0</v>
      </c>
      <c r="DC27" s="236">
        <f>+Tabla2[[#This Row],[Valor CDP BD]]-Tabla2[[#This Row],[Valor RP BD]]</f>
        <v>0</v>
      </c>
    </row>
    <row r="28" spans="1:107" ht="16.149999999999999" hidden="1" customHeight="1" x14ac:dyDescent="0.25">
      <c r="A28" s="234" t="s">
        <v>617</v>
      </c>
      <c r="B28" s="234" t="s">
        <v>618</v>
      </c>
      <c r="C28" s="234">
        <v>7710</v>
      </c>
      <c r="D28" s="234" t="s">
        <v>617</v>
      </c>
      <c r="E28" s="234">
        <v>272022</v>
      </c>
      <c r="F28" s="234">
        <v>7710</v>
      </c>
      <c r="G28" s="234">
        <v>16680</v>
      </c>
      <c r="H28" s="234">
        <v>2784</v>
      </c>
      <c r="I28" s="234" t="s">
        <v>452</v>
      </c>
      <c r="J28" s="234" t="s">
        <v>453</v>
      </c>
      <c r="K28" s="234" t="s">
        <v>454</v>
      </c>
      <c r="L28" s="234" t="s">
        <v>455</v>
      </c>
      <c r="M28" s="234" t="s">
        <v>456</v>
      </c>
      <c r="N28" s="234" t="s">
        <v>457</v>
      </c>
      <c r="O28" s="234" t="s">
        <v>458</v>
      </c>
      <c r="P28" s="234" t="s">
        <v>104</v>
      </c>
      <c r="Q28" s="234" t="s">
        <v>105</v>
      </c>
      <c r="R28" s="234" t="s">
        <v>459</v>
      </c>
      <c r="S28" s="234" t="s">
        <v>460</v>
      </c>
      <c r="T28" s="234" t="s">
        <v>461</v>
      </c>
      <c r="U28" s="234">
        <v>0</v>
      </c>
      <c r="V28" s="234" t="s">
        <v>590</v>
      </c>
      <c r="W28" s="234" t="s">
        <v>463</v>
      </c>
      <c r="X28" s="234" t="s">
        <v>464</v>
      </c>
      <c r="Y28" s="234">
        <v>0</v>
      </c>
      <c r="Z28" s="234" t="s">
        <v>465</v>
      </c>
      <c r="AA28" s="234" t="s">
        <v>466</v>
      </c>
      <c r="AB28" s="235">
        <v>1</v>
      </c>
      <c r="AC28" s="235">
        <v>1</v>
      </c>
      <c r="AD28" s="235">
        <v>10</v>
      </c>
      <c r="AE28" s="234">
        <v>1</v>
      </c>
      <c r="AF28" s="234">
        <v>11</v>
      </c>
      <c r="AG28" s="236">
        <v>44090000</v>
      </c>
      <c r="AH28" s="234">
        <v>0</v>
      </c>
      <c r="AI28" s="234">
        <v>0</v>
      </c>
      <c r="AJ28" s="234">
        <v>0</v>
      </c>
      <c r="AK28" s="234" t="s">
        <v>467</v>
      </c>
      <c r="AL28" s="234" t="s">
        <v>468</v>
      </c>
      <c r="AM28" s="234">
        <v>0</v>
      </c>
      <c r="AN28" s="234">
        <v>0</v>
      </c>
      <c r="AO28" s="234" t="s">
        <v>5</v>
      </c>
      <c r="AP28" s="234" t="s">
        <v>619</v>
      </c>
      <c r="AQ28" s="234">
        <v>20220758</v>
      </c>
      <c r="AR28" s="234">
        <v>808</v>
      </c>
      <c r="AS28" s="234">
        <v>44580</v>
      </c>
      <c r="AT28" s="234">
        <v>44090000</v>
      </c>
      <c r="AU28" s="234">
        <v>667</v>
      </c>
      <c r="AV28" s="234">
        <v>44583</v>
      </c>
      <c r="AW28" s="234">
        <v>44090000</v>
      </c>
      <c r="AX28" s="234">
        <v>0</v>
      </c>
      <c r="AY28" s="234">
        <v>4409000</v>
      </c>
      <c r="AZ28" s="234" t="s">
        <v>470</v>
      </c>
      <c r="BA28" s="234" t="s">
        <v>471</v>
      </c>
      <c r="BB28" s="234" t="s">
        <v>472</v>
      </c>
      <c r="BC28" s="234">
        <v>3778917</v>
      </c>
      <c r="BD28" s="234" t="s">
        <v>473</v>
      </c>
      <c r="BE28" s="234" t="s">
        <v>474</v>
      </c>
      <c r="BF28" s="234" t="s">
        <v>475</v>
      </c>
      <c r="BG28" s="234" t="s">
        <v>475</v>
      </c>
      <c r="BH28" s="234" t="s">
        <v>475</v>
      </c>
      <c r="BI28" s="234" t="s">
        <v>476</v>
      </c>
      <c r="BJ28" s="234" t="s">
        <v>477</v>
      </c>
      <c r="BK28" s="234">
        <v>4954580000</v>
      </c>
      <c r="BL28" s="234" t="s">
        <v>478</v>
      </c>
      <c r="BM28" s="234">
        <v>16680</v>
      </c>
      <c r="BN28" s="234">
        <v>0</v>
      </c>
      <c r="BO28" s="234" t="s">
        <v>105</v>
      </c>
      <c r="BP28" s="234" t="s">
        <v>105</v>
      </c>
      <c r="BQ28" s="234" t="s">
        <v>479</v>
      </c>
      <c r="BR28" s="234">
        <v>20220758</v>
      </c>
      <c r="BS28" s="234" t="s">
        <v>620</v>
      </c>
      <c r="BT28" s="234" t="s">
        <v>479</v>
      </c>
      <c r="BU28" s="234" t="s">
        <v>619</v>
      </c>
      <c r="BV28" s="234" t="s">
        <v>619</v>
      </c>
      <c r="BW28" s="234" t="s">
        <v>479</v>
      </c>
      <c r="BX28" s="234" t="s">
        <v>593</v>
      </c>
      <c r="BY28" s="234" t="s">
        <v>593</v>
      </c>
      <c r="BZ28" s="234" t="s">
        <v>594</v>
      </c>
      <c r="CA28" s="234" t="s">
        <v>483</v>
      </c>
      <c r="CB28" s="234" t="s">
        <v>459</v>
      </c>
      <c r="CC28" s="234" t="s">
        <v>459</v>
      </c>
      <c r="CD28" s="234" t="s">
        <v>459</v>
      </c>
      <c r="CE28" s="234" t="s">
        <v>484</v>
      </c>
      <c r="CF28" s="234" t="s">
        <v>485</v>
      </c>
      <c r="CG28" s="234" t="s">
        <v>485</v>
      </c>
      <c r="CH28" s="234" t="s">
        <v>485</v>
      </c>
      <c r="CI28" s="234" t="s">
        <v>484</v>
      </c>
      <c r="CJ28" s="234">
        <v>808</v>
      </c>
      <c r="CK28" s="234">
        <v>808</v>
      </c>
      <c r="CL28" s="234" t="s">
        <v>479</v>
      </c>
      <c r="CM28" s="234">
        <v>44090000</v>
      </c>
      <c r="CN28" s="236">
        <v>44090000</v>
      </c>
      <c r="CO28" s="234" t="s">
        <v>479</v>
      </c>
      <c r="CP28" s="234">
        <v>667</v>
      </c>
      <c r="CQ28" s="234">
        <v>667</v>
      </c>
      <c r="CR28" s="234" t="s">
        <v>479</v>
      </c>
      <c r="CS28" s="234">
        <v>44090000</v>
      </c>
      <c r="CT28" s="236">
        <v>44090000</v>
      </c>
      <c r="CU28" s="234" t="s">
        <v>486</v>
      </c>
      <c r="CV28" s="234" t="s">
        <v>479</v>
      </c>
      <c r="CW28" s="236">
        <v>4409000</v>
      </c>
      <c r="CX28" s="234" t="s">
        <v>487</v>
      </c>
      <c r="CY28" s="234">
        <v>2784</v>
      </c>
      <c r="CZ28" s="234">
        <v>2784</v>
      </c>
      <c r="DA28" s="234" t="s">
        <v>488</v>
      </c>
      <c r="DB28" s="236">
        <f>+Tabla2[[#This Row],[VALOR TOTAL ESTIMADO VIGENCIA ACTUAL]]-Tabla2[[#This Row],[Valor CDP BD]]</f>
        <v>0</v>
      </c>
      <c r="DC28" s="236">
        <f>+Tabla2[[#This Row],[Valor CDP BD]]-Tabla2[[#This Row],[Valor RP BD]]</f>
        <v>0</v>
      </c>
    </row>
    <row r="29" spans="1:107" ht="16.149999999999999" hidden="1" customHeight="1" x14ac:dyDescent="0.25">
      <c r="A29" s="234" t="s">
        <v>621</v>
      </c>
      <c r="B29" s="234" t="s">
        <v>622</v>
      </c>
      <c r="C29" s="234">
        <v>7710</v>
      </c>
      <c r="D29" s="234" t="s">
        <v>621</v>
      </c>
      <c r="E29" s="234">
        <v>282022</v>
      </c>
      <c r="F29" s="234">
        <v>7710</v>
      </c>
      <c r="G29" s="234">
        <v>16892</v>
      </c>
      <c r="H29" s="234">
        <v>2784</v>
      </c>
      <c r="I29" s="234" t="s">
        <v>452</v>
      </c>
      <c r="J29" s="234" t="s">
        <v>453</v>
      </c>
      <c r="K29" s="234" t="s">
        <v>454</v>
      </c>
      <c r="L29" s="234" t="s">
        <v>455</v>
      </c>
      <c r="M29" s="234" t="s">
        <v>456</v>
      </c>
      <c r="N29" s="234" t="s">
        <v>457</v>
      </c>
      <c r="O29" s="234" t="s">
        <v>458</v>
      </c>
      <c r="P29" s="234" t="s">
        <v>104</v>
      </c>
      <c r="Q29" s="234" t="s">
        <v>105</v>
      </c>
      <c r="R29" s="234" t="s">
        <v>459</v>
      </c>
      <c r="S29" s="234" t="s">
        <v>460</v>
      </c>
      <c r="T29" s="234" t="s">
        <v>461</v>
      </c>
      <c r="U29" s="234">
        <v>0</v>
      </c>
      <c r="V29" s="234" t="s">
        <v>590</v>
      </c>
      <c r="W29" s="234" t="s">
        <v>463</v>
      </c>
      <c r="X29" s="234" t="s">
        <v>464</v>
      </c>
      <c r="Y29" s="234">
        <v>0</v>
      </c>
      <c r="Z29" s="234" t="s">
        <v>465</v>
      </c>
      <c r="AA29" s="234" t="s">
        <v>466</v>
      </c>
      <c r="AB29" s="235">
        <v>1</v>
      </c>
      <c r="AC29" s="235">
        <v>1</v>
      </c>
      <c r="AD29" s="235">
        <v>10</v>
      </c>
      <c r="AE29" s="234">
        <v>1</v>
      </c>
      <c r="AF29" s="234">
        <v>11</v>
      </c>
      <c r="AG29" s="236">
        <v>44090000</v>
      </c>
      <c r="AH29" s="234">
        <v>0</v>
      </c>
      <c r="AI29" s="234">
        <v>0</v>
      </c>
      <c r="AJ29" s="234">
        <v>0</v>
      </c>
      <c r="AK29" s="234" t="s">
        <v>467</v>
      </c>
      <c r="AL29" s="234" t="s">
        <v>468</v>
      </c>
      <c r="AM29" s="234">
        <v>0</v>
      </c>
      <c r="AN29" s="234">
        <v>0</v>
      </c>
      <c r="AO29" s="234" t="s">
        <v>5</v>
      </c>
      <c r="AP29" s="234" t="s">
        <v>623</v>
      </c>
      <c r="AQ29" s="234">
        <v>20220757</v>
      </c>
      <c r="AR29" s="234">
        <v>807</v>
      </c>
      <c r="AS29" s="234">
        <v>44580</v>
      </c>
      <c r="AT29" s="234">
        <v>44090000</v>
      </c>
      <c r="AU29" s="234">
        <v>670</v>
      </c>
      <c r="AV29" s="234">
        <v>44583</v>
      </c>
      <c r="AW29" s="234">
        <v>44090000</v>
      </c>
      <c r="AX29" s="234">
        <v>0</v>
      </c>
      <c r="AY29" s="234">
        <v>4409000</v>
      </c>
      <c r="AZ29" s="234" t="s">
        <v>470</v>
      </c>
      <c r="BA29" s="234" t="s">
        <v>471</v>
      </c>
      <c r="BB29" s="234" t="s">
        <v>472</v>
      </c>
      <c r="BC29" s="234">
        <v>3778917</v>
      </c>
      <c r="BD29" s="234" t="s">
        <v>473</v>
      </c>
      <c r="BE29" s="234" t="s">
        <v>474</v>
      </c>
      <c r="BF29" s="234" t="s">
        <v>475</v>
      </c>
      <c r="BG29" s="234" t="s">
        <v>475</v>
      </c>
      <c r="BH29" s="234" t="s">
        <v>475</v>
      </c>
      <c r="BI29" s="234" t="s">
        <v>476</v>
      </c>
      <c r="BJ29" s="234" t="s">
        <v>477</v>
      </c>
      <c r="BK29" s="234">
        <v>4954580000</v>
      </c>
      <c r="BL29" s="234" t="s">
        <v>478</v>
      </c>
      <c r="BM29" s="234">
        <v>16892</v>
      </c>
      <c r="BN29" s="234">
        <v>0</v>
      </c>
      <c r="BO29" s="234" t="s">
        <v>105</v>
      </c>
      <c r="BP29" s="234" t="s">
        <v>105</v>
      </c>
      <c r="BQ29" s="234" t="s">
        <v>479</v>
      </c>
      <c r="BR29" s="234">
        <v>20220757</v>
      </c>
      <c r="BS29" s="234" t="s">
        <v>624</v>
      </c>
      <c r="BT29" s="234" t="s">
        <v>479</v>
      </c>
      <c r="BU29" s="234" t="s">
        <v>623</v>
      </c>
      <c r="BV29" s="234" t="s">
        <v>623</v>
      </c>
      <c r="BW29" s="234" t="s">
        <v>479</v>
      </c>
      <c r="BX29" s="234" t="s">
        <v>593</v>
      </c>
      <c r="BY29" s="234" t="s">
        <v>593</v>
      </c>
      <c r="BZ29" s="234" t="s">
        <v>594</v>
      </c>
      <c r="CA29" s="234" t="s">
        <v>483</v>
      </c>
      <c r="CB29" s="234" t="s">
        <v>459</v>
      </c>
      <c r="CC29" s="234" t="s">
        <v>459</v>
      </c>
      <c r="CD29" s="234" t="s">
        <v>459</v>
      </c>
      <c r="CE29" s="234" t="s">
        <v>484</v>
      </c>
      <c r="CF29" s="234" t="s">
        <v>485</v>
      </c>
      <c r="CG29" s="234" t="s">
        <v>485</v>
      </c>
      <c r="CH29" s="234" t="s">
        <v>485</v>
      </c>
      <c r="CI29" s="234" t="s">
        <v>484</v>
      </c>
      <c r="CJ29" s="234">
        <v>807</v>
      </c>
      <c r="CK29" s="234">
        <v>807</v>
      </c>
      <c r="CL29" s="234" t="s">
        <v>479</v>
      </c>
      <c r="CM29" s="234">
        <v>44090000</v>
      </c>
      <c r="CN29" s="236">
        <v>44090000</v>
      </c>
      <c r="CO29" s="234" t="s">
        <v>479</v>
      </c>
      <c r="CP29" s="234">
        <v>670</v>
      </c>
      <c r="CQ29" s="234">
        <v>670</v>
      </c>
      <c r="CR29" s="234" t="s">
        <v>479</v>
      </c>
      <c r="CS29" s="234">
        <v>44090000</v>
      </c>
      <c r="CT29" s="236">
        <v>44090000</v>
      </c>
      <c r="CU29" s="234" t="s">
        <v>486</v>
      </c>
      <c r="CV29" s="234" t="s">
        <v>479</v>
      </c>
      <c r="CW29" s="236">
        <v>0</v>
      </c>
      <c r="CX29" s="234" t="s">
        <v>487</v>
      </c>
      <c r="CY29" s="234">
        <v>2784</v>
      </c>
      <c r="CZ29" s="234">
        <v>2784</v>
      </c>
      <c r="DA29" s="234" t="s">
        <v>488</v>
      </c>
      <c r="DB29" s="236">
        <f>+Tabla2[[#This Row],[VALOR TOTAL ESTIMADO VIGENCIA ACTUAL]]-Tabla2[[#This Row],[Valor CDP BD]]</f>
        <v>0</v>
      </c>
      <c r="DC29" s="236">
        <f>+Tabla2[[#This Row],[Valor CDP BD]]-Tabla2[[#This Row],[Valor RP BD]]</f>
        <v>0</v>
      </c>
    </row>
    <row r="30" spans="1:107" ht="16.149999999999999" hidden="1" customHeight="1" x14ac:dyDescent="0.25">
      <c r="A30" s="234" t="s">
        <v>625</v>
      </c>
      <c r="B30" s="234" t="s">
        <v>626</v>
      </c>
      <c r="C30" s="234">
        <v>7710</v>
      </c>
      <c r="D30" s="234" t="s">
        <v>625</v>
      </c>
      <c r="E30" s="234">
        <v>292022</v>
      </c>
      <c r="F30" s="234">
        <v>7710</v>
      </c>
      <c r="G30" s="234">
        <v>16704</v>
      </c>
      <c r="H30" s="234">
        <v>2784</v>
      </c>
      <c r="I30" s="234" t="s">
        <v>452</v>
      </c>
      <c r="J30" s="234" t="s">
        <v>453</v>
      </c>
      <c r="K30" s="234" t="s">
        <v>454</v>
      </c>
      <c r="L30" s="234" t="s">
        <v>455</v>
      </c>
      <c r="M30" s="234" t="s">
        <v>456</v>
      </c>
      <c r="N30" s="234" t="s">
        <v>457</v>
      </c>
      <c r="O30" s="234" t="s">
        <v>458</v>
      </c>
      <c r="P30" s="234" t="s">
        <v>104</v>
      </c>
      <c r="Q30" s="234" t="s">
        <v>105</v>
      </c>
      <c r="R30" s="234" t="s">
        <v>459</v>
      </c>
      <c r="S30" s="234" t="s">
        <v>460</v>
      </c>
      <c r="T30" s="234" t="s">
        <v>461</v>
      </c>
      <c r="U30" s="234">
        <v>0</v>
      </c>
      <c r="V30" s="234" t="s">
        <v>590</v>
      </c>
      <c r="W30" s="234" t="s">
        <v>463</v>
      </c>
      <c r="X30" s="234" t="s">
        <v>464</v>
      </c>
      <c r="Y30" s="234">
        <v>0</v>
      </c>
      <c r="Z30" s="234" t="s">
        <v>465</v>
      </c>
      <c r="AA30" s="234" t="s">
        <v>466</v>
      </c>
      <c r="AB30" s="235">
        <v>1</v>
      </c>
      <c r="AC30" s="235">
        <v>1</v>
      </c>
      <c r="AD30" s="235">
        <v>10</v>
      </c>
      <c r="AE30" s="234">
        <v>1</v>
      </c>
      <c r="AF30" s="234">
        <v>11</v>
      </c>
      <c r="AG30" s="236">
        <v>44090000</v>
      </c>
      <c r="AH30" s="234">
        <v>0</v>
      </c>
      <c r="AI30" s="234">
        <v>0</v>
      </c>
      <c r="AJ30" s="234">
        <v>0</v>
      </c>
      <c r="AK30" s="234" t="s">
        <v>467</v>
      </c>
      <c r="AL30" s="234" t="s">
        <v>468</v>
      </c>
      <c r="AM30" s="234">
        <v>0</v>
      </c>
      <c r="AN30" s="234">
        <v>0</v>
      </c>
      <c r="AO30" s="234" t="s">
        <v>5</v>
      </c>
      <c r="AP30" s="234" t="s">
        <v>627</v>
      </c>
      <c r="AQ30" s="234">
        <v>20220604</v>
      </c>
      <c r="AR30" s="234">
        <v>686</v>
      </c>
      <c r="AS30" s="234">
        <v>44578</v>
      </c>
      <c r="AT30" s="234">
        <v>44090000</v>
      </c>
      <c r="AU30" s="234">
        <v>581</v>
      </c>
      <c r="AV30" s="234">
        <v>44582</v>
      </c>
      <c r="AW30" s="234">
        <v>44090000</v>
      </c>
      <c r="AX30" s="234">
        <v>0</v>
      </c>
      <c r="AY30" s="234">
        <v>4409000</v>
      </c>
      <c r="AZ30" s="234" t="s">
        <v>470</v>
      </c>
      <c r="BA30" s="234" t="s">
        <v>471</v>
      </c>
      <c r="BB30" s="234" t="s">
        <v>472</v>
      </c>
      <c r="BC30" s="234">
        <v>3778917</v>
      </c>
      <c r="BD30" s="234" t="s">
        <v>473</v>
      </c>
      <c r="BE30" s="234" t="s">
        <v>474</v>
      </c>
      <c r="BF30" s="234" t="s">
        <v>475</v>
      </c>
      <c r="BG30" s="234" t="s">
        <v>475</v>
      </c>
      <c r="BH30" s="234" t="s">
        <v>475</v>
      </c>
      <c r="BI30" s="234" t="s">
        <v>476</v>
      </c>
      <c r="BJ30" s="234" t="s">
        <v>477</v>
      </c>
      <c r="BK30" s="234">
        <v>4954580000</v>
      </c>
      <c r="BL30" s="234" t="s">
        <v>478</v>
      </c>
      <c r="BM30" s="234">
        <v>16704</v>
      </c>
      <c r="BN30" s="234">
        <v>0</v>
      </c>
      <c r="BO30" s="234" t="s">
        <v>105</v>
      </c>
      <c r="BP30" s="234" t="s">
        <v>105</v>
      </c>
      <c r="BQ30" s="234" t="s">
        <v>479</v>
      </c>
      <c r="BR30" s="234">
        <v>20220604</v>
      </c>
      <c r="BS30" s="234" t="s">
        <v>628</v>
      </c>
      <c r="BT30" s="234" t="s">
        <v>479</v>
      </c>
      <c r="BU30" s="234" t="s">
        <v>627</v>
      </c>
      <c r="BV30" s="234" t="s">
        <v>627</v>
      </c>
      <c r="BW30" s="234" t="s">
        <v>479</v>
      </c>
      <c r="BX30" s="234" t="s">
        <v>593</v>
      </c>
      <c r="BY30" s="234" t="s">
        <v>593</v>
      </c>
      <c r="BZ30" s="234" t="s">
        <v>594</v>
      </c>
      <c r="CA30" s="234" t="s">
        <v>483</v>
      </c>
      <c r="CB30" s="234" t="s">
        <v>459</v>
      </c>
      <c r="CC30" s="234" t="s">
        <v>459</v>
      </c>
      <c r="CD30" s="234" t="s">
        <v>459</v>
      </c>
      <c r="CE30" s="234" t="s">
        <v>484</v>
      </c>
      <c r="CF30" s="234" t="s">
        <v>485</v>
      </c>
      <c r="CG30" s="234" t="s">
        <v>485</v>
      </c>
      <c r="CH30" s="234" t="s">
        <v>485</v>
      </c>
      <c r="CI30" s="234" t="s">
        <v>484</v>
      </c>
      <c r="CJ30" s="234">
        <v>686</v>
      </c>
      <c r="CK30" s="234">
        <v>686</v>
      </c>
      <c r="CL30" s="234" t="s">
        <v>479</v>
      </c>
      <c r="CM30" s="234">
        <v>44090000</v>
      </c>
      <c r="CN30" s="236">
        <v>44090000</v>
      </c>
      <c r="CO30" s="234" t="s">
        <v>479</v>
      </c>
      <c r="CP30" s="234">
        <v>581</v>
      </c>
      <c r="CQ30" s="234">
        <v>581</v>
      </c>
      <c r="CR30" s="234" t="s">
        <v>479</v>
      </c>
      <c r="CS30" s="234">
        <v>44090000</v>
      </c>
      <c r="CT30" s="236">
        <v>44090000</v>
      </c>
      <c r="CU30" s="234" t="s">
        <v>486</v>
      </c>
      <c r="CV30" s="234" t="s">
        <v>479</v>
      </c>
      <c r="CW30" s="236">
        <v>4409000</v>
      </c>
      <c r="CX30" s="234" t="s">
        <v>487</v>
      </c>
      <c r="CY30" s="234">
        <v>2784</v>
      </c>
      <c r="CZ30" s="234">
        <v>2784</v>
      </c>
      <c r="DA30" s="234" t="s">
        <v>488</v>
      </c>
      <c r="DB30" s="236">
        <f>+Tabla2[[#This Row],[VALOR TOTAL ESTIMADO VIGENCIA ACTUAL]]-Tabla2[[#This Row],[Valor CDP BD]]</f>
        <v>0</v>
      </c>
      <c r="DC30" s="236">
        <f>+Tabla2[[#This Row],[Valor CDP BD]]-Tabla2[[#This Row],[Valor RP BD]]</f>
        <v>0</v>
      </c>
    </row>
    <row r="31" spans="1:107" ht="16.149999999999999" hidden="1" customHeight="1" x14ac:dyDescent="0.25">
      <c r="A31" s="234" t="s">
        <v>629</v>
      </c>
      <c r="B31" s="234" t="s">
        <v>630</v>
      </c>
      <c r="C31" s="234">
        <v>7710</v>
      </c>
      <c r="D31" s="234" t="s">
        <v>629</v>
      </c>
      <c r="E31" s="234">
        <v>302022</v>
      </c>
      <c r="F31" s="234">
        <v>7710</v>
      </c>
      <c r="G31" s="234">
        <v>16718</v>
      </c>
      <c r="H31" s="234">
        <v>2784</v>
      </c>
      <c r="I31" s="234" t="s">
        <v>452</v>
      </c>
      <c r="J31" s="234" t="s">
        <v>453</v>
      </c>
      <c r="K31" s="234" t="s">
        <v>454</v>
      </c>
      <c r="L31" s="234" t="s">
        <v>455</v>
      </c>
      <c r="M31" s="234" t="s">
        <v>456</v>
      </c>
      <c r="N31" s="234" t="s">
        <v>457</v>
      </c>
      <c r="O31" s="234" t="s">
        <v>458</v>
      </c>
      <c r="P31" s="234" t="s">
        <v>104</v>
      </c>
      <c r="Q31" s="234" t="s">
        <v>105</v>
      </c>
      <c r="R31" s="234" t="s">
        <v>459</v>
      </c>
      <c r="S31" s="234" t="s">
        <v>460</v>
      </c>
      <c r="T31" s="234" t="s">
        <v>461</v>
      </c>
      <c r="U31" s="234">
        <v>0</v>
      </c>
      <c r="V31" s="234" t="s">
        <v>590</v>
      </c>
      <c r="W31" s="234" t="s">
        <v>463</v>
      </c>
      <c r="X31" s="234" t="s">
        <v>464</v>
      </c>
      <c r="Y31" s="234">
        <v>0</v>
      </c>
      <c r="Z31" s="234" t="s">
        <v>465</v>
      </c>
      <c r="AA31" s="234" t="s">
        <v>466</v>
      </c>
      <c r="AB31" s="235">
        <v>1</v>
      </c>
      <c r="AC31" s="235">
        <v>1</v>
      </c>
      <c r="AD31" s="235">
        <v>10</v>
      </c>
      <c r="AE31" s="234">
        <v>1</v>
      </c>
      <c r="AF31" s="234">
        <v>11</v>
      </c>
      <c r="AG31" s="236">
        <v>44090000</v>
      </c>
      <c r="AH31" s="234">
        <v>0</v>
      </c>
      <c r="AI31" s="234">
        <v>0</v>
      </c>
      <c r="AJ31" s="234">
        <v>0</v>
      </c>
      <c r="AK31" s="234" t="s">
        <v>467</v>
      </c>
      <c r="AL31" s="234" t="s">
        <v>468</v>
      </c>
      <c r="AM31" s="234">
        <v>0</v>
      </c>
      <c r="AN31" s="234">
        <v>0</v>
      </c>
      <c r="AO31" s="234" t="s">
        <v>5</v>
      </c>
      <c r="AP31" s="234" t="s">
        <v>631</v>
      </c>
      <c r="AQ31" s="234">
        <v>20220330</v>
      </c>
      <c r="AR31" s="234">
        <v>431</v>
      </c>
      <c r="AS31" s="234">
        <v>44575</v>
      </c>
      <c r="AT31" s="234">
        <v>44090000</v>
      </c>
      <c r="AU31" s="234">
        <v>327</v>
      </c>
      <c r="AV31" s="234">
        <v>44579</v>
      </c>
      <c r="AW31" s="234">
        <v>44090000</v>
      </c>
      <c r="AX31" s="234">
        <v>0</v>
      </c>
      <c r="AY31" s="234">
        <v>4409000</v>
      </c>
      <c r="AZ31" s="234" t="s">
        <v>470</v>
      </c>
      <c r="BA31" s="234" t="s">
        <v>471</v>
      </c>
      <c r="BB31" s="234" t="s">
        <v>472</v>
      </c>
      <c r="BC31" s="234">
        <v>3778917</v>
      </c>
      <c r="BD31" s="234" t="s">
        <v>473</v>
      </c>
      <c r="BE31" s="234" t="s">
        <v>474</v>
      </c>
      <c r="BF31" s="234" t="s">
        <v>475</v>
      </c>
      <c r="BG31" s="234" t="s">
        <v>475</v>
      </c>
      <c r="BH31" s="234" t="s">
        <v>475</v>
      </c>
      <c r="BI31" s="234" t="s">
        <v>476</v>
      </c>
      <c r="BJ31" s="234" t="s">
        <v>477</v>
      </c>
      <c r="BK31" s="234">
        <v>4954580000</v>
      </c>
      <c r="BL31" s="234" t="s">
        <v>478</v>
      </c>
      <c r="BM31" s="234">
        <v>16718</v>
      </c>
      <c r="BN31" s="234">
        <v>0</v>
      </c>
      <c r="BO31" s="234" t="s">
        <v>105</v>
      </c>
      <c r="BP31" s="234" t="s">
        <v>105</v>
      </c>
      <c r="BQ31" s="234" t="s">
        <v>479</v>
      </c>
      <c r="BR31" s="234">
        <v>20220330</v>
      </c>
      <c r="BS31" s="234" t="s">
        <v>632</v>
      </c>
      <c r="BT31" s="234" t="s">
        <v>479</v>
      </c>
      <c r="BU31" s="234" t="s">
        <v>631</v>
      </c>
      <c r="BV31" s="234" t="s">
        <v>631</v>
      </c>
      <c r="BW31" s="234" t="s">
        <v>479</v>
      </c>
      <c r="BX31" s="234" t="s">
        <v>593</v>
      </c>
      <c r="BY31" s="234" t="s">
        <v>593</v>
      </c>
      <c r="BZ31" s="234" t="s">
        <v>594</v>
      </c>
      <c r="CA31" s="234" t="s">
        <v>483</v>
      </c>
      <c r="CB31" s="234" t="s">
        <v>459</v>
      </c>
      <c r="CC31" s="234" t="s">
        <v>459</v>
      </c>
      <c r="CD31" s="234" t="s">
        <v>459</v>
      </c>
      <c r="CE31" s="234" t="s">
        <v>484</v>
      </c>
      <c r="CF31" s="234" t="s">
        <v>485</v>
      </c>
      <c r="CG31" s="234" t="s">
        <v>485</v>
      </c>
      <c r="CH31" s="234" t="s">
        <v>485</v>
      </c>
      <c r="CI31" s="234" t="s">
        <v>484</v>
      </c>
      <c r="CJ31" s="234">
        <v>431</v>
      </c>
      <c r="CK31" s="234">
        <v>431</v>
      </c>
      <c r="CL31" s="234" t="s">
        <v>479</v>
      </c>
      <c r="CM31" s="234">
        <v>44090000</v>
      </c>
      <c r="CN31" s="236">
        <v>44090000</v>
      </c>
      <c r="CO31" s="234" t="s">
        <v>479</v>
      </c>
      <c r="CP31" s="234">
        <v>327</v>
      </c>
      <c r="CQ31" s="234">
        <v>327</v>
      </c>
      <c r="CR31" s="234" t="s">
        <v>479</v>
      </c>
      <c r="CS31" s="234">
        <v>44090000</v>
      </c>
      <c r="CT31" s="236">
        <v>44090000</v>
      </c>
      <c r="CU31" s="234" t="s">
        <v>486</v>
      </c>
      <c r="CV31" s="234" t="s">
        <v>479</v>
      </c>
      <c r="CW31" s="236">
        <v>5437767</v>
      </c>
      <c r="CX31" s="234" t="s">
        <v>487</v>
      </c>
      <c r="CY31" s="234">
        <v>2784</v>
      </c>
      <c r="CZ31" s="234">
        <v>2784</v>
      </c>
      <c r="DA31" s="234" t="s">
        <v>488</v>
      </c>
      <c r="DB31" s="236">
        <f>+Tabla2[[#This Row],[VALOR TOTAL ESTIMADO VIGENCIA ACTUAL]]-Tabla2[[#This Row],[Valor CDP BD]]</f>
        <v>0</v>
      </c>
      <c r="DC31" s="236">
        <f>+Tabla2[[#This Row],[Valor CDP BD]]-Tabla2[[#This Row],[Valor RP BD]]</f>
        <v>0</v>
      </c>
    </row>
    <row r="32" spans="1:107" ht="16.149999999999999" hidden="1" customHeight="1" x14ac:dyDescent="0.25">
      <c r="A32" s="234" t="s">
        <v>633</v>
      </c>
      <c r="B32" s="234" t="s">
        <v>634</v>
      </c>
      <c r="C32" s="234">
        <v>7710</v>
      </c>
      <c r="D32" s="234" t="s">
        <v>633</v>
      </c>
      <c r="E32" s="234">
        <v>312022</v>
      </c>
      <c r="F32" s="234">
        <v>7710</v>
      </c>
      <c r="G32" s="234">
        <v>16397</v>
      </c>
      <c r="H32" s="234">
        <v>2784</v>
      </c>
      <c r="I32" s="234" t="s">
        <v>452</v>
      </c>
      <c r="J32" s="234" t="s">
        <v>453</v>
      </c>
      <c r="K32" s="234" t="s">
        <v>454</v>
      </c>
      <c r="L32" s="234" t="s">
        <v>455</v>
      </c>
      <c r="M32" s="234" t="s">
        <v>456</v>
      </c>
      <c r="N32" s="234" t="s">
        <v>457</v>
      </c>
      <c r="O32" s="234" t="s">
        <v>458</v>
      </c>
      <c r="P32" s="234" t="s">
        <v>104</v>
      </c>
      <c r="Q32" s="234" t="s">
        <v>105</v>
      </c>
      <c r="R32" s="234" t="s">
        <v>459</v>
      </c>
      <c r="S32" s="234" t="s">
        <v>460</v>
      </c>
      <c r="T32" s="234" t="s">
        <v>461</v>
      </c>
      <c r="U32" s="234">
        <v>0</v>
      </c>
      <c r="V32" s="234" t="s">
        <v>590</v>
      </c>
      <c r="W32" s="234" t="s">
        <v>463</v>
      </c>
      <c r="X32" s="234" t="s">
        <v>464</v>
      </c>
      <c r="Y32" s="234">
        <v>0</v>
      </c>
      <c r="Z32" s="234" t="s">
        <v>465</v>
      </c>
      <c r="AA32" s="234" t="s">
        <v>466</v>
      </c>
      <c r="AB32" s="235">
        <v>1</v>
      </c>
      <c r="AC32" s="235">
        <v>1</v>
      </c>
      <c r="AD32" s="235">
        <v>10</v>
      </c>
      <c r="AE32" s="234">
        <v>1</v>
      </c>
      <c r="AF32" s="234">
        <v>11</v>
      </c>
      <c r="AG32" s="236">
        <v>44090000</v>
      </c>
      <c r="AH32" s="234">
        <v>0</v>
      </c>
      <c r="AI32" s="234">
        <v>0</v>
      </c>
      <c r="AJ32" s="234">
        <v>0</v>
      </c>
      <c r="AK32" s="234" t="s">
        <v>467</v>
      </c>
      <c r="AL32" s="234" t="s">
        <v>468</v>
      </c>
      <c r="AM32" s="234">
        <v>0</v>
      </c>
      <c r="AN32" s="234">
        <v>0</v>
      </c>
      <c r="AO32" s="234" t="s">
        <v>5</v>
      </c>
      <c r="AP32" s="234" t="s">
        <v>635</v>
      </c>
      <c r="AQ32" s="234">
        <v>20220462</v>
      </c>
      <c r="AR32" s="234">
        <v>453</v>
      </c>
      <c r="AS32" s="234">
        <v>44575</v>
      </c>
      <c r="AT32" s="234">
        <v>44090000</v>
      </c>
      <c r="AU32" s="234">
        <v>406</v>
      </c>
      <c r="AV32" s="234">
        <v>44580</v>
      </c>
      <c r="AW32" s="234">
        <v>44090000</v>
      </c>
      <c r="AX32" s="234">
        <v>0</v>
      </c>
      <c r="AY32" s="234">
        <v>4409000</v>
      </c>
      <c r="AZ32" s="234" t="s">
        <v>470</v>
      </c>
      <c r="BA32" s="234" t="s">
        <v>471</v>
      </c>
      <c r="BB32" s="234" t="s">
        <v>472</v>
      </c>
      <c r="BC32" s="234">
        <v>3778917</v>
      </c>
      <c r="BD32" s="234" t="s">
        <v>473</v>
      </c>
      <c r="BE32" s="234" t="s">
        <v>474</v>
      </c>
      <c r="BF32" s="234" t="s">
        <v>475</v>
      </c>
      <c r="BG32" s="234" t="s">
        <v>475</v>
      </c>
      <c r="BH32" s="234" t="s">
        <v>475</v>
      </c>
      <c r="BI32" s="234" t="s">
        <v>476</v>
      </c>
      <c r="BJ32" s="234" t="s">
        <v>477</v>
      </c>
      <c r="BK32" s="234">
        <v>4954580000</v>
      </c>
      <c r="BL32" s="234" t="s">
        <v>478</v>
      </c>
      <c r="BM32" s="234">
        <v>16397</v>
      </c>
      <c r="BN32" s="234">
        <v>0</v>
      </c>
      <c r="BO32" s="234" t="s">
        <v>105</v>
      </c>
      <c r="BP32" s="234" t="s">
        <v>105</v>
      </c>
      <c r="BQ32" s="234" t="s">
        <v>479</v>
      </c>
      <c r="BR32" s="234">
        <v>20220462</v>
      </c>
      <c r="BS32" s="234" t="s">
        <v>636</v>
      </c>
      <c r="BT32" s="234" t="s">
        <v>479</v>
      </c>
      <c r="BU32" s="234" t="s">
        <v>637</v>
      </c>
      <c r="BV32" s="234" t="s">
        <v>637</v>
      </c>
      <c r="BW32" s="234" t="s">
        <v>479</v>
      </c>
      <c r="BX32" s="234" t="s">
        <v>593</v>
      </c>
      <c r="BY32" s="239" t="s">
        <v>638</v>
      </c>
      <c r="BZ32" s="234" t="s">
        <v>593</v>
      </c>
      <c r="CA32" s="234" t="s">
        <v>639</v>
      </c>
      <c r="CB32" s="234" t="s">
        <v>459</v>
      </c>
      <c r="CC32" s="234" t="s">
        <v>459</v>
      </c>
      <c r="CD32" s="234" t="s">
        <v>459</v>
      </c>
      <c r="CE32" s="234" t="s">
        <v>484</v>
      </c>
      <c r="CF32" s="234" t="s">
        <v>485</v>
      </c>
      <c r="CG32" s="234" t="s">
        <v>485</v>
      </c>
      <c r="CH32" s="234" t="s">
        <v>485</v>
      </c>
      <c r="CI32" s="234" t="s">
        <v>484</v>
      </c>
      <c r="CJ32" s="234">
        <v>453</v>
      </c>
      <c r="CK32" s="234">
        <v>453</v>
      </c>
      <c r="CL32" s="234" t="s">
        <v>479</v>
      </c>
      <c r="CM32" s="234">
        <v>44090000</v>
      </c>
      <c r="CN32" s="236">
        <v>44090000</v>
      </c>
      <c r="CO32" s="234" t="s">
        <v>479</v>
      </c>
      <c r="CP32" s="234">
        <v>406</v>
      </c>
      <c r="CQ32" s="234">
        <v>406</v>
      </c>
      <c r="CR32" s="234" t="s">
        <v>479</v>
      </c>
      <c r="CS32" s="234">
        <v>44090000</v>
      </c>
      <c r="CT32" s="236">
        <v>44090000</v>
      </c>
      <c r="CU32" s="234" t="s">
        <v>486</v>
      </c>
      <c r="CV32" s="234" t="s">
        <v>479</v>
      </c>
      <c r="CW32" s="236">
        <v>5878667</v>
      </c>
      <c r="CX32" s="234" t="s">
        <v>487</v>
      </c>
      <c r="CY32" s="234">
        <v>2784</v>
      </c>
      <c r="CZ32" s="234">
        <v>2784</v>
      </c>
      <c r="DA32" s="234" t="s">
        <v>488</v>
      </c>
      <c r="DB32" s="236">
        <f>+Tabla2[[#This Row],[VALOR TOTAL ESTIMADO VIGENCIA ACTUAL]]-Tabla2[[#This Row],[Valor CDP BD]]</f>
        <v>0</v>
      </c>
      <c r="DC32" s="236">
        <f>+Tabla2[[#This Row],[Valor CDP BD]]-Tabla2[[#This Row],[Valor RP BD]]</f>
        <v>0</v>
      </c>
    </row>
    <row r="33" spans="1:107" ht="16.149999999999999" hidden="1" customHeight="1" x14ac:dyDescent="0.25">
      <c r="A33" s="234" t="s">
        <v>640</v>
      </c>
      <c r="B33" s="234" t="s">
        <v>641</v>
      </c>
      <c r="C33" s="234">
        <v>7710</v>
      </c>
      <c r="D33" s="234" t="s">
        <v>640</v>
      </c>
      <c r="E33" s="234">
        <v>322022</v>
      </c>
      <c r="F33" s="234">
        <v>7710</v>
      </c>
      <c r="G33" s="234">
        <v>16407</v>
      </c>
      <c r="H33" s="234">
        <v>2784</v>
      </c>
      <c r="I33" s="234" t="s">
        <v>452</v>
      </c>
      <c r="J33" s="234" t="s">
        <v>453</v>
      </c>
      <c r="K33" s="234" t="s">
        <v>454</v>
      </c>
      <c r="L33" s="234" t="s">
        <v>455</v>
      </c>
      <c r="M33" s="234" t="s">
        <v>456</v>
      </c>
      <c r="N33" s="234" t="s">
        <v>457</v>
      </c>
      <c r="O33" s="234" t="s">
        <v>458</v>
      </c>
      <c r="P33" s="234" t="s">
        <v>104</v>
      </c>
      <c r="Q33" s="234" t="s">
        <v>105</v>
      </c>
      <c r="R33" s="234" t="s">
        <v>459</v>
      </c>
      <c r="S33" s="234" t="s">
        <v>460</v>
      </c>
      <c r="T33" s="234" t="s">
        <v>461</v>
      </c>
      <c r="U33" s="234">
        <v>0</v>
      </c>
      <c r="V33" s="234" t="s">
        <v>590</v>
      </c>
      <c r="W33" s="234" t="s">
        <v>463</v>
      </c>
      <c r="X33" s="234" t="s">
        <v>464</v>
      </c>
      <c r="Y33" s="234">
        <v>0</v>
      </c>
      <c r="Z33" s="234" t="s">
        <v>465</v>
      </c>
      <c r="AA33" s="234" t="s">
        <v>466</v>
      </c>
      <c r="AB33" s="235">
        <v>1</v>
      </c>
      <c r="AC33" s="235">
        <v>1</v>
      </c>
      <c r="AD33" s="235">
        <v>10</v>
      </c>
      <c r="AE33" s="234">
        <v>1</v>
      </c>
      <c r="AF33" s="234">
        <v>11</v>
      </c>
      <c r="AG33" s="236">
        <v>44090000</v>
      </c>
      <c r="AH33" s="234">
        <v>0</v>
      </c>
      <c r="AI33" s="234">
        <v>0</v>
      </c>
      <c r="AJ33" s="234">
        <v>0</v>
      </c>
      <c r="AK33" s="234" t="s">
        <v>467</v>
      </c>
      <c r="AL33" s="234" t="s">
        <v>468</v>
      </c>
      <c r="AM33" s="234">
        <v>0</v>
      </c>
      <c r="AN33" s="234">
        <v>0</v>
      </c>
      <c r="AO33" s="234" t="s">
        <v>5</v>
      </c>
      <c r="AP33" s="234" t="s">
        <v>642</v>
      </c>
      <c r="AQ33" s="234">
        <v>20220170</v>
      </c>
      <c r="AR33" s="234">
        <v>311</v>
      </c>
      <c r="AS33" s="234">
        <v>44573</v>
      </c>
      <c r="AT33" s="234">
        <v>44090000</v>
      </c>
      <c r="AU33" s="234">
        <v>138</v>
      </c>
      <c r="AV33" s="234">
        <v>44574</v>
      </c>
      <c r="AW33" s="234">
        <v>44090000</v>
      </c>
      <c r="AX33" s="234">
        <v>0</v>
      </c>
      <c r="AY33" s="234">
        <v>4409000</v>
      </c>
      <c r="AZ33" s="234" t="s">
        <v>470</v>
      </c>
      <c r="BA33" s="234" t="s">
        <v>471</v>
      </c>
      <c r="BB33" s="234" t="s">
        <v>472</v>
      </c>
      <c r="BC33" s="234">
        <v>3778917</v>
      </c>
      <c r="BD33" s="234" t="s">
        <v>473</v>
      </c>
      <c r="BE33" s="234" t="s">
        <v>474</v>
      </c>
      <c r="BF33" s="234" t="s">
        <v>475</v>
      </c>
      <c r="BG33" s="234" t="s">
        <v>475</v>
      </c>
      <c r="BH33" s="234" t="s">
        <v>475</v>
      </c>
      <c r="BI33" s="234" t="s">
        <v>476</v>
      </c>
      <c r="BJ33" s="234" t="s">
        <v>477</v>
      </c>
      <c r="BK33" s="234">
        <v>4954580000</v>
      </c>
      <c r="BL33" s="234" t="s">
        <v>478</v>
      </c>
      <c r="BM33" s="234">
        <v>16407</v>
      </c>
      <c r="BN33" s="234">
        <v>0</v>
      </c>
      <c r="BO33" s="234" t="s">
        <v>105</v>
      </c>
      <c r="BP33" s="234" t="s">
        <v>105</v>
      </c>
      <c r="BQ33" s="234" t="s">
        <v>479</v>
      </c>
      <c r="BR33" s="234">
        <v>20220170</v>
      </c>
      <c r="BS33" s="234" t="s">
        <v>643</v>
      </c>
      <c r="BT33" s="234" t="s">
        <v>479</v>
      </c>
      <c r="BU33" s="234" t="s">
        <v>642</v>
      </c>
      <c r="BV33" s="234" t="s">
        <v>642</v>
      </c>
      <c r="BW33" s="234" t="s">
        <v>479</v>
      </c>
      <c r="BX33" s="234" t="s">
        <v>593</v>
      </c>
      <c r="BY33" s="239" t="s">
        <v>638</v>
      </c>
      <c r="BZ33" s="234" t="s">
        <v>593</v>
      </c>
      <c r="CA33" s="234" t="s">
        <v>639</v>
      </c>
      <c r="CB33" s="234" t="s">
        <v>459</v>
      </c>
      <c r="CC33" s="234" t="s">
        <v>459</v>
      </c>
      <c r="CD33" s="234" t="s">
        <v>459</v>
      </c>
      <c r="CE33" s="234" t="s">
        <v>484</v>
      </c>
      <c r="CF33" s="234" t="s">
        <v>485</v>
      </c>
      <c r="CG33" s="234" t="s">
        <v>485</v>
      </c>
      <c r="CH33" s="234" t="s">
        <v>485</v>
      </c>
      <c r="CI33" s="234" t="s">
        <v>484</v>
      </c>
      <c r="CJ33" s="234">
        <v>311</v>
      </c>
      <c r="CK33" s="234">
        <v>311</v>
      </c>
      <c r="CL33" s="234" t="s">
        <v>479</v>
      </c>
      <c r="CM33" s="234">
        <v>44090000</v>
      </c>
      <c r="CN33" s="236">
        <v>44090000</v>
      </c>
      <c r="CO33" s="234" t="s">
        <v>479</v>
      </c>
      <c r="CP33" s="234">
        <v>138</v>
      </c>
      <c r="CQ33" s="234">
        <v>138</v>
      </c>
      <c r="CR33" s="234" t="s">
        <v>479</v>
      </c>
      <c r="CS33" s="234">
        <v>44090000</v>
      </c>
      <c r="CT33" s="236">
        <v>44090000</v>
      </c>
      <c r="CU33" s="234" t="s">
        <v>486</v>
      </c>
      <c r="CV33" s="234" t="s">
        <v>479</v>
      </c>
      <c r="CW33" s="236">
        <v>7054400</v>
      </c>
      <c r="CX33" s="234" t="s">
        <v>487</v>
      </c>
      <c r="CY33" s="234">
        <v>2784</v>
      </c>
      <c r="CZ33" s="234">
        <v>2784</v>
      </c>
      <c r="DA33" s="234" t="s">
        <v>488</v>
      </c>
      <c r="DB33" s="236">
        <f>+Tabla2[[#This Row],[VALOR TOTAL ESTIMADO VIGENCIA ACTUAL]]-Tabla2[[#This Row],[Valor CDP BD]]</f>
        <v>0</v>
      </c>
      <c r="DC33" s="236">
        <f>+Tabla2[[#This Row],[Valor CDP BD]]-Tabla2[[#This Row],[Valor RP BD]]</f>
        <v>0</v>
      </c>
    </row>
    <row r="34" spans="1:107" ht="16.149999999999999" hidden="1" customHeight="1" x14ac:dyDescent="0.25">
      <c r="A34" s="234" t="s">
        <v>644</v>
      </c>
      <c r="B34" s="234" t="s">
        <v>645</v>
      </c>
      <c r="C34" s="234">
        <v>7710</v>
      </c>
      <c r="D34" s="234" t="s">
        <v>644</v>
      </c>
      <c r="E34" s="234">
        <v>332022</v>
      </c>
      <c r="F34" s="234">
        <v>7710</v>
      </c>
      <c r="G34" s="234">
        <v>16412</v>
      </c>
      <c r="H34" s="234">
        <v>2784</v>
      </c>
      <c r="I34" s="234" t="s">
        <v>452</v>
      </c>
      <c r="J34" s="234" t="s">
        <v>453</v>
      </c>
      <c r="K34" s="234" t="s">
        <v>454</v>
      </c>
      <c r="L34" s="234" t="s">
        <v>455</v>
      </c>
      <c r="M34" s="234" t="s">
        <v>456</v>
      </c>
      <c r="N34" s="234" t="s">
        <v>457</v>
      </c>
      <c r="O34" s="234" t="s">
        <v>458</v>
      </c>
      <c r="P34" s="234" t="s">
        <v>104</v>
      </c>
      <c r="Q34" s="234" t="s">
        <v>105</v>
      </c>
      <c r="R34" s="234" t="s">
        <v>459</v>
      </c>
      <c r="S34" s="234" t="s">
        <v>460</v>
      </c>
      <c r="T34" s="234" t="s">
        <v>461</v>
      </c>
      <c r="U34" s="234">
        <v>0</v>
      </c>
      <c r="V34" s="234" t="s">
        <v>590</v>
      </c>
      <c r="W34" s="234" t="s">
        <v>463</v>
      </c>
      <c r="X34" s="234" t="s">
        <v>464</v>
      </c>
      <c r="Y34" s="234">
        <v>0</v>
      </c>
      <c r="Z34" s="234" t="s">
        <v>465</v>
      </c>
      <c r="AA34" s="234" t="s">
        <v>466</v>
      </c>
      <c r="AB34" s="235">
        <v>1</v>
      </c>
      <c r="AC34" s="235">
        <v>1</v>
      </c>
      <c r="AD34" s="235">
        <v>10</v>
      </c>
      <c r="AE34" s="234">
        <v>1</v>
      </c>
      <c r="AF34" s="234">
        <v>11</v>
      </c>
      <c r="AG34" s="236">
        <v>44090000</v>
      </c>
      <c r="AH34" s="234">
        <v>0</v>
      </c>
      <c r="AI34" s="234">
        <v>0</v>
      </c>
      <c r="AJ34" s="234">
        <v>0</v>
      </c>
      <c r="AK34" s="234" t="s">
        <v>467</v>
      </c>
      <c r="AL34" s="234" t="s">
        <v>468</v>
      </c>
      <c r="AM34" s="234">
        <v>0</v>
      </c>
      <c r="AN34" s="234">
        <v>0</v>
      </c>
      <c r="AO34" s="234" t="s">
        <v>5</v>
      </c>
      <c r="AP34" s="234" t="s">
        <v>646</v>
      </c>
      <c r="AQ34" s="234">
        <v>20221286</v>
      </c>
      <c r="AR34" s="234">
        <v>1484</v>
      </c>
      <c r="AS34" s="234">
        <v>44585</v>
      </c>
      <c r="AT34" s="234">
        <v>44090000</v>
      </c>
      <c r="AU34" s="234">
        <v>1042</v>
      </c>
      <c r="AV34" s="234">
        <v>44587</v>
      </c>
      <c r="AW34" s="234">
        <v>44090000</v>
      </c>
      <c r="AX34" s="234">
        <v>0</v>
      </c>
      <c r="AY34" s="234">
        <v>4409000</v>
      </c>
      <c r="AZ34" s="234" t="s">
        <v>470</v>
      </c>
      <c r="BA34" s="234" t="s">
        <v>471</v>
      </c>
      <c r="BB34" s="234" t="s">
        <v>472</v>
      </c>
      <c r="BC34" s="234">
        <v>3778917</v>
      </c>
      <c r="BD34" s="234" t="s">
        <v>473</v>
      </c>
      <c r="BE34" s="234" t="s">
        <v>474</v>
      </c>
      <c r="BF34" s="234" t="s">
        <v>475</v>
      </c>
      <c r="BG34" s="234" t="s">
        <v>475</v>
      </c>
      <c r="BH34" s="234" t="s">
        <v>475</v>
      </c>
      <c r="BI34" s="234" t="s">
        <v>476</v>
      </c>
      <c r="BJ34" s="234" t="s">
        <v>477</v>
      </c>
      <c r="BK34" s="234">
        <v>4954580000</v>
      </c>
      <c r="BL34" s="234" t="s">
        <v>478</v>
      </c>
      <c r="BM34" s="234">
        <v>16412</v>
      </c>
      <c r="BN34" s="234">
        <v>0</v>
      </c>
      <c r="BO34" s="234" t="s">
        <v>105</v>
      </c>
      <c r="BP34" s="234" t="s">
        <v>105</v>
      </c>
      <c r="BQ34" s="234" t="s">
        <v>479</v>
      </c>
      <c r="BR34" s="234">
        <v>20221286</v>
      </c>
      <c r="BS34" s="234" t="s">
        <v>647</v>
      </c>
      <c r="BT34" s="234" t="s">
        <v>479</v>
      </c>
      <c r="BU34" s="234" t="s">
        <v>648</v>
      </c>
      <c r="BV34" s="234" t="s">
        <v>648</v>
      </c>
      <c r="BW34" s="234" t="s">
        <v>479</v>
      </c>
      <c r="BX34" s="234" t="s">
        <v>593</v>
      </c>
      <c r="BY34" s="239" t="s">
        <v>638</v>
      </c>
      <c r="BZ34" s="234" t="s">
        <v>593</v>
      </c>
      <c r="CA34" s="234" t="s">
        <v>639</v>
      </c>
      <c r="CB34" s="234" t="s">
        <v>459</v>
      </c>
      <c r="CC34" s="234" t="s">
        <v>459</v>
      </c>
      <c r="CD34" s="234" t="s">
        <v>459</v>
      </c>
      <c r="CE34" s="234" t="s">
        <v>484</v>
      </c>
      <c r="CF34" s="234" t="s">
        <v>485</v>
      </c>
      <c r="CG34" s="234" t="s">
        <v>485</v>
      </c>
      <c r="CH34" s="234" t="s">
        <v>485</v>
      </c>
      <c r="CI34" s="234" t="s">
        <v>484</v>
      </c>
      <c r="CJ34" s="234">
        <v>1484</v>
      </c>
      <c r="CK34" s="234">
        <v>1484</v>
      </c>
      <c r="CL34" s="234" t="s">
        <v>479</v>
      </c>
      <c r="CM34" s="234">
        <v>44090000</v>
      </c>
      <c r="CN34" s="236">
        <v>44090000</v>
      </c>
      <c r="CO34" s="234" t="s">
        <v>479</v>
      </c>
      <c r="CP34" s="234">
        <v>1042</v>
      </c>
      <c r="CQ34" s="234">
        <v>1042</v>
      </c>
      <c r="CR34" s="234" t="s">
        <v>479</v>
      </c>
      <c r="CS34" s="234">
        <v>44090000</v>
      </c>
      <c r="CT34" s="236">
        <v>44090000</v>
      </c>
      <c r="CU34" s="234" t="s">
        <v>486</v>
      </c>
      <c r="CV34" s="234" t="s">
        <v>479</v>
      </c>
      <c r="CW34" s="236">
        <v>4409000</v>
      </c>
      <c r="CX34" s="234" t="s">
        <v>487</v>
      </c>
      <c r="CY34" s="234">
        <v>2784</v>
      </c>
      <c r="CZ34" s="234">
        <v>2784</v>
      </c>
      <c r="DA34" s="234" t="s">
        <v>488</v>
      </c>
      <c r="DB34" s="236">
        <f>+Tabla2[[#This Row],[VALOR TOTAL ESTIMADO VIGENCIA ACTUAL]]-Tabla2[[#This Row],[Valor CDP BD]]</f>
        <v>0</v>
      </c>
      <c r="DC34" s="236">
        <f>+Tabla2[[#This Row],[Valor CDP BD]]-Tabla2[[#This Row],[Valor RP BD]]</f>
        <v>0</v>
      </c>
    </row>
    <row r="35" spans="1:107" ht="16.149999999999999" hidden="1" customHeight="1" x14ac:dyDescent="0.25">
      <c r="A35" s="234" t="s">
        <v>649</v>
      </c>
      <c r="B35" s="234" t="s">
        <v>650</v>
      </c>
      <c r="C35" s="234">
        <v>7710</v>
      </c>
      <c r="D35" s="234" t="s">
        <v>649</v>
      </c>
      <c r="E35" s="234">
        <v>342022</v>
      </c>
      <c r="F35" s="234">
        <v>7710</v>
      </c>
      <c r="G35" s="234">
        <v>16413</v>
      </c>
      <c r="H35" s="234">
        <v>2784</v>
      </c>
      <c r="I35" s="234" t="s">
        <v>452</v>
      </c>
      <c r="J35" s="234" t="s">
        <v>453</v>
      </c>
      <c r="K35" s="234" t="s">
        <v>454</v>
      </c>
      <c r="L35" s="234" t="s">
        <v>455</v>
      </c>
      <c r="M35" s="234" t="s">
        <v>456</v>
      </c>
      <c r="N35" s="234" t="s">
        <v>457</v>
      </c>
      <c r="O35" s="234" t="s">
        <v>458</v>
      </c>
      <c r="P35" s="234" t="s">
        <v>104</v>
      </c>
      <c r="Q35" s="234" t="s">
        <v>105</v>
      </c>
      <c r="R35" s="234" t="s">
        <v>459</v>
      </c>
      <c r="S35" s="234" t="s">
        <v>460</v>
      </c>
      <c r="T35" s="234" t="s">
        <v>461</v>
      </c>
      <c r="U35" s="234">
        <v>0</v>
      </c>
      <c r="V35" s="234" t="s">
        <v>590</v>
      </c>
      <c r="W35" s="234" t="s">
        <v>463</v>
      </c>
      <c r="X35" s="234" t="s">
        <v>464</v>
      </c>
      <c r="Y35" s="234">
        <v>0</v>
      </c>
      <c r="Z35" s="234" t="s">
        <v>465</v>
      </c>
      <c r="AA35" s="234" t="s">
        <v>466</v>
      </c>
      <c r="AB35" s="235">
        <v>1</v>
      </c>
      <c r="AC35" s="235">
        <v>1</v>
      </c>
      <c r="AD35" s="235">
        <v>10</v>
      </c>
      <c r="AE35" s="234">
        <v>1</v>
      </c>
      <c r="AF35" s="234">
        <v>11</v>
      </c>
      <c r="AG35" s="236">
        <v>44090000</v>
      </c>
      <c r="AH35" s="234">
        <v>0</v>
      </c>
      <c r="AI35" s="234">
        <v>0</v>
      </c>
      <c r="AJ35" s="234">
        <v>0</v>
      </c>
      <c r="AK35" s="234" t="s">
        <v>467</v>
      </c>
      <c r="AL35" s="234" t="s">
        <v>468</v>
      </c>
      <c r="AM35" s="234">
        <v>0</v>
      </c>
      <c r="AN35" s="234">
        <v>0</v>
      </c>
      <c r="AO35" s="234" t="s">
        <v>5</v>
      </c>
      <c r="AP35" s="234" t="s">
        <v>651</v>
      </c>
      <c r="AQ35" s="234">
        <v>20221245</v>
      </c>
      <c r="AR35" s="234">
        <v>1410</v>
      </c>
      <c r="AS35" s="234">
        <v>44584</v>
      </c>
      <c r="AT35" s="234">
        <v>44090000</v>
      </c>
      <c r="AU35" s="234">
        <v>1526</v>
      </c>
      <c r="AV35" s="234">
        <v>44589</v>
      </c>
      <c r="AW35" s="234">
        <v>44090000</v>
      </c>
      <c r="AX35" s="234">
        <v>0</v>
      </c>
      <c r="AY35" s="234">
        <v>4409000</v>
      </c>
      <c r="AZ35" s="234" t="s">
        <v>470</v>
      </c>
      <c r="BA35" s="234" t="s">
        <v>471</v>
      </c>
      <c r="BB35" s="234" t="s">
        <v>472</v>
      </c>
      <c r="BC35" s="234">
        <v>3778917</v>
      </c>
      <c r="BD35" s="234" t="s">
        <v>473</v>
      </c>
      <c r="BE35" s="234" t="s">
        <v>474</v>
      </c>
      <c r="BF35" s="234" t="s">
        <v>475</v>
      </c>
      <c r="BG35" s="234" t="s">
        <v>475</v>
      </c>
      <c r="BH35" s="234" t="s">
        <v>475</v>
      </c>
      <c r="BI35" s="234" t="s">
        <v>476</v>
      </c>
      <c r="BJ35" s="234" t="s">
        <v>477</v>
      </c>
      <c r="BK35" s="234">
        <v>4954580000</v>
      </c>
      <c r="BL35" s="234" t="s">
        <v>478</v>
      </c>
      <c r="BM35" s="234">
        <v>16413</v>
      </c>
      <c r="BN35" s="234">
        <v>0</v>
      </c>
      <c r="BO35" s="234" t="s">
        <v>105</v>
      </c>
      <c r="BP35" s="234" t="s">
        <v>105</v>
      </c>
      <c r="BQ35" s="234" t="s">
        <v>479</v>
      </c>
      <c r="BR35" s="234">
        <v>20221245</v>
      </c>
      <c r="BS35" s="234" t="s">
        <v>652</v>
      </c>
      <c r="BT35" s="234" t="s">
        <v>479</v>
      </c>
      <c r="BU35" s="234" t="s">
        <v>651</v>
      </c>
      <c r="BV35" s="234" t="s">
        <v>651</v>
      </c>
      <c r="BW35" s="234" t="s">
        <v>479</v>
      </c>
      <c r="BX35" s="234" t="s">
        <v>593</v>
      </c>
      <c r="BY35" s="239" t="s">
        <v>638</v>
      </c>
      <c r="BZ35" s="234" t="s">
        <v>593</v>
      </c>
      <c r="CA35" s="234" t="s">
        <v>639</v>
      </c>
      <c r="CB35" s="234" t="s">
        <v>459</v>
      </c>
      <c r="CC35" s="234" t="s">
        <v>459</v>
      </c>
      <c r="CD35" s="234" t="s">
        <v>459</v>
      </c>
      <c r="CE35" s="234" t="s">
        <v>484</v>
      </c>
      <c r="CF35" s="234" t="s">
        <v>485</v>
      </c>
      <c r="CG35" s="234" t="s">
        <v>485</v>
      </c>
      <c r="CH35" s="234" t="s">
        <v>485</v>
      </c>
      <c r="CI35" s="234" t="s">
        <v>484</v>
      </c>
      <c r="CJ35" s="234">
        <v>1410</v>
      </c>
      <c r="CK35" s="234">
        <v>1410</v>
      </c>
      <c r="CL35" s="234" t="s">
        <v>479</v>
      </c>
      <c r="CM35" s="234">
        <v>44090000</v>
      </c>
      <c r="CN35" s="236">
        <v>44090000</v>
      </c>
      <c r="CO35" s="234" t="s">
        <v>479</v>
      </c>
      <c r="CP35" s="234">
        <v>1526</v>
      </c>
      <c r="CQ35" s="234">
        <v>1526</v>
      </c>
      <c r="CR35" s="234" t="s">
        <v>479</v>
      </c>
      <c r="CS35" s="234">
        <v>44090000</v>
      </c>
      <c r="CT35" s="236">
        <v>44090000</v>
      </c>
      <c r="CU35" s="234" t="s">
        <v>486</v>
      </c>
      <c r="CV35" s="234" t="s">
        <v>479</v>
      </c>
      <c r="CW35" s="236">
        <v>4409000</v>
      </c>
      <c r="CX35" s="234" t="s">
        <v>487</v>
      </c>
      <c r="CY35" s="234">
        <v>2784</v>
      </c>
      <c r="CZ35" s="234">
        <v>2784</v>
      </c>
      <c r="DA35" s="234" t="s">
        <v>488</v>
      </c>
      <c r="DB35" s="236">
        <f>+Tabla2[[#This Row],[VALOR TOTAL ESTIMADO VIGENCIA ACTUAL]]-Tabla2[[#This Row],[Valor CDP BD]]</f>
        <v>0</v>
      </c>
      <c r="DC35" s="236">
        <f>+Tabla2[[#This Row],[Valor CDP BD]]-Tabla2[[#This Row],[Valor RP BD]]</f>
        <v>0</v>
      </c>
    </row>
    <row r="36" spans="1:107" ht="16.149999999999999" hidden="1" customHeight="1" x14ac:dyDescent="0.25">
      <c r="A36" s="234" t="s">
        <v>653</v>
      </c>
      <c r="B36" s="234" t="s">
        <v>654</v>
      </c>
      <c r="C36" s="234">
        <v>7710</v>
      </c>
      <c r="D36" s="234" t="s">
        <v>653</v>
      </c>
      <c r="E36" s="234">
        <v>352022</v>
      </c>
      <c r="F36" s="234">
        <v>7710</v>
      </c>
      <c r="G36" s="234">
        <v>16418</v>
      </c>
      <c r="H36" s="234">
        <v>2784</v>
      </c>
      <c r="I36" s="234" t="s">
        <v>452</v>
      </c>
      <c r="J36" s="234" t="s">
        <v>453</v>
      </c>
      <c r="K36" s="234" t="s">
        <v>454</v>
      </c>
      <c r="L36" s="234" t="s">
        <v>455</v>
      </c>
      <c r="M36" s="234" t="s">
        <v>456</v>
      </c>
      <c r="N36" s="234" t="s">
        <v>457</v>
      </c>
      <c r="O36" s="234" t="s">
        <v>458</v>
      </c>
      <c r="P36" s="234" t="s">
        <v>104</v>
      </c>
      <c r="Q36" s="234" t="s">
        <v>105</v>
      </c>
      <c r="R36" s="234" t="s">
        <v>459</v>
      </c>
      <c r="S36" s="234" t="s">
        <v>460</v>
      </c>
      <c r="T36" s="234" t="s">
        <v>461</v>
      </c>
      <c r="U36" s="234">
        <v>0</v>
      </c>
      <c r="V36" s="234" t="s">
        <v>590</v>
      </c>
      <c r="W36" s="234" t="s">
        <v>463</v>
      </c>
      <c r="X36" s="234" t="s">
        <v>464</v>
      </c>
      <c r="Y36" s="234">
        <v>0</v>
      </c>
      <c r="Z36" s="234" t="s">
        <v>465</v>
      </c>
      <c r="AA36" s="234" t="s">
        <v>466</v>
      </c>
      <c r="AB36" s="235">
        <v>1</v>
      </c>
      <c r="AC36" s="235">
        <v>1</v>
      </c>
      <c r="AD36" s="235">
        <v>10</v>
      </c>
      <c r="AE36" s="234">
        <v>1</v>
      </c>
      <c r="AF36" s="234">
        <v>11</v>
      </c>
      <c r="AG36" s="236">
        <v>44090000</v>
      </c>
      <c r="AH36" s="234">
        <v>0</v>
      </c>
      <c r="AI36" s="234">
        <v>0</v>
      </c>
      <c r="AJ36" s="234">
        <v>0</v>
      </c>
      <c r="AK36" s="234" t="s">
        <v>467</v>
      </c>
      <c r="AL36" s="234" t="s">
        <v>468</v>
      </c>
      <c r="AM36" s="234">
        <v>0</v>
      </c>
      <c r="AN36" s="234">
        <v>0</v>
      </c>
      <c r="AO36" s="234" t="s">
        <v>5</v>
      </c>
      <c r="AP36" s="234" t="s">
        <v>655</v>
      </c>
      <c r="AQ36" s="234">
        <v>20221424</v>
      </c>
      <c r="AR36" s="234">
        <v>1298</v>
      </c>
      <c r="AS36" s="234">
        <v>44584</v>
      </c>
      <c r="AT36" s="234">
        <v>44090000</v>
      </c>
      <c r="AU36" s="234">
        <v>1305</v>
      </c>
      <c r="AV36" s="234">
        <v>44588</v>
      </c>
      <c r="AW36" s="234">
        <v>44090000</v>
      </c>
      <c r="AX36" s="234">
        <v>0</v>
      </c>
      <c r="AY36" s="234">
        <v>4409000</v>
      </c>
      <c r="AZ36" s="234" t="s">
        <v>470</v>
      </c>
      <c r="BA36" s="234" t="s">
        <v>471</v>
      </c>
      <c r="BB36" s="234" t="s">
        <v>472</v>
      </c>
      <c r="BC36" s="234">
        <v>3778917</v>
      </c>
      <c r="BD36" s="234" t="s">
        <v>473</v>
      </c>
      <c r="BE36" s="234" t="s">
        <v>474</v>
      </c>
      <c r="BF36" s="234" t="s">
        <v>475</v>
      </c>
      <c r="BG36" s="234" t="s">
        <v>475</v>
      </c>
      <c r="BH36" s="234" t="s">
        <v>475</v>
      </c>
      <c r="BI36" s="234" t="s">
        <v>476</v>
      </c>
      <c r="BJ36" s="234" t="s">
        <v>477</v>
      </c>
      <c r="BK36" s="234">
        <v>4954580000</v>
      </c>
      <c r="BL36" s="234" t="s">
        <v>478</v>
      </c>
      <c r="BM36" s="234">
        <v>16418</v>
      </c>
      <c r="BN36" s="234">
        <v>0</v>
      </c>
      <c r="BO36" s="234" t="s">
        <v>105</v>
      </c>
      <c r="BP36" s="234" t="s">
        <v>105</v>
      </c>
      <c r="BQ36" s="234" t="s">
        <v>479</v>
      </c>
      <c r="BR36" s="234">
        <v>20221424</v>
      </c>
      <c r="BS36" s="234" t="s">
        <v>656</v>
      </c>
      <c r="BT36" s="234" t="s">
        <v>479</v>
      </c>
      <c r="BU36" s="234" t="s">
        <v>655</v>
      </c>
      <c r="BV36" s="234" t="s">
        <v>655</v>
      </c>
      <c r="BW36" s="234" t="s">
        <v>479</v>
      </c>
      <c r="BX36" s="234" t="s">
        <v>593</v>
      </c>
      <c r="BY36" s="234" t="s">
        <v>593</v>
      </c>
      <c r="BZ36" s="234" t="s">
        <v>593</v>
      </c>
      <c r="CA36" s="234" t="s">
        <v>484</v>
      </c>
      <c r="CB36" s="234" t="s">
        <v>459</v>
      </c>
      <c r="CC36" s="234" t="s">
        <v>459</v>
      </c>
      <c r="CD36" s="234" t="s">
        <v>459</v>
      </c>
      <c r="CE36" s="234" t="s">
        <v>484</v>
      </c>
      <c r="CF36" s="234" t="s">
        <v>485</v>
      </c>
      <c r="CG36" s="234" t="s">
        <v>485</v>
      </c>
      <c r="CH36" s="234" t="s">
        <v>485</v>
      </c>
      <c r="CI36" s="234" t="s">
        <v>484</v>
      </c>
      <c r="CJ36" s="234">
        <v>1298</v>
      </c>
      <c r="CK36" s="234">
        <v>1298</v>
      </c>
      <c r="CL36" s="234" t="s">
        <v>479</v>
      </c>
      <c r="CM36" s="234">
        <v>44090000</v>
      </c>
      <c r="CN36" s="236">
        <v>44090000</v>
      </c>
      <c r="CO36" s="234" t="s">
        <v>479</v>
      </c>
      <c r="CP36" s="234">
        <v>1305</v>
      </c>
      <c r="CQ36" s="234">
        <v>1305</v>
      </c>
      <c r="CR36" s="234" t="s">
        <v>479</v>
      </c>
      <c r="CS36" s="234">
        <v>44090000</v>
      </c>
      <c r="CT36" s="236">
        <v>44090000</v>
      </c>
      <c r="CU36" s="234" t="s">
        <v>486</v>
      </c>
      <c r="CV36" s="234" t="s">
        <v>479</v>
      </c>
      <c r="CW36" s="236">
        <v>2498433</v>
      </c>
      <c r="CX36" s="234" t="s">
        <v>487</v>
      </c>
      <c r="CY36" s="234">
        <v>2784</v>
      </c>
      <c r="CZ36" s="234">
        <v>2784</v>
      </c>
      <c r="DA36" s="234" t="s">
        <v>488</v>
      </c>
      <c r="DB36" s="236">
        <f>+Tabla2[[#This Row],[VALOR TOTAL ESTIMADO VIGENCIA ACTUAL]]-Tabla2[[#This Row],[Valor CDP BD]]</f>
        <v>0</v>
      </c>
      <c r="DC36" s="236">
        <f>+Tabla2[[#This Row],[Valor CDP BD]]-Tabla2[[#This Row],[Valor RP BD]]</f>
        <v>0</v>
      </c>
    </row>
    <row r="37" spans="1:107" ht="16.149999999999999" hidden="1" customHeight="1" x14ac:dyDescent="0.25">
      <c r="A37" s="234" t="s">
        <v>657</v>
      </c>
      <c r="B37" s="234" t="s">
        <v>658</v>
      </c>
      <c r="C37" s="234">
        <v>7710</v>
      </c>
      <c r="D37" s="234" t="s">
        <v>657</v>
      </c>
      <c r="E37" s="234">
        <v>362022</v>
      </c>
      <c r="F37" s="234">
        <v>7710</v>
      </c>
      <c r="G37" s="234">
        <v>16421</v>
      </c>
      <c r="H37" s="234">
        <v>2784</v>
      </c>
      <c r="I37" s="234" t="s">
        <v>452</v>
      </c>
      <c r="J37" s="234" t="s">
        <v>453</v>
      </c>
      <c r="K37" s="234" t="s">
        <v>454</v>
      </c>
      <c r="L37" s="234" t="s">
        <v>455</v>
      </c>
      <c r="M37" s="234" t="s">
        <v>456</v>
      </c>
      <c r="N37" s="234" t="s">
        <v>457</v>
      </c>
      <c r="O37" s="234" t="s">
        <v>458</v>
      </c>
      <c r="P37" s="234" t="s">
        <v>104</v>
      </c>
      <c r="Q37" s="234" t="s">
        <v>105</v>
      </c>
      <c r="R37" s="234" t="s">
        <v>459</v>
      </c>
      <c r="S37" s="234" t="s">
        <v>460</v>
      </c>
      <c r="T37" s="234" t="s">
        <v>461</v>
      </c>
      <c r="U37" s="234">
        <v>0</v>
      </c>
      <c r="V37" s="234" t="s">
        <v>590</v>
      </c>
      <c r="W37" s="234" t="s">
        <v>463</v>
      </c>
      <c r="X37" s="234" t="s">
        <v>464</v>
      </c>
      <c r="Y37" s="234">
        <v>0</v>
      </c>
      <c r="Z37" s="234" t="s">
        <v>465</v>
      </c>
      <c r="AA37" s="234" t="s">
        <v>466</v>
      </c>
      <c r="AB37" s="235">
        <v>1</v>
      </c>
      <c r="AC37" s="235">
        <v>1</v>
      </c>
      <c r="AD37" s="235">
        <v>10</v>
      </c>
      <c r="AE37" s="234">
        <v>1</v>
      </c>
      <c r="AF37" s="234">
        <v>11</v>
      </c>
      <c r="AG37" s="236">
        <v>44090000</v>
      </c>
      <c r="AH37" s="234">
        <v>0</v>
      </c>
      <c r="AI37" s="234">
        <v>0</v>
      </c>
      <c r="AJ37" s="234">
        <v>0</v>
      </c>
      <c r="AK37" s="234" t="s">
        <v>467</v>
      </c>
      <c r="AL37" s="234" t="s">
        <v>468</v>
      </c>
      <c r="AM37" s="234">
        <v>0</v>
      </c>
      <c r="AN37" s="234">
        <v>0</v>
      </c>
      <c r="AO37" s="234" t="s">
        <v>5</v>
      </c>
      <c r="AP37" s="234" t="s">
        <v>659</v>
      </c>
      <c r="AQ37" s="234">
        <v>20221187</v>
      </c>
      <c r="AR37" s="234">
        <v>1390</v>
      </c>
      <c r="AS37" s="234">
        <v>44584</v>
      </c>
      <c r="AT37" s="234">
        <v>44090000</v>
      </c>
      <c r="AU37" s="234">
        <v>1515</v>
      </c>
      <c r="AV37" s="234">
        <v>44589</v>
      </c>
      <c r="AW37" s="234">
        <v>44090000</v>
      </c>
      <c r="AX37" s="234">
        <v>0</v>
      </c>
      <c r="AY37" s="234">
        <v>4409000</v>
      </c>
      <c r="AZ37" s="234" t="s">
        <v>470</v>
      </c>
      <c r="BA37" s="234" t="s">
        <v>471</v>
      </c>
      <c r="BB37" s="234" t="s">
        <v>472</v>
      </c>
      <c r="BC37" s="234">
        <v>3778917</v>
      </c>
      <c r="BD37" s="234" t="s">
        <v>473</v>
      </c>
      <c r="BE37" s="234" t="s">
        <v>474</v>
      </c>
      <c r="BF37" s="234" t="s">
        <v>475</v>
      </c>
      <c r="BG37" s="234" t="s">
        <v>475</v>
      </c>
      <c r="BH37" s="234" t="s">
        <v>475</v>
      </c>
      <c r="BI37" s="234" t="s">
        <v>476</v>
      </c>
      <c r="BJ37" s="234" t="s">
        <v>477</v>
      </c>
      <c r="BK37" s="234">
        <v>4954580000</v>
      </c>
      <c r="BL37" s="234" t="s">
        <v>478</v>
      </c>
      <c r="BM37" s="234">
        <v>16421</v>
      </c>
      <c r="BN37" s="234">
        <v>0</v>
      </c>
      <c r="BO37" s="234" t="s">
        <v>105</v>
      </c>
      <c r="BP37" s="234" t="s">
        <v>105</v>
      </c>
      <c r="BQ37" s="234" t="s">
        <v>479</v>
      </c>
      <c r="BR37" s="234">
        <v>20221187</v>
      </c>
      <c r="BS37" s="234" t="s">
        <v>660</v>
      </c>
      <c r="BT37" s="234" t="s">
        <v>479</v>
      </c>
      <c r="BU37" s="234" t="s">
        <v>659</v>
      </c>
      <c r="BV37" s="234" t="s">
        <v>659</v>
      </c>
      <c r="BW37" s="234" t="s">
        <v>479</v>
      </c>
      <c r="BX37" s="234" t="s">
        <v>593</v>
      </c>
      <c r="BY37" s="239" t="s">
        <v>638</v>
      </c>
      <c r="BZ37" s="234" t="s">
        <v>593</v>
      </c>
      <c r="CA37" s="234" t="s">
        <v>639</v>
      </c>
      <c r="CB37" s="234" t="s">
        <v>459</v>
      </c>
      <c r="CC37" s="234" t="s">
        <v>459</v>
      </c>
      <c r="CD37" s="234" t="s">
        <v>459</v>
      </c>
      <c r="CE37" s="234" t="s">
        <v>484</v>
      </c>
      <c r="CF37" s="234" t="s">
        <v>485</v>
      </c>
      <c r="CG37" s="234" t="s">
        <v>485</v>
      </c>
      <c r="CH37" s="234" t="s">
        <v>485</v>
      </c>
      <c r="CI37" s="234" t="s">
        <v>484</v>
      </c>
      <c r="CJ37" s="234">
        <v>1390</v>
      </c>
      <c r="CK37" s="234">
        <v>1390</v>
      </c>
      <c r="CL37" s="234" t="s">
        <v>479</v>
      </c>
      <c r="CM37" s="234">
        <v>44090000</v>
      </c>
      <c r="CN37" s="236">
        <v>44090000</v>
      </c>
      <c r="CO37" s="234" t="s">
        <v>479</v>
      </c>
      <c r="CP37" s="234">
        <v>1515</v>
      </c>
      <c r="CQ37" s="234">
        <v>1515</v>
      </c>
      <c r="CR37" s="234" t="s">
        <v>479</v>
      </c>
      <c r="CS37" s="234">
        <v>44090000</v>
      </c>
      <c r="CT37" s="236">
        <v>44090000</v>
      </c>
      <c r="CU37" s="234" t="s">
        <v>486</v>
      </c>
      <c r="CV37" s="234" t="s">
        <v>479</v>
      </c>
      <c r="CW37" s="236">
        <v>4409000</v>
      </c>
      <c r="CX37" s="234" t="s">
        <v>487</v>
      </c>
      <c r="CY37" s="234">
        <v>2784</v>
      </c>
      <c r="CZ37" s="234">
        <v>2784</v>
      </c>
      <c r="DA37" s="234" t="s">
        <v>488</v>
      </c>
      <c r="DB37" s="236">
        <f>+Tabla2[[#This Row],[VALOR TOTAL ESTIMADO VIGENCIA ACTUAL]]-Tabla2[[#This Row],[Valor CDP BD]]</f>
        <v>0</v>
      </c>
      <c r="DC37" s="236">
        <f>+Tabla2[[#This Row],[Valor CDP BD]]-Tabla2[[#This Row],[Valor RP BD]]</f>
        <v>0</v>
      </c>
    </row>
    <row r="38" spans="1:107" ht="16.149999999999999" hidden="1" customHeight="1" x14ac:dyDescent="0.25">
      <c r="A38" s="234" t="s">
        <v>661</v>
      </c>
      <c r="B38" s="234" t="s">
        <v>662</v>
      </c>
      <c r="C38" s="234">
        <v>7710</v>
      </c>
      <c r="D38" s="234" t="s">
        <v>661</v>
      </c>
      <c r="E38" s="234">
        <v>372022</v>
      </c>
      <c r="F38" s="234">
        <v>7710</v>
      </c>
      <c r="G38" s="234">
        <v>16424</v>
      </c>
      <c r="H38" s="234">
        <v>2784</v>
      </c>
      <c r="I38" s="234" t="s">
        <v>452</v>
      </c>
      <c r="J38" s="234" t="s">
        <v>453</v>
      </c>
      <c r="K38" s="234" t="s">
        <v>454</v>
      </c>
      <c r="L38" s="234" t="s">
        <v>455</v>
      </c>
      <c r="M38" s="234" t="s">
        <v>456</v>
      </c>
      <c r="N38" s="234" t="s">
        <v>457</v>
      </c>
      <c r="O38" s="234" t="s">
        <v>458</v>
      </c>
      <c r="P38" s="234" t="s">
        <v>104</v>
      </c>
      <c r="Q38" s="234" t="s">
        <v>105</v>
      </c>
      <c r="R38" s="234" t="s">
        <v>459</v>
      </c>
      <c r="S38" s="234" t="s">
        <v>460</v>
      </c>
      <c r="T38" s="234" t="s">
        <v>461</v>
      </c>
      <c r="U38" s="234">
        <v>0</v>
      </c>
      <c r="V38" s="234" t="s">
        <v>590</v>
      </c>
      <c r="W38" s="234" t="s">
        <v>463</v>
      </c>
      <c r="X38" s="234" t="s">
        <v>464</v>
      </c>
      <c r="Y38" s="234">
        <v>0</v>
      </c>
      <c r="Z38" s="234" t="s">
        <v>465</v>
      </c>
      <c r="AA38" s="234" t="s">
        <v>466</v>
      </c>
      <c r="AB38" s="235">
        <v>1</v>
      </c>
      <c r="AC38" s="235">
        <v>1</v>
      </c>
      <c r="AD38" s="235">
        <v>10</v>
      </c>
      <c r="AE38" s="234">
        <v>1</v>
      </c>
      <c r="AF38" s="234">
        <v>11</v>
      </c>
      <c r="AG38" s="236">
        <v>44090000</v>
      </c>
      <c r="AH38" s="234">
        <v>0</v>
      </c>
      <c r="AI38" s="234">
        <v>0</v>
      </c>
      <c r="AJ38" s="234">
        <v>0</v>
      </c>
      <c r="AK38" s="234" t="s">
        <v>467</v>
      </c>
      <c r="AL38" s="234" t="s">
        <v>468</v>
      </c>
      <c r="AM38" s="234">
        <v>0</v>
      </c>
      <c r="AN38" s="234">
        <v>0</v>
      </c>
      <c r="AO38" s="234" t="s">
        <v>5</v>
      </c>
      <c r="AP38" s="234" t="s">
        <v>663</v>
      </c>
      <c r="AQ38" s="234">
        <v>20220615</v>
      </c>
      <c r="AR38" s="234">
        <v>692</v>
      </c>
      <c r="AS38" s="234">
        <v>44578</v>
      </c>
      <c r="AT38" s="234">
        <v>44090000</v>
      </c>
      <c r="AU38" s="234">
        <v>619</v>
      </c>
      <c r="AV38" s="234">
        <v>44583</v>
      </c>
      <c r="AW38" s="234">
        <v>44090000</v>
      </c>
      <c r="AX38" s="234">
        <v>0</v>
      </c>
      <c r="AY38" s="234">
        <v>4409000</v>
      </c>
      <c r="AZ38" s="234" t="s">
        <v>470</v>
      </c>
      <c r="BA38" s="234" t="s">
        <v>471</v>
      </c>
      <c r="BB38" s="234" t="s">
        <v>472</v>
      </c>
      <c r="BC38" s="234">
        <v>3778917</v>
      </c>
      <c r="BD38" s="234" t="s">
        <v>473</v>
      </c>
      <c r="BE38" s="234" t="s">
        <v>474</v>
      </c>
      <c r="BF38" s="234" t="s">
        <v>475</v>
      </c>
      <c r="BG38" s="234" t="s">
        <v>475</v>
      </c>
      <c r="BH38" s="234" t="s">
        <v>475</v>
      </c>
      <c r="BI38" s="234" t="s">
        <v>476</v>
      </c>
      <c r="BJ38" s="234" t="s">
        <v>477</v>
      </c>
      <c r="BK38" s="234">
        <v>4954580000</v>
      </c>
      <c r="BL38" s="234" t="s">
        <v>478</v>
      </c>
      <c r="BM38" s="234">
        <v>16424</v>
      </c>
      <c r="BN38" s="234">
        <v>0</v>
      </c>
      <c r="BO38" s="234" t="s">
        <v>105</v>
      </c>
      <c r="BP38" s="234" t="s">
        <v>105</v>
      </c>
      <c r="BQ38" s="234" t="s">
        <v>479</v>
      </c>
      <c r="BR38" s="234">
        <v>20220615</v>
      </c>
      <c r="BS38" s="234" t="s">
        <v>664</v>
      </c>
      <c r="BT38" s="234" t="s">
        <v>479</v>
      </c>
      <c r="BU38" s="234" t="s">
        <v>665</v>
      </c>
      <c r="BV38" s="234" t="s">
        <v>665</v>
      </c>
      <c r="BW38" s="234" t="s">
        <v>479</v>
      </c>
      <c r="BX38" s="234" t="s">
        <v>593</v>
      </c>
      <c r="BY38" s="239" t="s">
        <v>638</v>
      </c>
      <c r="BZ38" s="234" t="s">
        <v>594</v>
      </c>
      <c r="CA38" s="234" t="s">
        <v>551</v>
      </c>
      <c r="CB38" s="234" t="s">
        <v>459</v>
      </c>
      <c r="CC38" s="234" t="s">
        <v>459</v>
      </c>
      <c r="CD38" s="234" t="s">
        <v>459</v>
      </c>
      <c r="CE38" s="234" t="s">
        <v>484</v>
      </c>
      <c r="CF38" s="234" t="s">
        <v>485</v>
      </c>
      <c r="CG38" s="234" t="s">
        <v>485</v>
      </c>
      <c r="CH38" s="234" t="s">
        <v>485</v>
      </c>
      <c r="CI38" s="234" t="s">
        <v>484</v>
      </c>
      <c r="CJ38" s="234">
        <v>692</v>
      </c>
      <c r="CK38" s="234">
        <v>692</v>
      </c>
      <c r="CL38" s="234" t="s">
        <v>479</v>
      </c>
      <c r="CM38" s="234">
        <v>44090000</v>
      </c>
      <c r="CN38" s="236">
        <v>44090000</v>
      </c>
      <c r="CO38" s="234" t="s">
        <v>479</v>
      </c>
      <c r="CP38" s="234">
        <v>619</v>
      </c>
      <c r="CQ38" s="234">
        <v>619</v>
      </c>
      <c r="CR38" s="234" t="s">
        <v>479</v>
      </c>
      <c r="CS38" s="234">
        <v>44090000</v>
      </c>
      <c r="CT38" s="236">
        <v>44090000</v>
      </c>
      <c r="CU38" s="234" t="s">
        <v>486</v>
      </c>
      <c r="CV38" s="234" t="s">
        <v>479</v>
      </c>
      <c r="CW38" s="236">
        <v>0</v>
      </c>
      <c r="CX38" s="234" t="s">
        <v>487</v>
      </c>
      <c r="CY38" s="234">
        <v>2784</v>
      </c>
      <c r="CZ38" s="234">
        <v>2784</v>
      </c>
      <c r="DA38" s="234" t="s">
        <v>488</v>
      </c>
      <c r="DB38" s="236">
        <f>+Tabla2[[#This Row],[VALOR TOTAL ESTIMADO VIGENCIA ACTUAL]]-Tabla2[[#This Row],[Valor CDP BD]]</f>
        <v>0</v>
      </c>
      <c r="DC38" s="236">
        <f>+Tabla2[[#This Row],[Valor CDP BD]]-Tabla2[[#This Row],[Valor RP BD]]</f>
        <v>0</v>
      </c>
    </row>
    <row r="39" spans="1:107" ht="16.149999999999999" hidden="1" customHeight="1" x14ac:dyDescent="0.25">
      <c r="A39" s="234" t="s">
        <v>666</v>
      </c>
      <c r="B39" s="234" t="s">
        <v>667</v>
      </c>
      <c r="C39" s="234">
        <v>7710</v>
      </c>
      <c r="D39" s="234" t="s">
        <v>666</v>
      </c>
      <c r="E39" s="234">
        <v>382022</v>
      </c>
      <c r="F39" s="234">
        <v>7710</v>
      </c>
      <c r="G39" s="234">
        <v>16431</v>
      </c>
      <c r="H39" s="234">
        <v>2784</v>
      </c>
      <c r="I39" s="234" t="s">
        <v>452</v>
      </c>
      <c r="J39" s="234" t="s">
        <v>453</v>
      </c>
      <c r="K39" s="234" t="s">
        <v>454</v>
      </c>
      <c r="L39" s="234" t="s">
        <v>455</v>
      </c>
      <c r="M39" s="234" t="s">
        <v>456</v>
      </c>
      <c r="N39" s="234" t="s">
        <v>457</v>
      </c>
      <c r="O39" s="234" t="s">
        <v>458</v>
      </c>
      <c r="P39" s="234" t="s">
        <v>104</v>
      </c>
      <c r="Q39" s="234" t="s">
        <v>105</v>
      </c>
      <c r="R39" s="234" t="s">
        <v>459</v>
      </c>
      <c r="S39" s="234" t="s">
        <v>460</v>
      </c>
      <c r="T39" s="234" t="s">
        <v>461</v>
      </c>
      <c r="U39" s="234">
        <v>0</v>
      </c>
      <c r="V39" s="234" t="s">
        <v>590</v>
      </c>
      <c r="W39" s="234" t="s">
        <v>463</v>
      </c>
      <c r="X39" s="234" t="s">
        <v>464</v>
      </c>
      <c r="Y39" s="234">
        <v>0</v>
      </c>
      <c r="Z39" s="234" t="s">
        <v>465</v>
      </c>
      <c r="AA39" s="234" t="s">
        <v>466</v>
      </c>
      <c r="AB39" s="235">
        <v>1</v>
      </c>
      <c r="AC39" s="235">
        <v>1</v>
      </c>
      <c r="AD39" s="235">
        <v>10</v>
      </c>
      <c r="AE39" s="234">
        <v>1</v>
      </c>
      <c r="AF39" s="234">
        <v>11</v>
      </c>
      <c r="AG39" s="236">
        <v>44090000</v>
      </c>
      <c r="AH39" s="234">
        <v>0</v>
      </c>
      <c r="AI39" s="234">
        <v>0</v>
      </c>
      <c r="AJ39" s="234">
        <v>0</v>
      </c>
      <c r="AK39" s="234" t="s">
        <v>467</v>
      </c>
      <c r="AL39" s="234" t="s">
        <v>468</v>
      </c>
      <c r="AM39" s="234">
        <v>0</v>
      </c>
      <c r="AN39" s="234">
        <v>0</v>
      </c>
      <c r="AO39" s="234" t="s">
        <v>5</v>
      </c>
      <c r="AP39" s="234" t="s">
        <v>668</v>
      </c>
      <c r="AQ39" s="234">
        <v>20221444</v>
      </c>
      <c r="AR39" s="234">
        <v>1599</v>
      </c>
      <c r="AS39" s="234">
        <v>44586</v>
      </c>
      <c r="AT39" s="234">
        <v>44090000</v>
      </c>
      <c r="AU39" s="234">
        <v>1306</v>
      </c>
      <c r="AV39" s="234">
        <v>44588</v>
      </c>
      <c r="AW39" s="234">
        <v>44090000</v>
      </c>
      <c r="AX39" s="234">
        <v>0</v>
      </c>
      <c r="AY39" s="234">
        <v>4409000</v>
      </c>
      <c r="AZ39" s="234" t="s">
        <v>470</v>
      </c>
      <c r="BA39" s="234" t="s">
        <v>471</v>
      </c>
      <c r="BB39" s="234" t="s">
        <v>472</v>
      </c>
      <c r="BC39" s="234">
        <v>3778917</v>
      </c>
      <c r="BD39" s="234" t="s">
        <v>473</v>
      </c>
      <c r="BE39" s="234" t="s">
        <v>474</v>
      </c>
      <c r="BF39" s="234" t="s">
        <v>475</v>
      </c>
      <c r="BG39" s="234" t="s">
        <v>475</v>
      </c>
      <c r="BH39" s="234" t="s">
        <v>475</v>
      </c>
      <c r="BI39" s="234" t="s">
        <v>476</v>
      </c>
      <c r="BJ39" s="234" t="s">
        <v>477</v>
      </c>
      <c r="BK39" s="234">
        <v>4954580000</v>
      </c>
      <c r="BL39" s="234" t="s">
        <v>478</v>
      </c>
      <c r="BM39" s="234">
        <v>16431</v>
      </c>
      <c r="BN39" s="234">
        <v>0</v>
      </c>
      <c r="BO39" s="234" t="s">
        <v>105</v>
      </c>
      <c r="BP39" s="234" t="s">
        <v>105</v>
      </c>
      <c r="BQ39" s="234" t="s">
        <v>479</v>
      </c>
      <c r="BR39" s="234">
        <v>20221444</v>
      </c>
      <c r="BS39" s="234" t="s">
        <v>669</v>
      </c>
      <c r="BT39" s="234" t="s">
        <v>479</v>
      </c>
      <c r="BU39" s="234" t="s">
        <v>670</v>
      </c>
      <c r="BV39" s="234" t="s">
        <v>670</v>
      </c>
      <c r="BW39" s="234" t="s">
        <v>479</v>
      </c>
      <c r="BX39" s="234" t="s">
        <v>593</v>
      </c>
      <c r="BY39" s="239" t="s">
        <v>638</v>
      </c>
      <c r="BZ39" s="234" t="s">
        <v>594</v>
      </c>
      <c r="CA39" s="234" t="s">
        <v>551</v>
      </c>
      <c r="CB39" s="234" t="s">
        <v>459</v>
      </c>
      <c r="CC39" s="234" t="s">
        <v>459</v>
      </c>
      <c r="CD39" s="234" t="s">
        <v>459</v>
      </c>
      <c r="CE39" s="234" t="s">
        <v>484</v>
      </c>
      <c r="CF39" s="234" t="s">
        <v>485</v>
      </c>
      <c r="CG39" s="234" t="s">
        <v>485</v>
      </c>
      <c r="CH39" s="234" t="s">
        <v>485</v>
      </c>
      <c r="CI39" s="234" t="s">
        <v>484</v>
      </c>
      <c r="CJ39" s="234">
        <v>1599</v>
      </c>
      <c r="CK39" s="234">
        <v>1599</v>
      </c>
      <c r="CL39" s="234" t="s">
        <v>479</v>
      </c>
      <c r="CM39" s="234">
        <v>44090000</v>
      </c>
      <c r="CN39" s="236">
        <v>44090000</v>
      </c>
      <c r="CO39" s="234" t="s">
        <v>479</v>
      </c>
      <c r="CP39" s="234">
        <v>1306</v>
      </c>
      <c r="CQ39" s="234">
        <v>1306</v>
      </c>
      <c r="CR39" s="234" t="s">
        <v>479</v>
      </c>
      <c r="CS39" s="234">
        <v>44090000</v>
      </c>
      <c r="CT39" s="236">
        <v>44090000</v>
      </c>
      <c r="CU39" s="234" t="s">
        <v>486</v>
      </c>
      <c r="CV39" s="234" t="s">
        <v>479</v>
      </c>
      <c r="CW39" s="236">
        <v>4409000</v>
      </c>
      <c r="CX39" s="234" t="s">
        <v>487</v>
      </c>
      <c r="CY39" s="234">
        <v>2784</v>
      </c>
      <c r="CZ39" s="234">
        <v>2784</v>
      </c>
      <c r="DA39" s="234" t="s">
        <v>488</v>
      </c>
      <c r="DB39" s="236">
        <f>+Tabla2[[#This Row],[VALOR TOTAL ESTIMADO VIGENCIA ACTUAL]]-Tabla2[[#This Row],[Valor CDP BD]]</f>
        <v>0</v>
      </c>
      <c r="DC39" s="236">
        <f>+Tabla2[[#This Row],[Valor CDP BD]]-Tabla2[[#This Row],[Valor RP BD]]</f>
        <v>0</v>
      </c>
    </row>
    <row r="40" spans="1:107" ht="16.149999999999999" hidden="1" customHeight="1" x14ac:dyDescent="0.25">
      <c r="A40" s="234" t="s">
        <v>671</v>
      </c>
      <c r="B40" s="234" t="s">
        <v>672</v>
      </c>
      <c r="C40" s="234">
        <v>7710</v>
      </c>
      <c r="D40" s="234" t="s">
        <v>671</v>
      </c>
      <c r="E40" s="234">
        <v>392022</v>
      </c>
      <c r="F40" s="234">
        <v>7710</v>
      </c>
      <c r="G40" s="234">
        <v>16434</v>
      </c>
      <c r="H40" s="234">
        <v>2784</v>
      </c>
      <c r="I40" s="234" t="s">
        <v>452</v>
      </c>
      <c r="J40" s="234" t="s">
        <v>453</v>
      </c>
      <c r="K40" s="234" t="s">
        <v>454</v>
      </c>
      <c r="L40" s="234" t="s">
        <v>455</v>
      </c>
      <c r="M40" s="234" t="s">
        <v>456</v>
      </c>
      <c r="N40" s="234" t="s">
        <v>457</v>
      </c>
      <c r="O40" s="234" t="s">
        <v>458</v>
      </c>
      <c r="P40" s="234" t="s">
        <v>104</v>
      </c>
      <c r="Q40" s="234" t="s">
        <v>105</v>
      </c>
      <c r="R40" s="234" t="s">
        <v>459</v>
      </c>
      <c r="S40" s="234" t="s">
        <v>460</v>
      </c>
      <c r="T40" s="234" t="s">
        <v>461</v>
      </c>
      <c r="U40" s="234">
        <v>0</v>
      </c>
      <c r="V40" s="234" t="s">
        <v>590</v>
      </c>
      <c r="W40" s="234" t="s">
        <v>463</v>
      </c>
      <c r="X40" s="234" t="s">
        <v>464</v>
      </c>
      <c r="Y40" s="234">
        <v>0</v>
      </c>
      <c r="Z40" s="234" t="s">
        <v>465</v>
      </c>
      <c r="AA40" s="234" t="s">
        <v>466</v>
      </c>
      <c r="AB40" s="235">
        <v>1</v>
      </c>
      <c r="AC40" s="235">
        <v>1</v>
      </c>
      <c r="AD40" s="235">
        <v>10</v>
      </c>
      <c r="AE40" s="234">
        <v>1</v>
      </c>
      <c r="AF40" s="234">
        <v>11</v>
      </c>
      <c r="AG40" s="236">
        <v>44090000</v>
      </c>
      <c r="AH40" s="234">
        <v>0</v>
      </c>
      <c r="AI40" s="234">
        <v>0</v>
      </c>
      <c r="AJ40" s="234">
        <v>0</v>
      </c>
      <c r="AK40" s="234" t="s">
        <v>467</v>
      </c>
      <c r="AL40" s="234" t="s">
        <v>468</v>
      </c>
      <c r="AM40" s="234">
        <v>0</v>
      </c>
      <c r="AN40" s="234">
        <v>0</v>
      </c>
      <c r="AO40" s="234" t="s">
        <v>5</v>
      </c>
      <c r="AP40" s="234" t="s">
        <v>673</v>
      </c>
      <c r="AQ40" s="234">
        <v>20221059</v>
      </c>
      <c r="AR40" s="234">
        <v>1051</v>
      </c>
      <c r="AS40" s="234">
        <v>44582</v>
      </c>
      <c r="AT40" s="234">
        <v>44090000</v>
      </c>
      <c r="AU40" s="234">
        <v>1036</v>
      </c>
      <c r="AV40" s="234">
        <v>44587</v>
      </c>
      <c r="AW40" s="234">
        <v>44090000</v>
      </c>
      <c r="AX40" s="234">
        <v>0</v>
      </c>
      <c r="AY40" s="234">
        <v>4409000</v>
      </c>
      <c r="AZ40" s="234" t="s">
        <v>470</v>
      </c>
      <c r="BA40" s="234" t="s">
        <v>471</v>
      </c>
      <c r="BB40" s="234" t="s">
        <v>472</v>
      </c>
      <c r="BC40" s="234">
        <v>3778917</v>
      </c>
      <c r="BD40" s="234" t="s">
        <v>473</v>
      </c>
      <c r="BE40" s="234" t="s">
        <v>474</v>
      </c>
      <c r="BF40" s="234" t="s">
        <v>475</v>
      </c>
      <c r="BG40" s="234" t="s">
        <v>475</v>
      </c>
      <c r="BH40" s="234" t="s">
        <v>475</v>
      </c>
      <c r="BI40" s="234" t="s">
        <v>476</v>
      </c>
      <c r="BJ40" s="234" t="s">
        <v>477</v>
      </c>
      <c r="BK40" s="234">
        <v>4954580000</v>
      </c>
      <c r="BL40" s="234" t="s">
        <v>478</v>
      </c>
      <c r="BM40" s="234">
        <v>16434</v>
      </c>
      <c r="BN40" s="234">
        <v>0</v>
      </c>
      <c r="BO40" s="234" t="s">
        <v>105</v>
      </c>
      <c r="BP40" s="234" t="s">
        <v>105</v>
      </c>
      <c r="BQ40" s="234" t="s">
        <v>479</v>
      </c>
      <c r="BR40" s="234">
        <v>20221059</v>
      </c>
      <c r="BS40" s="234" t="s">
        <v>674</v>
      </c>
      <c r="BT40" s="234" t="s">
        <v>479</v>
      </c>
      <c r="BU40" s="234" t="s">
        <v>673</v>
      </c>
      <c r="BV40" s="234" t="s">
        <v>673</v>
      </c>
      <c r="BW40" s="234" t="s">
        <v>479</v>
      </c>
      <c r="BX40" s="234" t="s">
        <v>593</v>
      </c>
      <c r="BY40" s="239" t="s">
        <v>638</v>
      </c>
      <c r="BZ40" s="234" t="s">
        <v>593</v>
      </c>
      <c r="CA40" s="234" t="s">
        <v>639</v>
      </c>
      <c r="CB40" s="234" t="s">
        <v>459</v>
      </c>
      <c r="CC40" s="234" t="s">
        <v>459</v>
      </c>
      <c r="CD40" s="234" t="s">
        <v>459</v>
      </c>
      <c r="CE40" s="234" t="s">
        <v>484</v>
      </c>
      <c r="CF40" s="234" t="s">
        <v>485</v>
      </c>
      <c r="CG40" s="234" t="s">
        <v>485</v>
      </c>
      <c r="CH40" s="234" t="s">
        <v>485</v>
      </c>
      <c r="CI40" s="234" t="s">
        <v>484</v>
      </c>
      <c r="CJ40" s="234">
        <v>1051</v>
      </c>
      <c r="CK40" s="234">
        <v>1051</v>
      </c>
      <c r="CL40" s="234" t="s">
        <v>479</v>
      </c>
      <c r="CM40" s="234">
        <v>44090000</v>
      </c>
      <c r="CN40" s="236">
        <v>44090000</v>
      </c>
      <c r="CO40" s="234" t="s">
        <v>479</v>
      </c>
      <c r="CP40" s="234">
        <v>1036</v>
      </c>
      <c r="CQ40" s="234">
        <v>1036</v>
      </c>
      <c r="CR40" s="234" t="s">
        <v>479</v>
      </c>
      <c r="CS40" s="234">
        <v>44090000</v>
      </c>
      <c r="CT40" s="236">
        <v>44090000</v>
      </c>
      <c r="CU40" s="234" t="s">
        <v>486</v>
      </c>
      <c r="CV40" s="234" t="s">
        <v>479</v>
      </c>
      <c r="CW40" s="236">
        <v>4409000</v>
      </c>
      <c r="CX40" s="234" t="s">
        <v>487</v>
      </c>
      <c r="CY40" s="234">
        <v>2784</v>
      </c>
      <c r="CZ40" s="234">
        <v>2784</v>
      </c>
      <c r="DA40" s="234" t="s">
        <v>488</v>
      </c>
      <c r="DB40" s="236">
        <f>+Tabla2[[#This Row],[VALOR TOTAL ESTIMADO VIGENCIA ACTUAL]]-Tabla2[[#This Row],[Valor CDP BD]]</f>
        <v>0</v>
      </c>
      <c r="DC40" s="236">
        <f>+Tabla2[[#This Row],[Valor CDP BD]]-Tabla2[[#This Row],[Valor RP BD]]</f>
        <v>0</v>
      </c>
    </row>
    <row r="41" spans="1:107" ht="16.149999999999999" hidden="1" customHeight="1" x14ac:dyDescent="0.25">
      <c r="A41" s="234" t="s">
        <v>675</v>
      </c>
      <c r="B41" s="234" t="s">
        <v>676</v>
      </c>
      <c r="C41" s="234">
        <v>7710</v>
      </c>
      <c r="D41" s="234" t="s">
        <v>675</v>
      </c>
      <c r="E41" s="234">
        <v>402022</v>
      </c>
      <c r="F41" s="234">
        <v>7710</v>
      </c>
      <c r="G41" s="234">
        <v>16439</v>
      </c>
      <c r="H41" s="234">
        <v>2784</v>
      </c>
      <c r="I41" s="234" t="s">
        <v>452</v>
      </c>
      <c r="J41" s="234" t="s">
        <v>453</v>
      </c>
      <c r="K41" s="234" t="s">
        <v>454</v>
      </c>
      <c r="L41" s="234" t="s">
        <v>455</v>
      </c>
      <c r="M41" s="234" t="s">
        <v>456</v>
      </c>
      <c r="N41" s="234" t="s">
        <v>457</v>
      </c>
      <c r="O41" s="234" t="s">
        <v>458</v>
      </c>
      <c r="P41" s="234" t="s">
        <v>104</v>
      </c>
      <c r="Q41" s="234" t="s">
        <v>105</v>
      </c>
      <c r="R41" s="234" t="s">
        <v>459</v>
      </c>
      <c r="S41" s="234" t="s">
        <v>460</v>
      </c>
      <c r="T41" s="234" t="s">
        <v>461</v>
      </c>
      <c r="U41" s="234">
        <v>0</v>
      </c>
      <c r="V41" s="234" t="s">
        <v>590</v>
      </c>
      <c r="W41" s="234" t="s">
        <v>463</v>
      </c>
      <c r="X41" s="234" t="s">
        <v>464</v>
      </c>
      <c r="Y41" s="234">
        <v>0</v>
      </c>
      <c r="Z41" s="234" t="s">
        <v>465</v>
      </c>
      <c r="AA41" s="234" t="s">
        <v>466</v>
      </c>
      <c r="AB41" s="235">
        <v>1</v>
      </c>
      <c r="AC41" s="235">
        <v>1</v>
      </c>
      <c r="AD41" s="235">
        <v>10</v>
      </c>
      <c r="AE41" s="234">
        <v>1</v>
      </c>
      <c r="AF41" s="234">
        <v>11</v>
      </c>
      <c r="AG41" s="236">
        <v>44090000</v>
      </c>
      <c r="AH41" s="234">
        <v>0</v>
      </c>
      <c r="AI41" s="234">
        <v>0</v>
      </c>
      <c r="AJ41" s="234">
        <v>0</v>
      </c>
      <c r="AK41" s="234" t="s">
        <v>467</v>
      </c>
      <c r="AL41" s="234" t="s">
        <v>468</v>
      </c>
      <c r="AM41" s="234">
        <v>0</v>
      </c>
      <c r="AN41" s="234">
        <v>0</v>
      </c>
      <c r="AO41" s="234" t="s">
        <v>5</v>
      </c>
      <c r="AP41" s="234" t="s">
        <v>677</v>
      </c>
      <c r="AQ41" s="234">
        <v>20221377</v>
      </c>
      <c r="AR41" s="234">
        <v>1491</v>
      </c>
      <c r="AS41" s="234">
        <v>44585</v>
      </c>
      <c r="AT41" s="234">
        <v>44090000</v>
      </c>
      <c r="AU41" s="234">
        <v>1549</v>
      </c>
      <c r="AV41" s="234">
        <v>44589</v>
      </c>
      <c r="AW41" s="234">
        <v>44090000</v>
      </c>
      <c r="AX41" s="234">
        <v>0</v>
      </c>
      <c r="AY41" s="234">
        <v>4409000</v>
      </c>
      <c r="AZ41" s="234" t="s">
        <v>470</v>
      </c>
      <c r="BA41" s="234" t="s">
        <v>471</v>
      </c>
      <c r="BB41" s="234" t="s">
        <v>472</v>
      </c>
      <c r="BC41" s="234">
        <v>3778917</v>
      </c>
      <c r="BD41" s="234" t="s">
        <v>473</v>
      </c>
      <c r="BE41" s="234" t="s">
        <v>474</v>
      </c>
      <c r="BF41" s="234" t="s">
        <v>475</v>
      </c>
      <c r="BG41" s="234" t="s">
        <v>475</v>
      </c>
      <c r="BH41" s="234" t="s">
        <v>475</v>
      </c>
      <c r="BI41" s="234" t="s">
        <v>476</v>
      </c>
      <c r="BJ41" s="234" t="s">
        <v>477</v>
      </c>
      <c r="BK41" s="234">
        <v>4954580000</v>
      </c>
      <c r="BL41" s="234" t="s">
        <v>478</v>
      </c>
      <c r="BM41" s="234">
        <v>16439</v>
      </c>
      <c r="BN41" s="234">
        <v>0</v>
      </c>
      <c r="BO41" s="234" t="s">
        <v>105</v>
      </c>
      <c r="BP41" s="234" t="s">
        <v>105</v>
      </c>
      <c r="BQ41" s="234" t="s">
        <v>479</v>
      </c>
      <c r="BR41" s="234">
        <v>20221377</v>
      </c>
      <c r="BS41" s="234" t="s">
        <v>678</v>
      </c>
      <c r="BT41" s="234" t="s">
        <v>479</v>
      </c>
      <c r="BU41" s="234" t="s">
        <v>679</v>
      </c>
      <c r="BV41" s="234" t="s">
        <v>679</v>
      </c>
      <c r="BW41" s="234" t="s">
        <v>479</v>
      </c>
      <c r="BX41" s="234" t="s">
        <v>593</v>
      </c>
      <c r="BY41" s="239" t="s">
        <v>638</v>
      </c>
      <c r="BZ41" s="234" t="s">
        <v>593</v>
      </c>
      <c r="CA41" s="234" t="s">
        <v>639</v>
      </c>
      <c r="CB41" s="234" t="s">
        <v>459</v>
      </c>
      <c r="CC41" s="234" t="s">
        <v>459</v>
      </c>
      <c r="CD41" s="234" t="s">
        <v>459</v>
      </c>
      <c r="CE41" s="234" t="s">
        <v>484</v>
      </c>
      <c r="CF41" s="234" t="s">
        <v>485</v>
      </c>
      <c r="CG41" s="234" t="s">
        <v>485</v>
      </c>
      <c r="CH41" s="234" t="s">
        <v>485</v>
      </c>
      <c r="CI41" s="234" t="s">
        <v>484</v>
      </c>
      <c r="CJ41" s="234">
        <v>1491</v>
      </c>
      <c r="CK41" s="234">
        <v>1491</v>
      </c>
      <c r="CL41" s="234" t="s">
        <v>479</v>
      </c>
      <c r="CM41" s="234">
        <v>44090000</v>
      </c>
      <c r="CN41" s="236">
        <v>44090000</v>
      </c>
      <c r="CO41" s="234" t="s">
        <v>479</v>
      </c>
      <c r="CP41" s="234">
        <v>1549</v>
      </c>
      <c r="CQ41" s="234">
        <v>1549</v>
      </c>
      <c r="CR41" s="234" t="s">
        <v>479</v>
      </c>
      <c r="CS41" s="234">
        <v>44090000</v>
      </c>
      <c r="CT41" s="236">
        <v>44090000</v>
      </c>
      <c r="CU41" s="234" t="s">
        <v>486</v>
      </c>
      <c r="CV41" s="234" t="s">
        <v>479</v>
      </c>
      <c r="CW41" s="236">
        <v>4409000</v>
      </c>
      <c r="CX41" s="234" t="s">
        <v>487</v>
      </c>
      <c r="CY41" s="234">
        <v>2784</v>
      </c>
      <c r="CZ41" s="234">
        <v>2784</v>
      </c>
      <c r="DA41" s="234" t="s">
        <v>488</v>
      </c>
      <c r="DB41" s="236">
        <f>+Tabla2[[#This Row],[VALOR TOTAL ESTIMADO VIGENCIA ACTUAL]]-Tabla2[[#This Row],[Valor CDP BD]]</f>
        <v>0</v>
      </c>
      <c r="DC41" s="236">
        <f>+Tabla2[[#This Row],[Valor CDP BD]]-Tabla2[[#This Row],[Valor RP BD]]</f>
        <v>0</v>
      </c>
    </row>
    <row r="42" spans="1:107" ht="16.149999999999999" hidden="1" customHeight="1" x14ac:dyDescent="0.25">
      <c r="A42" s="234" t="s">
        <v>680</v>
      </c>
      <c r="B42" s="234" t="s">
        <v>681</v>
      </c>
      <c r="C42" s="234">
        <v>7710</v>
      </c>
      <c r="D42" s="234" t="s">
        <v>680</v>
      </c>
      <c r="E42" s="234">
        <v>412022</v>
      </c>
      <c r="F42" s="234">
        <v>7710</v>
      </c>
      <c r="G42" s="234">
        <v>16443</v>
      </c>
      <c r="H42" s="234">
        <v>2784</v>
      </c>
      <c r="I42" s="234" t="s">
        <v>452</v>
      </c>
      <c r="J42" s="234" t="s">
        <v>453</v>
      </c>
      <c r="K42" s="234" t="s">
        <v>454</v>
      </c>
      <c r="L42" s="234" t="s">
        <v>455</v>
      </c>
      <c r="M42" s="234" t="s">
        <v>456</v>
      </c>
      <c r="N42" s="234" t="s">
        <v>457</v>
      </c>
      <c r="O42" s="234" t="s">
        <v>458</v>
      </c>
      <c r="P42" s="234" t="s">
        <v>104</v>
      </c>
      <c r="Q42" s="234" t="s">
        <v>105</v>
      </c>
      <c r="R42" s="234" t="s">
        <v>459</v>
      </c>
      <c r="S42" s="234" t="s">
        <v>460</v>
      </c>
      <c r="T42" s="234" t="s">
        <v>461</v>
      </c>
      <c r="U42" s="234">
        <v>0</v>
      </c>
      <c r="V42" s="234" t="s">
        <v>590</v>
      </c>
      <c r="W42" s="234" t="s">
        <v>463</v>
      </c>
      <c r="X42" s="234" t="s">
        <v>464</v>
      </c>
      <c r="Y42" s="234">
        <v>0</v>
      </c>
      <c r="Z42" s="234" t="s">
        <v>465</v>
      </c>
      <c r="AA42" s="234" t="s">
        <v>466</v>
      </c>
      <c r="AB42" s="235">
        <v>1</v>
      </c>
      <c r="AC42" s="235">
        <v>1</v>
      </c>
      <c r="AD42" s="235">
        <v>10</v>
      </c>
      <c r="AE42" s="234">
        <v>1</v>
      </c>
      <c r="AF42" s="234">
        <v>11</v>
      </c>
      <c r="AG42" s="236">
        <v>44090000</v>
      </c>
      <c r="AH42" s="234">
        <v>0</v>
      </c>
      <c r="AI42" s="234">
        <v>0</v>
      </c>
      <c r="AJ42" s="234">
        <v>0</v>
      </c>
      <c r="AK42" s="234" t="s">
        <v>467</v>
      </c>
      <c r="AL42" s="234" t="s">
        <v>468</v>
      </c>
      <c r="AM42" s="234">
        <v>0</v>
      </c>
      <c r="AN42" s="234">
        <v>0</v>
      </c>
      <c r="AO42" s="234" t="s">
        <v>5</v>
      </c>
      <c r="AP42" s="234" t="s">
        <v>682</v>
      </c>
      <c r="AQ42" s="234">
        <v>20220614</v>
      </c>
      <c r="AR42" s="234">
        <v>638</v>
      </c>
      <c r="AS42" s="234">
        <v>44578</v>
      </c>
      <c r="AT42" s="234">
        <v>44090000</v>
      </c>
      <c r="AU42" s="234">
        <v>554</v>
      </c>
      <c r="AV42" s="234">
        <v>44582</v>
      </c>
      <c r="AW42" s="234">
        <v>44090000</v>
      </c>
      <c r="AX42" s="234">
        <v>0</v>
      </c>
      <c r="AY42" s="234">
        <v>4409000</v>
      </c>
      <c r="AZ42" s="234" t="s">
        <v>470</v>
      </c>
      <c r="BA42" s="234" t="s">
        <v>471</v>
      </c>
      <c r="BB42" s="234" t="s">
        <v>472</v>
      </c>
      <c r="BC42" s="234">
        <v>3778917</v>
      </c>
      <c r="BD42" s="234" t="s">
        <v>473</v>
      </c>
      <c r="BE42" s="234" t="s">
        <v>474</v>
      </c>
      <c r="BF42" s="234" t="s">
        <v>475</v>
      </c>
      <c r="BG42" s="234" t="s">
        <v>475</v>
      </c>
      <c r="BH42" s="234" t="s">
        <v>475</v>
      </c>
      <c r="BI42" s="234" t="s">
        <v>476</v>
      </c>
      <c r="BJ42" s="234" t="s">
        <v>477</v>
      </c>
      <c r="BK42" s="234">
        <v>4954580000</v>
      </c>
      <c r="BL42" s="234" t="s">
        <v>478</v>
      </c>
      <c r="BM42" s="234">
        <v>16443</v>
      </c>
      <c r="BN42" s="234">
        <v>0</v>
      </c>
      <c r="BO42" s="234" t="s">
        <v>105</v>
      </c>
      <c r="BP42" s="234" t="s">
        <v>105</v>
      </c>
      <c r="BQ42" s="234" t="s">
        <v>479</v>
      </c>
      <c r="BR42" s="234">
        <v>20220614</v>
      </c>
      <c r="BS42" s="234" t="s">
        <v>683</v>
      </c>
      <c r="BT42" s="234" t="s">
        <v>479</v>
      </c>
      <c r="BU42" s="234" t="s">
        <v>684</v>
      </c>
      <c r="BV42" s="234" t="s">
        <v>684</v>
      </c>
      <c r="BW42" s="234" t="s">
        <v>479</v>
      </c>
      <c r="BX42" s="234" t="s">
        <v>593</v>
      </c>
      <c r="BY42" s="239" t="s">
        <v>638</v>
      </c>
      <c r="BZ42" s="234" t="s">
        <v>593</v>
      </c>
      <c r="CA42" s="234" t="s">
        <v>639</v>
      </c>
      <c r="CB42" s="234" t="s">
        <v>459</v>
      </c>
      <c r="CC42" s="234" t="s">
        <v>459</v>
      </c>
      <c r="CD42" s="234" t="s">
        <v>459</v>
      </c>
      <c r="CE42" s="234" t="s">
        <v>484</v>
      </c>
      <c r="CF42" s="234" t="s">
        <v>485</v>
      </c>
      <c r="CG42" s="234" t="s">
        <v>485</v>
      </c>
      <c r="CH42" s="234" t="s">
        <v>485</v>
      </c>
      <c r="CI42" s="234" t="s">
        <v>484</v>
      </c>
      <c r="CJ42" s="234">
        <v>638</v>
      </c>
      <c r="CK42" s="234">
        <v>638</v>
      </c>
      <c r="CL42" s="234" t="s">
        <v>479</v>
      </c>
      <c r="CM42" s="234">
        <v>44090000</v>
      </c>
      <c r="CN42" s="236">
        <v>44090000</v>
      </c>
      <c r="CO42" s="234" t="s">
        <v>479</v>
      </c>
      <c r="CP42" s="234">
        <v>554</v>
      </c>
      <c r="CQ42" s="234">
        <v>554</v>
      </c>
      <c r="CR42" s="234" t="s">
        <v>479</v>
      </c>
      <c r="CS42" s="234">
        <v>44090000</v>
      </c>
      <c r="CT42" s="236">
        <v>44090000</v>
      </c>
      <c r="CU42" s="234" t="s">
        <v>486</v>
      </c>
      <c r="CV42" s="234" t="s">
        <v>479</v>
      </c>
      <c r="CW42" s="236">
        <v>0</v>
      </c>
      <c r="CX42" s="234" t="s">
        <v>487</v>
      </c>
      <c r="CY42" s="234">
        <v>2784</v>
      </c>
      <c r="CZ42" s="234">
        <v>2784</v>
      </c>
      <c r="DA42" s="234" t="s">
        <v>488</v>
      </c>
      <c r="DB42" s="236">
        <f>+Tabla2[[#This Row],[VALOR TOTAL ESTIMADO VIGENCIA ACTUAL]]-Tabla2[[#This Row],[Valor CDP BD]]</f>
        <v>0</v>
      </c>
      <c r="DC42" s="236">
        <f>+Tabla2[[#This Row],[Valor CDP BD]]-Tabla2[[#This Row],[Valor RP BD]]</f>
        <v>0</v>
      </c>
    </row>
    <row r="43" spans="1:107" ht="16.149999999999999" hidden="1" customHeight="1" x14ac:dyDescent="0.25">
      <c r="A43" s="234" t="s">
        <v>685</v>
      </c>
      <c r="B43" s="234" t="s">
        <v>686</v>
      </c>
      <c r="C43" s="234">
        <v>7710</v>
      </c>
      <c r="D43" s="234" t="s">
        <v>685</v>
      </c>
      <c r="E43" s="234">
        <v>422022</v>
      </c>
      <c r="F43" s="234">
        <v>7710</v>
      </c>
      <c r="G43" s="234">
        <v>16451</v>
      </c>
      <c r="H43" s="234">
        <v>2784</v>
      </c>
      <c r="I43" s="234" t="s">
        <v>452</v>
      </c>
      <c r="J43" s="234" t="s">
        <v>453</v>
      </c>
      <c r="K43" s="234" t="s">
        <v>454</v>
      </c>
      <c r="L43" s="234" t="s">
        <v>455</v>
      </c>
      <c r="M43" s="234" t="s">
        <v>456</v>
      </c>
      <c r="N43" s="234" t="s">
        <v>457</v>
      </c>
      <c r="O43" s="234" t="s">
        <v>458</v>
      </c>
      <c r="P43" s="234" t="s">
        <v>104</v>
      </c>
      <c r="Q43" s="234" t="s">
        <v>105</v>
      </c>
      <c r="R43" s="234" t="s">
        <v>459</v>
      </c>
      <c r="S43" s="234" t="s">
        <v>460</v>
      </c>
      <c r="T43" s="234" t="s">
        <v>461</v>
      </c>
      <c r="U43" s="234">
        <v>0</v>
      </c>
      <c r="V43" s="234" t="s">
        <v>590</v>
      </c>
      <c r="W43" s="234" t="s">
        <v>463</v>
      </c>
      <c r="X43" s="234" t="s">
        <v>464</v>
      </c>
      <c r="Y43" s="234">
        <v>0</v>
      </c>
      <c r="Z43" s="234" t="s">
        <v>465</v>
      </c>
      <c r="AA43" s="234" t="s">
        <v>466</v>
      </c>
      <c r="AB43" s="235">
        <v>1</v>
      </c>
      <c r="AC43" s="235">
        <v>1</v>
      </c>
      <c r="AD43" s="235">
        <v>10</v>
      </c>
      <c r="AE43" s="234">
        <v>1</v>
      </c>
      <c r="AF43" s="234">
        <v>11</v>
      </c>
      <c r="AG43" s="236">
        <v>44090000</v>
      </c>
      <c r="AH43" s="234">
        <v>0</v>
      </c>
      <c r="AI43" s="234">
        <v>0</v>
      </c>
      <c r="AJ43" s="234">
        <v>0</v>
      </c>
      <c r="AK43" s="234" t="s">
        <v>467</v>
      </c>
      <c r="AL43" s="234" t="s">
        <v>468</v>
      </c>
      <c r="AM43" s="234">
        <v>0</v>
      </c>
      <c r="AN43" s="234">
        <v>0</v>
      </c>
      <c r="AO43" s="234" t="s">
        <v>5</v>
      </c>
      <c r="AP43" s="234" t="s">
        <v>687</v>
      </c>
      <c r="AQ43" s="234">
        <v>20221289</v>
      </c>
      <c r="AR43" s="234">
        <v>1539</v>
      </c>
      <c r="AS43" s="234">
        <v>44585</v>
      </c>
      <c r="AT43" s="234">
        <v>44090000</v>
      </c>
      <c r="AU43" s="234">
        <v>962</v>
      </c>
      <c r="AV43" s="234">
        <v>44587</v>
      </c>
      <c r="AW43" s="234">
        <v>44090000</v>
      </c>
      <c r="AX43" s="234">
        <v>0</v>
      </c>
      <c r="AY43" s="234">
        <v>4409000</v>
      </c>
      <c r="AZ43" s="234" t="s">
        <v>470</v>
      </c>
      <c r="BA43" s="234" t="s">
        <v>471</v>
      </c>
      <c r="BB43" s="234" t="s">
        <v>472</v>
      </c>
      <c r="BC43" s="234">
        <v>3778917</v>
      </c>
      <c r="BD43" s="234" t="s">
        <v>473</v>
      </c>
      <c r="BE43" s="234" t="s">
        <v>474</v>
      </c>
      <c r="BF43" s="234" t="s">
        <v>475</v>
      </c>
      <c r="BG43" s="234" t="s">
        <v>475</v>
      </c>
      <c r="BH43" s="234" t="s">
        <v>475</v>
      </c>
      <c r="BI43" s="234" t="s">
        <v>476</v>
      </c>
      <c r="BJ43" s="234" t="s">
        <v>477</v>
      </c>
      <c r="BK43" s="234">
        <v>4954580000</v>
      </c>
      <c r="BL43" s="234" t="s">
        <v>478</v>
      </c>
      <c r="BM43" s="234">
        <v>16451</v>
      </c>
      <c r="BN43" s="234">
        <v>0</v>
      </c>
      <c r="BO43" s="234" t="s">
        <v>105</v>
      </c>
      <c r="BP43" s="234" t="s">
        <v>105</v>
      </c>
      <c r="BQ43" s="234" t="s">
        <v>479</v>
      </c>
      <c r="BR43" s="234">
        <v>20221289</v>
      </c>
      <c r="BS43" s="234" t="s">
        <v>688</v>
      </c>
      <c r="BT43" s="234" t="s">
        <v>551</v>
      </c>
      <c r="BU43" s="234" t="s">
        <v>689</v>
      </c>
      <c r="BV43" s="234" t="s">
        <v>689</v>
      </c>
      <c r="BW43" s="234" t="s">
        <v>479</v>
      </c>
      <c r="BX43" s="234" t="s">
        <v>593</v>
      </c>
      <c r="BY43" s="239" t="s">
        <v>638</v>
      </c>
      <c r="BZ43" s="234" t="s">
        <v>593</v>
      </c>
      <c r="CA43" s="234" t="s">
        <v>639</v>
      </c>
      <c r="CB43" s="234" t="s">
        <v>459</v>
      </c>
      <c r="CC43" s="234" t="s">
        <v>459</v>
      </c>
      <c r="CD43" s="234" t="s">
        <v>459</v>
      </c>
      <c r="CE43" s="234" t="s">
        <v>484</v>
      </c>
      <c r="CF43" s="234" t="s">
        <v>485</v>
      </c>
      <c r="CG43" s="234" t="s">
        <v>485</v>
      </c>
      <c r="CH43" s="234" t="s">
        <v>485</v>
      </c>
      <c r="CI43" s="234" t="s">
        <v>484</v>
      </c>
      <c r="CJ43" s="234">
        <v>1539</v>
      </c>
      <c r="CK43" s="234">
        <v>1539</v>
      </c>
      <c r="CL43" s="234" t="s">
        <v>479</v>
      </c>
      <c r="CM43" s="234">
        <v>44090000</v>
      </c>
      <c r="CN43" s="236">
        <v>44090000</v>
      </c>
      <c r="CO43" s="234" t="s">
        <v>479</v>
      </c>
      <c r="CP43" s="234">
        <v>962</v>
      </c>
      <c r="CQ43" s="234">
        <v>962</v>
      </c>
      <c r="CR43" s="234" t="s">
        <v>479</v>
      </c>
      <c r="CS43" s="234">
        <v>44090000</v>
      </c>
      <c r="CT43" s="236">
        <v>44090000</v>
      </c>
      <c r="CU43" s="234" t="s">
        <v>486</v>
      </c>
      <c r="CV43" s="234" t="s">
        <v>479</v>
      </c>
      <c r="CW43" s="236">
        <v>4409000</v>
      </c>
      <c r="CX43" s="234" t="s">
        <v>487</v>
      </c>
      <c r="CY43" s="234">
        <v>2784</v>
      </c>
      <c r="CZ43" s="234">
        <v>2784</v>
      </c>
      <c r="DA43" s="234" t="s">
        <v>488</v>
      </c>
      <c r="DB43" s="236">
        <f>+Tabla2[[#This Row],[VALOR TOTAL ESTIMADO VIGENCIA ACTUAL]]-Tabla2[[#This Row],[Valor CDP BD]]</f>
        <v>0</v>
      </c>
      <c r="DC43" s="236">
        <f>+Tabla2[[#This Row],[Valor CDP BD]]-Tabla2[[#This Row],[Valor RP BD]]</f>
        <v>0</v>
      </c>
    </row>
    <row r="44" spans="1:107" ht="16.149999999999999" hidden="1" customHeight="1" x14ac:dyDescent="0.25">
      <c r="A44" s="234" t="s">
        <v>690</v>
      </c>
      <c r="B44" s="234" t="s">
        <v>691</v>
      </c>
      <c r="C44" s="234">
        <v>7710</v>
      </c>
      <c r="D44" s="234" t="s">
        <v>690</v>
      </c>
      <c r="E44" s="234">
        <v>432022</v>
      </c>
      <c r="F44" s="234">
        <v>7710</v>
      </c>
      <c r="G44" s="234">
        <v>16457</v>
      </c>
      <c r="H44" s="234">
        <v>2784</v>
      </c>
      <c r="I44" s="234" t="s">
        <v>452</v>
      </c>
      <c r="J44" s="234" t="s">
        <v>453</v>
      </c>
      <c r="K44" s="234" t="s">
        <v>454</v>
      </c>
      <c r="L44" s="234" t="s">
        <v>455</v>
      </c>
      <c r="M44" s="234" t="s">
        <v>456</v>
      </c>
      <c r="N44" s="234" t="s">
        <v>457</v>
      </c>
      <c r="O44" s="234" t="s">
        <v>458</v>
      </c>
      <c r="P44" s="234" t="s">
        <v>104</v>
      </c>
      <c r="Q44" s="234" t="s">
        <v>105</v>
      </c>
      <c r="R44" s="234" t="s">
        <v>459</v>
      </c>
      <c r="S44" s="234" t="s">
        <v>460</v>
      </c>
      <c r="T44" s="234" t="s">
        <v>461</v>
      </c>
      <c r="U44" s="234">
        <v>0</v>
      </c>
      <c r="V44" s="234" t="s">
        <v>590</v>
      </c>
      <c r="W44" s="234" t="s">
        <v>463</v>
      </c>
      <c r="X44" s="234" t="s">
        <v>464</v>
      </c>
      <c r="Y44" s="234">
        <v>0</v>
      </c>
      <c r="Z44" s="234" t="s">
        <v>465</v>
      </c>
      <c r="AA44" s="234" t="s">
        <v>466</v>
      </c>
      <c r="AB44" s="235">
        <v>1</v>
      </c>
      <c r="AC44" s="235">
        <v>1</v>
      </c>
      <c r="AD44" s="235">
        <v>10</v>
      </c>
      <c r="AE44" s="234">
        <v>1</v>
      </c>
      <c r="AF44" s="234">
        <v>11</v>
      </c>
      <c r="AG44" s="236">
        <v>44090000</v>
      </c>
      <c r="AH44" s="234">
        <v>0</v>
      </c>
      <c r="AI44" s="234">
        <v>0</v>
      </c>
      <c r="AJ44" s="234">
        <v>0</v>
      </c>
      <c r="AK44" s="234" t="s">
        <v>467</v>
      </c>
      <c r="AL44" s="234" t="s">
        <v>468</v>
      </c>
      <c r="AM44" s="234">
        <v>0</v>
      </c>
      <c r="AN44" s="234">
        <v>0</v>
      </c>
      <c r="AO44" s="234" t="s">
        <v>5</v>
      </c>
      <c r="AP44" s="234" t="s">
        <v>692</v>
      </c>
      <c r="AQ44" s="234">
        <v>20220177</v>
      </c>
      <c r="AR44" s="234">
        <v>338</v>
      </c>
      <c r="AS44" s="234">
        <v>44573</v>
      </c>
      <c r="AT44" s="234">
        <v>44090000</v>
      </c>
      <c r="AU44" s="234">
        <v>140</v>
      </c>
      <c r="AV44" s="234">
        <v>44574</v>
      </c>
      <c r="AW44" s="234">
        <v>44090000</v>
      </c>
      <c r="AX44" s="234">
        <v>0</v>
      </c>
      <c r="AY44" s="234">
        <v>4409000</v>
      </c>
      <c r="AZ44" s="234" t="s">
        <v>470</v>
      </c>
      <c r="BA44" s="234" t="s">
        <v>471</v>
      </c>
      <c r="BB44" s="234" t="s">
        <v>472</v>
      </c>
      <c r="BC44" s="234">
        <v>3778917</v>
      </c>
      <c r="BD44" s="234" t="s">
        <v>473</v>
      </c>
      <c r="BE44" s="234" t="s">
        <v>474</v>
      </c>
      <c r="BF44" s="234" t="s">
        <v>475</v>
      </c>
      <c r="BG44" s="234" t="s">
        <v>475</v>
      </c>
      <c r="BH44" s="234" t="s">
        <v>475</v>
      </c>
      <c r="BI44" s="234" t="s">
        <v>476</v>
      </c>
      <c r="BJ44" s="234" t="s">
        <v>477</v>
      </c>
      <c r="BK44" s="234">
        <v>4954580000</v>
      </c>
      <c r="BL44" s="234" t="s">
        <v>478</v>
      </c>
      <c r="BM44" s="234">
        <v>16457</v>
      </c>
      <c r="BN44" s="234">
        <v>0</v>
      </c>
      <c r="BO44" s="234" t="s">
        <v>105</v>
      </c>
      <c r="BP44" s="234" t="s">
        <v>105</v>
      </c>
      <c r="BQ44" s="234" t="s">
        <v>479</v>
      </c>
      <c r="BR44" s="234">
        <v>20220177</v>
      </c>
      <c r="BS44" s="234" t="s">
        <v>693</v>
      </c>
      <c r="BT44" s="234" t="s">
        <v>479</v>
      </c>
      <c r="BU44" s="234" t="s">
        <v>692</v>
      </c>
      <c r="BV44" s="234" t="s">
        <v>692</v>
      </c>
      <c r="BW44" s="234" t="s">
        <v>479</v>
      </c>
      <c r="BX44" s="234" t="s">
        <v>593</v>
      </c>
      <c r="BY44" s="239" t="s">
        <v>638</v>
      </c>
      <c r="BZ44" s="234" t="s">
        <v>593</v>
      </c>
      <c r="CA44" s="234" t="s">
        <v>639</v>
      </c>
      <c r="CB44" s="234" t="s">
        <v>459</v>
      </c>
      <c r="CC44" s="234" t="s">
        <v>459</v>
      </c>
      <c r="CD44" s="234" t="s">
        <v>459</v>
      </c>
      <c r="CE44" s="234" t="s">
        <v>484</v>
      </c>
      <c r="CF44" s="234" t="s">
        <v>485</v>
      </c>
      <c r="CG44" s="234" t="s">
        <v>485</v>
      </c>
      <c r="CH44" s="234" t="s">
        <v>485</v>
      </c>
      <c r="CI44" s="234" t="s">
        <v>484</v>
      </c>
      <c r="CJ44" s="234">
        <v>338</v>
      </c>
      <c r="CK44" s="234">
        <v>338</v>
      </c>
      <c r="CL44" s="234" t="s">
        <v>479</v>
      </c>
      <c r="CM44" s="234">
        <v>44090000</v>
      </c>
      <c r="CN44" s="236">
        <v>44090000</v>
      </c>
      <c r="CO44" s="234" t="s">
        <v>479</v>
      </c>
      <c r="CP44" s="234">
        <v>140</v>
      </c>
      <c r="CQ44" s="234">
        <v>140</v>
      </c>
      <c r="CR44" s="234" t="s">
        <v>479</v>
      </c>
      <c r="CS44" s="234">
        <v>44090000</v>
      </c>
      <c r="CT44" s="236">
        <v>44090000</v>
      </c>
      <c r="CU44" s="234" t="s">
        <v>486</v>
      </c>
      <c r="CV44" s="234" t="s">
        <v>479</v>
      </c>
      <c r="CW44" s="236">
        <v>7054400</v>
      </c>
      <c r="CX44" s="234" t="s">
        <v>487</v>
      </c>
      <c r="CY44" s="234">
        <v>2784</v>
      </c>
      <c r="CZ44" s="234">
        <v>2784</v>
      </c>
      <c r="DA44" s="234" t="s">
        <v>488</v>
      </c>
      <c r="DB44" s="236">
        <f>+Tabla2[[#This Row],[VALOR TOTAL ESTIMADO VIGENCIA ACTUAL]]-Tabla2[[#This Row],[Valor CDP BD]]</f>
        <v>0</v>
      </c>
      <c r="DC44" s="236">
        <f>+Tabla2[[#This Row],[Valor CDP BD]]-Tabla2[[#This Row],[Valor RP BD]]</f>
        <v>0</v>
      </c>
    </row>
    <row r="45" spans="1:107" ht="16.149999999999999" hidden="1" customHeight="1" x14ac:dyDescent="0.25">
      <c r="A45" s="234" t="s">
        <v>694</v>
      </c>
      <c r="B45" s="234" t="s">
        <v>695</v>
      </c>
      <c r="C45" s="234">
        <v>7710</v>
      </c>
      <c r="D45" s="234" t="s">
        <v>694</v>
      </c>
      <c r="E45" s="234">
        <v>442022</v>
      </c>
      <c r="F45" s="234">
        <v>7710</v>
      </c>
      <c r="G45" s="234">
        <v>16464</v>
      </c>
      <c r="H45" s="234">
        <v>2784</v>
      </c>
      <c r="I45" s="234" t="s">
        <v>452</v>
      </c>
      <c r="J45" s="234" t="s">
        <v>453</v>
      </c>
      <c r="K45" s="234" t="s">
        <v>454</v>
      </c>
      <c r="L45" s="234" t="s">
        <v>455</v>
      </c>
      <c r="M45" s="234" t="s">
        <v>456</v>
      </c>
      <c r="N45" s="234" t="s">
        <v>457</v>
      </c>
      <c r="O45" s="234" t="s">
        <v>458</v>
      </c>
      <c r="P45" s="234" t="s">
        <v>104</v>
      </c>
      <c r="Q45" s="234" t="s">
        <v>105</v>
      </c>
      <c r="R45" s="234" t="s">
        <v>459</v>
      </c>
      <c r="S45" s="234" t="s">
        <v>460</v>
      </c>
      <c r="T45" s="234" t="s">
        <v>461</v>
      </c>
      <c r="U45" s="234">
        <v>0</v>
      </c>
      <c r="V45" s="234" t="s">
        <v>590</v>
      </c>
      <c r="W45" s="234" t="s">
        <v>463</v>
      </c>
      <c r="X45" s="234" t="s">
        <v>464</v>
      </c>
      <c r="Y45" s="234">
        <v>0</v>
      </c>
      <c r="Z45" s="234" t="s">
        <v>465</v>
      </c>
      <c r="AA45" s="234" t="s">
        <v>466</v>
      </c>
      <c r="AB45" s="235">
        <v>1</v>
      </c>
      <c r="AC45" s="235">
        <v>1</v>
      </c>
      <c r="AD45" s="235">
        <v>10</v>
      </c>
      <c r="AE45" s="234">
        <v>1</v>
      </c>
      <c r="AF45" s="234">
        <v>11</v>
      </c>
      <c r="AG45" s="236">
        <v>44090000</v>
      </c>
      <c r="AH45" s="234">
        <v>0</v>
      </c>
      <c r="AI45" s="234">
        <v>0</v>
      </c>
      <c r="AJ45" s="234">
        <v>0</v>
      </c>
      <c r="AK45" s="234" t="s">
        <v>467</v>
      </c>
      <c r="AL45" s="234" t="s">
        <v>468</v>
      </c>
      <c r="AM45" s="234">
        <v>0</v>
      </c>
      <c r="AN45" s="234">
        <v>0</v>
      </c>
      <c r="AO45" s="234" t="s">
        <v>5</v>
      </c>
      <c r="AP45" s="234" t="s">
        <v>696</v>
      </c>
      <c r="AQ45" s="234">
        <v>20220484</v>
      </c>
      <c r="AR45" s="234">
        <v>580</v>
      </c>
      <c r="AS45" s="234">
        <v>44578</v>
      </c>
      <c r="AT45" s="234">
        <v>44090000</v>
      </c>
      <c r="AU45" s="234">
        <v>429</v>
      </c>
      <c r="AV45" s="234">
        <v>44581</v>
      </c>
      <c r="AW45" s="234">
        <v>44090000</v>
      </c>
      <c r="AX45" s="234">
        <v>0</v>
      </c>
      <c r="AY45" s="234">
        <v>4409000</v>
      </c>
      <c r="AZ45" s="234" t="s">
        <v>470</v>
      </c>
      <c r="BA45" s="234" t="s">
        <v>471</v>
      </c>
      <c r="BB45" s="234" t="s">
        <v>472</v>
      </c>
      <c r="BC45" s="234">
        <v>3778917</v>
      </c>
      <c r="BD45" s="234" t="s">
        <v>473</v>
      </c>
      <c r="BE45" s="234" t="s">
        <v>474</v>
      </c>
      <c r="BF45" s="234" t="s">
        <v>475</v>
      </c>
      <c r="BG45" s="234" t="s">
        <v>475</v>
      </c>
      <c r="BH45" s="234" t="s">
        <v>475</v>
      </c>
      <c r="BI45" s="234" t="s">
        <v>476</v>
      </c>
      <c r="BJ45" s="234" t="s">
        <v>477</v>
      </c>
      <c r="BK45" s="234">
        <v>4954580000</v>
      </c>
      <c r="BL45" s="234" t="s">
        <v>478</v>
      </c>
      <c r="BM45" s="234">
        <v>16464</v>
      </c>
      <c r="BN45" s="234">
        <v>0</v>
      </c>
      <c r="BO45" s="234" t="s">
        <v>105</v>
      </c>
      <c r="BP45" s="234" t="s">
        <v>105</v>
      </c>
      <c r="BQ45" s="234" t="s">
        <v>479</v>
      </c>
      <c r="BR45" s="234">
        <v>20220484</v>
      </c>
      <c r="BS45" s="234" t="s">
        <v>697</v>
      </c>
      <c r="BT45" s="234" t="s">
        <v>479</v>
      </c>
      <c r="BU45" s="234" t="s">
        <v>696</v>
      </c>
      <c r="BV45" s="234" t="s">
        <v>696</v>
      </c>
      <c r="BW45" s="234" t="s">
        <v>479</v>
      </c>
      <c r="BX45" s="234" t="s">
        <v>593</v>
      </c>
      <c r="BY45" s="239" t="s">
        <v>638</v>
      </c>
      <c r="BZ45" s="234" t="s">
        <v>594</v>
      </c>
      <c r="CA45" s="234" t="s">
        <v>551</v>
      </c>
      <c r="CB45" s="234" t="s">
        <v>459</v>
      </c>
      <c r="CC45" s="234" t="s">
        <v>459</v>
      </c>
      <c r="CD45" s="234" t="s">
        <v>459</v>
      </c>
      <c r="CE45" s="234" t="s">
        <v>484</v>
      </c>
      <c r="CF45" s="234" t="s">
        <v>485</v>
      </c>
      <c r="CG45" s="234" t="s">
        <v>485</v>
      </c>
      <c r="CH45" s="234" t="s">
        <v>485</v>
      </c>
      <c r="CI45" s="234" t="s">
        <v>484</v>
      </c>
      <c r="CJ45" s="234">
        <v>580</v>
      </c>
      <c r="CK45" s="234">
        <v>580</v>
      </c>
      <c r="CL45" s="234" t="s">
        <v>479</v>
      </c>
      <c r="CM45" s="234">
        <v>44090000</v>
      </c>
      <c r="CN45" s="236">
        <v>44090000</v>
      </c>
      <c r="CO45" s="234" t="s">
        <v>479</v>
      </c>
      <c r="CP45" s="234">
        <v>429</v>
      </c>
      <c r="CQ45" s="234">
        <v>429</v>
      </c>
      <c r="CR45" s="234" t="s">
        <v>479</v>
      </c>
      <c r="CS45" s="234">
        <v>44090000</v>
      </c>
      <c r="CT45" s="236">
        <v>44090000</v>
      </c>
      <c r="CU45" s="234" t="s">
        <v>486</v>
      </c>
      <c r="CV45" s="234" t="s">
        <v>479</v>
      </c>
      <c r="CW45" s="236">
        <v>0</v>
      </c>
      <c r="CX45" s="234" t="s">
        <v>487</v>
      </c>
      <c r="CY45" s="234">
        <v>2784</v>
      </c>
      <c r="CZ45" s="234">
        <v>2784</v>
      </c>
      <c r="DA45" s="234" t="s">
        <v>488</v>
      </c>
      <c r="DB45" s="236">
        <f>+Tabla2[[#This Row],[VALOR TOTAL ESTIMADO VIGENCIA ACTUAL]]-Tabla2[[#This Row],[Valor CDP BD]]</f>
        <v>0</v>
      </c>
      <c r="DC45" s="236">
        <f>+Tabla2[[#This Row],[Valor CDP BD]]-Tabla2[[#This Row],[Valor RP BD]]</f>
        <v>0</v>
      </c>
    </row>
    <row r="46" spans="1:107" ht="16.149999999999999" hidden="1" customHeight="1" x14ac:dyDescent="0.25">
      <c r="A46" s="234" t="s">
        <v>698</v>
      </c>
      <c r="B46" s="234" t="s">
        <v>699</v>
      </c>
      <c r="C46" s="234">
        <v>7710</v>
      </c>
      <c r="D46" s="234" t="s">
        <v>698</v>
      </c>
      <c r="E46" s="234">
        <v>452022</v>
      </c>
      <c r="F46" s="234">
        <v>7710</v>
      </c>
      <c r="G46" s="234">
        <v>16472</v>
      </c>
      <c r="H46" s="234">
        <v>2784</v>
      </c>
      <c r="I46" s="234" t="s">
        <v>452</v>
      </c>
      <c r="J46" s="234" t="s">
        <v>453</v>
      </c>
      <c r="K46" s="234" t="s">
        <v>454</v>
      </c>
      <c r="L46" s="234" t="s">
        <v>455</v>
      </c>
      <c r="M46" s="234" t="s">
        <v>456</v>
      </c>
      <c r="N46" s="234" t="s">
        <v>457</v>
      </c>
      <c r="O46" s="234" t="s">
        <v>458</v>
      </c>
      <c r="P46" s="234" t="s">
        <v>104</v>
      </c>
      <c r="Q46" s="234" t="s">
        <v>105</v>
      </c>
      <c r="R46" s="234" t="s">
        <v>459</v>
      </c>
      <c r="S46" s="234" t="s">
        <v>460</v>
      </c>
      <c r="T46" s="234" t="s">
        <v>461</v>
      </c>
      <c r="U46" s="234">
        <v>0</v>
      </c>
      <c r="V46" s="234" t="s">
        <v>590</v>
      </c>
      <c r="W46" s="234" t="s">
        <v>463</v>
      </c>
      <c r="X46" s="234" t="s">
        <v>464</v>
      </c>
      <c r="Y46" s="234">
        <v>0</v>
      </c>
      <c r="Z46" s="234" t="s">
        <v>465</v>
      </c>
      <c r="AA46" s="234" t="s">
        <v>466</v>
      </c>
      <c r="AB46" s="235">
        <v>1</v>
      </c>
      <c r="AC46" s="235">
        <v>1</v>
      </c>
      <c r="AD46" s="235">
        <v>10</v>
      </c>
      <c r="AE46" s="234">
        <v>1</v>
      </c>
      <c r="AF46" s="234">
        <v>11</v>
      </c>
      <c r="AG46" s="236">
        <v>44090000</v>
      </c>
      <c r="AH46" s="234">
        <v>0</v>
      </c>
      <c r="AI46" s="234">
        <v>0</v>
      </c>
      <c r="AJ46" s="234">
        <v>0</v>
      </c>
      <c r="AK46" s="234" t="s">
        <v>467</v>
      </c>
      <c r="AL46" s="234" t="s">
        <v>468</v>
      </c>
      <c r="AM46" s="234">
        <v>0</v>
      </c>
      <c r="AN46" s="234">
        <v>0</v>
      </c>
      <c r="AO46" s="234" t="s">
        <v>5</v>
      </c>
      <c r="AP46" s="234" t="s">
        <v>700</v>
      </c>
      <c r="AQ46" s="234">
        <v>20221266</v>
      </c>
      <c r="AR46" s="234">
        <v>1444</v>
      </c>
      <c r="AS46" s="234">
        <v>44584</v>
      </c>
      <c r="AT46" s="234">
        <v>44090000</v>
      </c>
      <c r="AU46" s="234">
        <v>1060</v>
      </c>
      <c r="AV46" s="234">
        <v>44587</v>
      </c>
      <c r="AW46" s="234">
        <v>44090000</v>
      </c>
      <c r="AX46" s="234">
        <v>0</v>
      </c>
      <c r="AY46" s="234">
        <v>4409000</v>
      </c>
      <c r="AZ46" s="234" t="s">
        <v>470</v>
      </c>
      <c r="BA46" s="234" t="s">
        <v>471</v>
      </c>
      <c r="BB46" s="234" t="s">
        <v>472</v>
      </c>
      <c r="BC46" s="234">
        <v>3778917</v>
      </c>
      <c r="BD46" s="234" t="s">
        <v>473</v>
      </c>
      <c r="BE46" s="234" t="s">
        <v>474</v>
      </c>
      <c r="BF46" s="234" t="s">
        <v>475</v>
      </c>
      <c r="BG46" s="234" t="s">
        <v>475</v>
      </c>
      <c r="BH46" s="234" t="s">
        <v>475</v>
      </c>
      <c r="BI46" s="234" t="s">
        <v>476</v>
      </c>
      <c r="BJ46" s="234" t="s">
        <v>477</v>
      </c>
      <c r="BK46" s="234">
        <v>4954580000</v>
      </c>
      <c r="BL46" s="234" t="s">
        <v>478</v>
      </c>
      <c r="BM46" s="234">
        <v>16472</v>
      </c>
      <c r="BN46" s="234">
        <v>0</v>
      </c>
      <c r="BO46" s="234" t="s">
        <v>105</v>
      </c>
      <c r="BP46" s="234" t="s">
        <v>105</v>
      </c>
      <c r="BQ46" s="234" t="s">
        <v>479</v>
      </c>
      <c r="BR46" s="234">
        <v>20221266</v>
      </c>
      <c r="BS46" s="234" t="s">
        <v>701</v>
      </c>
      <c r="BT46" s="234" t="s">
        <v>479</v>
      </c>
      <c r="BU46" s="234" t="s">
        <v>702</v>
      </c>
      <c r="BV46" s="234" t="s">
        <v>702</v>
      </c>
      <c r="BW46" s="234" t="s">
        <v>479</v>
      </c>
      <c r="BX46" s="234" t="s">
        <v>593</v>
      </c>
      <c r="BY46" s="239" t="s">
        <v>638</v>
      </c>
      <c r="BZ46" s="234" t="s">
        <v>593</v>
      </c>
      <c r="CA46" s="234" t="s">
        <v>639</v>
      </c>
      <c r="CB46" s="234" t="s">
        <v>459</v>
      </c>
      <c r="CC46" s="234" t="s">
        <v>459</v>
      </c>
      <c r="CD46" s="234" t="s">
        <v>459</v>
      </c>
      <c r="CE46" s="234" t="s">
        <v>484</v>
      </c>
      <c r="CF46" s="234" t="s">
        <v>485</v>
      </c>
      <c r="CG46" s="234" t="s">
        <v>485</v>
      </c>
      <c r="CH46" s="234" t="s">
        <v>485</v>
      </c>
      <c r="CI46" s="234" t="s">
        <v>484</v>
      </c>
      <c r="CJ46" s="234">
        <v>1444</v>
      </c>
      <c r="CK46" s="234">
        <v>1444</v>
      </c>
      <c r="CL46" s="234" t="s">
        <v>479</v>
      </c>
      <c r="CM46" s="234">
        <v>44090000</v>
      </c>
      <c r="CN46" s="236">
        <v>44090000</v>
      </c>
      <c r="CO46" s="234" t="s">
        <v>479</v>
      </c>
      <c r="CP46" s="234">
        <v>1060</v>
      </c>
      <c r="CQ46" s="234">
        <v>1060</v>
      </c>
      <c r="CR46" s="234" t="s">
        <v>479</v>
      </c>
      <c r="CS46" s="234">
        <v>44090000</v>
      </c>
      <c r="CT46" s="236">
        <v>44090000</v>
      </c>
      <c r="CU46" s="234" t="s">
        <v>486</v>
      </c>
      <c r="CV46" s="234" t="s">
        <v>479</v>
      </c>
      <c r="CW46" s="236">
        <v>3527200</v>
      </c>
      <c r="CX46" s="234" t="s">
        <v>487</v>
      </c>
      <c r="CY46" s="234">
        <v>2784</v>
      </c>
      <c r="CZ46" s="234">
        <v>2784</v>
      </c>
      <c r="DA46" s="234" t="s">
        <v>488</v>
      </c>
      <c r="DB46" s="236">
        <f>+Tabla2[[#This Row],[VALOR TOTAL ESTIMADO VIGENCIA ACTUAL]]-Tabla2[[#This Row],[Valor CDP BD]]</f>
        <v>0</v>
      </c>
      <c r="DC46" s="236">
        <f>+Tabla2[[#This Row],[Valor CDP BD]]-Tabla2[[#This Row],[Valor RP BD]]</f>
        <v>0</v>
      </c>
    </row>
    <row r="47" spans="1:107" ht="16.149999999999999" hidden="1" customHeight="1" x14ac:dyDescent="0.25">
      <c r="A47" s="234" t="s">
        <v>703</v>
      </c>
      <c r="B47" s="234" t="s">
        <v>704</v>
      </c>
      <c r="C47" s="234">
        <v>7710</v>
      </c>
      <c r="D47" s="234" t="s">
        <v>703</v>
      </c>
      <c r="E47" s="234">
        <v>462022</v>
      </c>
      <c r="F47" s="234">
        <v>7710</v>
      </c>
      <c r="G47" s="234">
        <v>16477</v>
      </c>
      <c r="H47" s="234">
        <v>2784</v>
      </c>
      <c r="I47" s="234" t="s">
        <v>452</v>
      </c>
      <c r="J47" s="234" t="s">
        <v>453</v>
      </c>
      <c r="K47" s="234" t="s">
        <v>454</v>
      </c>
      <c r="L47" s="234" t="s">
        <v>455</v>
      </c>
      <c r="M47" s="234" t="s">
        <v>456</v>
      </c>
      <c r="N47" s="234" t="s">
        <v>457</v>
      </c>
      <c r="O47" s="234" t="s">
        <v>458</v>
      </c>
      <c r="P47" s="234" t="s">
        <v>104</v>
      </c>
      <c r="Q47" s="234" t="s">
        <v>105</v>
      </c>
      <c r="R47" s="234" t="s">
        <v>459</v>
      </c>
      <c r="S47" s="234" t="s">
        <v>460</v>
      </c>
      <c r="T47" s="234" t="s">
        <v>461</v>
      </c>
      <c r="U47" s="234">
        <v>0</v>
      </c>
      <c r="V47" s="234" t="s">
        <v>590</v>
      </c>
      <c r="W47" s="234" t="s">
        <v>463</v>
      </c>
      <c r="X47" s="234" t="s">
        <v>464</v>
      </c>
      <c r="Y47" s="234">
        <v>0</v>
      </c>
      <c r="Z47" s="234" t="s">
        <v>465</v>
      </c>
      <c r="AA47" s="234" t="s">
        <v>466</v>
      </c>
      <c r="AB47" s="235">
        <v>1</v>
      </c>
      <c r="AC47" s="235">
        <v>1</v>
      </c>
      <c r="AD47" s="235">
        <v>10</v>
      </c>
      <c r="AE47" s="234">
        <v>1</v>
      </c>
      <c r="AF47" s="234">
        <v>11</v>
      </c>
      <c r="AG47" s="236">
        <v>44090000</v>
      </c>
      <c r="AH47" s="234">
        <v>0</v>
      </c>
      <c r="AI47" s="234">
        <v>0</v>
      </c>
      <c r="AJ47" s="234">
        <v>0</v>
      </c>
      <c r="AK47" s="234" t="s">
        <v>467</v>
      </c>
      <c r="AL47" s="234" t="s">
        <v>468</v>
      </c>
      <c r="AM47" s="234">
        <v>0</v>
      </c>
      <c r="AN47" s="234">
        <v>0</v>
      </c>
      <c r="AO47" s="234" t="s">
        <v>5</v>
      </c>
      <c r="AP47" s="234" t="s">
        <v>705</v>
      </c>
      <c r="AQ47" s="234">
        <v>20220178</v>
      </c>
      <c r="AR47" s="234">
        <v>340</v>
      </c>
      <c r="AS47" s="234">
        <v>44573</v>
      </c>
      <c r="AT47" s="234">
        <v>44090000</v>
      </c>
      <c r="AU47" s="234">
        <v>141</v>
      </c>
      <c r="AV47" s="234">
        <v>44574</v>
      </c>
      <c r="AW47" s="234">
        <v>44090000</v>
      </c>
      <c r="AX47" s="234">
        <v>0</v>
      </c>
      <c r="AY47" s="234">
        <v>4409000</v>
      </c>
      <c r="AZ47" s="234" t="s">
        <v>470</v>
      </c>
      <c r="BA47" s="234" t="s">
        <v>471</v>
      </c>
      <c r="BB47" s="234" t="s">
        <v>472</v>
      </c>
      <c r="BC47" s="234">
        <v>3778917</v>
      </c>
      <c r="BD47" s="234" t="s">
        <v>473</v>
      </c>
      <c r="BE47" s="234" t="s">
        <v>474</v>
      </c>
      <c r="BF47" s="234" t="s">
        <v>475</v>
      </c>
      <c r="BG47" s="234" t="s">
        <v>475</v>
      </c>
      <c r="BH47" s="234" t="s">
        <v>475</v>
      </c>
      <c r="BI47" s="234" t="s">
        <v>476</v>
      </c>
      <c r="BJ47" s="234" t="s">
        <v>477</v>
      </c>
      <c r="BK47" s="234">
        <v>4954580000</v>
      </c>
      <c r="BL47" s="234" t="s">
        <v>478</v>
      </c>
      <c r="BM47" s="234">
        <v>16477</v>
      </c>
      <c r="BN47" s="234">
        <v>0</v>
      </c>
      <c r="BO47" s="234" t="s">
        <v>105</v>
      </c>
      <c r="BP47" s="234" t="s">
        <v>105</v>
      </c>
      <c r="BQ47" s="234" t="s">
        <v>479</v>
      </c>
      <c r="BR47" s="234">
        <v>20220178</v>
      </c>
      <c r="BS47" s="234" t="s">
        <v>706</v>
      </c>
      <c r="BT47" s="234" t="s">
        <v>479</v>
      </c>
      <c r="BU47" s="234" t="s">
        <v>707</v>
      </c>
      <c r="BV47" s="234" t="s">
        <v>707</v>
      </c>
      <c r="BW47" s="234" t="s">
        <v>479</v>
      </c>
      <c r="BX47" s="234" t="s">
        <v>593</v>
      </c>
      <c r="BY47" s="239" t="s">
        <v>638</v>
      </c>
      <c r="BZ47" s="234" t="s">
        <v>593</v>
      </c>
      <c r="CA47" s="234" t="s">
        <v>639</v>
      </c>
      <c r="CB47" s="234" t="s">
        <v>459</v>
      </c>
      <c r="CC47" s="234" t="s">
        <v>459</v>
      </c>
      <c r="CD47" s="234" t="s">
        <v>459</v>
      </c>
      <c r="CE47" s="234" t="s">
        <v>484</v>
      </c>
      <c r="CF47" s="234" t="s">
        <v>485</v>
      </c>
      <c r="CG47" s="234" t="s">
        <v>485</v>
      </c>
      <c r="CH47" s="234" t="s">
        <v>485</v>
      </c>
      <c r="CI47" s="234" t="s">
        <v>484</v>
      </c>
      <c r="CJ47" s="234">
        <v>340</v>
      </c>
      <c r="CK47" s="234">
        <v>340</v>
      </c>
      <c r="CL47" s="234" t="s">
        <v>479</v>
      </c>
      <c r="CM47" s="234">
        <v>44090000</v>
      </c>
      <c r="CN47" s="236">
        <v>44090000</v>
      </c>
      <c r="CO47" s="234" t="s">
        <v>479</v>
      </c>
      <c r="CP47" s="234">
        <v>141</v>
      </c>
      <c r="CQ47" s="234">
        <v>141</v>
      </c>
      <c r="CR47" s="234" t="s">
        <v>479</v>
      </c>
      <c r="CS47" s="234">
        <v>44090000</v>
      </c>
      <c r="CT47" s="236">
        <v>44090000</v>
      </c>
      <c r="CU47" s="234" t="s">
        <v>486</v>
      </c>
      <c r="CV47" s="234" t="s">
        <v>479</v>
      </c>
      <c r="CW47" s="236">
        <v>7054400</v>
      </c>
      <c r="CX47" s="234" t="s">
        <v>487</v>
      </c>
      <c r="CY47" s="234">
        <v>2784</v>
      </c>
      <c r="CZ47" s="234">
        <v>2784</v>
      </c>
      <c r="DA47" s="234" t="s">
        <v>488</v>
      </c>
      <c r="DB47" s="236">
        <f>+Tabla2[[#This Row],[VALOR TOTAL ESTIMADO VIGENCIA ACTUAL]]-Tabla2[[#This Row],[Valor CDP BD]]</f>
        <v>0</v>
      </c>
      <c r="DC47" s="236">
        <f>+Tabla2[[#This Row],[Valor CDP BD]]-Tabla2[[#This Row],[Valor RP BD]]</f>
        <v>0</v>
      </c>
    </row>
    <row r="48" spans="1:107" ht="16.149999999999999" hidden="1" customHeight="1" x14ac:dyDescent="0.25">
      <c r="A48" s="234" t="s">
        <v>708</v>
      </c>
      <c r="B48" s="234" t="s">
        <v>709</v>
      </c>
      <c r="C48" s="234">
        <v>7710</v>
      </c>
      <c r="D48" s="234" t="s">
        <v>708</v>
      </c>
      <c r="E48" s="234">
        <v>472022</v>
      </c>
      <c r="F48" s="234">
        <v>7710</v>
      </c>
      <c r="G48" s="234">
        <v>16483</v>
      </c>
      <c r="H48" s="234">
        <v>2784</v>
      </c>
      <c r="I48" s="234" t="s">
        <v>452</v>
      </c>
      <c r="J48" s="234" t="s">
        <v>453</v>
      </c>
      <c r="K48" s="234" t="s">
        <v>454</v>
      </c>
      <c r="L48" s="234" t="s">
        <v>455</v>
      </c>
      <c r="M48" s="234" t="s">
        <v>456</v>
      </c>
      <c r="N48" s="234" t="s">
        <v>457</v>
      </c>
      <c r="O48" s="234" t="s">
        <v>458</v>
      </c>
      <c r="P48" s="234" t="s">
        <v>104</v>
      </c>
      <c r="Q48" s="234" t="s">
        <v>105</v>
      </c>
      <c r="R48" s="234" t="s">
        <v>459</v>
      </c>
      <c r="S48" s="234" t="s">
        <v>460</v>
      </c>
      <c r="T48" s="234" t="s">
        <v>461</v>
      </c>
      <c r="U48" s="234">
        <v>0</v>
      </c>
      <c r="V48" s="234" t="s">
        <v>590</v>
      </c>
      <c r="W48" s="234" t="s">
        <v>463</v>
      </c>
      <c r="X48" s="234" t="s">
        <v>464</v>
      </c>
      <c r="Y48" s="234">
        <v>0</v>
      </c>
      <c r="Z48" s="234" t="s">
        <v>465</v>
      </c>
      <c r="AA48" s="234" t="s">
        <v>466</v>
      </c>
      <c r="AB48" s="235">
        <v>1</v>
      </c>
      <c r="AC48" s="235">
        <v>1</v>
      </c>
      <c r="AD48" s="235">
        <v>10</v>
      </c>
      <c r="AE48" s="234">
        <v>1</v>
      </c>
      <c r="AF48" s="234">
        <v>11</v>
      </c>
      <c r="AG48" s="236">
        <v>44090000</v>
      </c>
      <c r="AH48" s="234">
        <v>0</v>
      </c>
      <c r="AI48" s="234">
        <v>0</v>
      </c>
      <c r="AJ48" s="234">
        <v>0</v>
      </c>
      <c r="AK48" s="234" t="s">
        <v>467</v>
      </c>
      <c r="AL48" s="234" t="s">
        <v>468</v>
      </c>
      <c r="AM48" s="234">
        <v>0</v>
      </c>
      <c r="AN48" s="234">
        <v>0</v>
      </c>
      <c r="AO48" s="234" t="s">
        <v>5</v>
      </c>
      <c r="AP48" s="234" t="s">
        <v>710</v>
      </c>
      <c r="AQ48" s="234">
        <v>20220643</v>
      </c>
      <c r="AR48" s="234">
        <v>558</v>
      </c>
      <c r="AS48" s="234">
        <v>44578</v>
      </c>
      <c r="AT48" s="234">
        <v>44090000</v>
      </c>
      <c r="AU48" s="234">
        <v>549</v>
      </c>
      <c r="AV48" s="234">
        <v>44582</v>
      </c>
      <c r="AW48" s="234">
        <v>44090000</v>
      </c>
      <c r="AX48" s="234">
        <v>0</v>
      </c>
      <c r="AY48" s="234">
        <v>4409000</v>
      </c>
      <c r="AZ48" s="234" t="s">
        <v>470</v>
      </c>
      <c r="BA48" s="234" t="s">
        <v>471</v>
      </c>
      <c r="BB48" s="234" t="s">
        <v>472</v>
      </c>
      <c r="BC48" s="234">
        <v>3778917</v>
      </c>
      <c r="BD48" s="234" t="s">
        <v>473</v>
      </c>
      <c r="BE48" s="234" t="s">
        <v>474</v>
      </c>
      <c r="BF48" s="234" t="s">
        <v>475</v>
      </c>
      <c r="BG48" s="234" t="s">
        <v>475</v>
      </c>
      <c r="BH48" s="234" t="s">
        <v>475</v>
      </c>
      <c r="BI48" s="234" t="s">
        <v>476</v>
      </c>
      <c r="BJ48" s="234" t="s">
        <v>477</v>
      </c>
      <c r="BK48" s="234">
        <v>4954580000</v>
      </c>
      <c r="BL48" s="234" t="s">
        <v>478</v>
      </c>
      <c r="BM48" s="234">
        <v>16483</v>
      </c>
      <c r="BN48" s="234">
        <v>0</v>
      </c>
      <c r="BO48" s="234" t="s">
        <v>105</v>
      </c>
      <c r="BP48" s="234" t="s">
        <v>105</v>
      </c>
      <c r="BQ48" s="234" t="s">
        <v>479</v>
      </c>
      <c r="BR48" s="234">
        <v>20220643</v>
      </c>
      <c r="BS48" s="234" t="s">
        <v>711</v>
      </c>
      <c r="BT48" s="234" t="s">
        <v>479</v>
      </c>
      <c r="BU48" s="234" t="s">
        <v>712</v>
      </c>
      <c r="BV48" s="234" t="s">
        <v>712</v>
      </c>
      <c r="BW48" s="234" t="s">
        <v>479</v>
      </c>
      <c r="BX48" s="234" t="s">
        <v>593</v>
      </c>
      <c r="BY48" s="234" t="s">
        <v>593</v>
      </c>
      <c r="BZ48" s="234" t="s">
        <v>593</v>
      </c>
      <c r="CA48" s="234" t="s">
        <v>484</v>
      </c>
      <c r="CB48" s="234" t="s">
        <v>459</v>
      </c>
      <c r="CC48" s="234" t="s">
        <v>459</v>
      </c>
      <c r="CD48" s="234" t="s">
        <v>459</v>
      </c>
      <c r="CE48" s="234" t="s">
        <v>484</v>
      </c>
      <c r="CF48" s="234" t="s">
        <v>485</v>
      </c>
      <c r="CG48" s="234" t="s">
        <v>485</v>
      </c>
      <c r="CH48" s="234" t="s">
        <v>485</v>
      </c>
      <c r="CI48" s="234" t="s">
        <v>484</v>
      </c>
      <c r="CJ48" s="234">
        <v>558</v>
      </c>
      <c r="CK48" s="234">
        <v>558</v>
      </c>
      <c r="CL48" s="234" t="s">
        <v>479</v>
      </c>
      <c r="CM48" s="234">
        <v>44090000</v>
      </c>
      <c r="CN48" s="236">
        <v>44090000</v>
      </c>
      <c r="CO48" s="234" t="s">
        <v>479</v>
      </c>
      <c r="CP48" s="234">
        <v>549</v>
      </c>
      <c r="CQ48" s="234">
        <v>549</v>
      </c>
      <c r="CR48" s="234" t="s">
        <v>479</v>
      </c>
      <c r="CS48" s="234">
        <v>44090000</v>
      </c>
      <c r="CT48" s="236">
        <v>44090000</v>
      </c>
      <c r="CU48" s="234" t="s">
        <v>486</v>
      </c>
      <c r="CV48" s="234" t="s">
        <v>479</v>
      </c>
      <c r="CW48" s="236">
        <v>4409000</v>
      </c>
      <c r="CX48" s="234" t="s">
        <v>487</v>
      </c>
      <c r="CY48" s="234">
        <v>2784</v>
      </c>
      <c r="CZ48" s="234">
        <v>2784</v>
      </c>
      <c r="DA48" s="234" t="s">
        <v>488</v>
      </c>
      <c r="DB48" s="236">
        <f>+Tabla2[[#This Row],[VALOR TOTAL ESTIMADO VIGENCIA ACTUAL]]-Tabla2[[#This Row],[Valor CDP BD]]</f>
        <v>0</v>
      </c>
      <c r="DC48" s="236">
        <f>+Tabla2[[#This Row],[Valor CDP BD]]-Tabla2[[#This Row],[Valor RP BD]]</f>
        <v>0</v>
      </c>
    </row>
    <row r="49" spans="1:107" ht="16.149999999999999" hidden="1" customHeight="1" x14ac:dyDescent="0.25">
      <c r="A49" s="234" t="s">
        <v>713</v>
      </c>
      <c r="B49" s="234" t="s">
        <v>714</v>
      </c>
      <c r="C49" s="234">
        <v>7710</v>
      </c>
      <c r="D49" s="234" t="s">
        <v>713</v>
      </c>
      <c r="E49" s="234">
        <v>482022</v>
      </c>
      <c r="F49" s="234">
        <v>7710</v>
      </c>
      <c r="G49" s="234">
        <v>16489</v>
      </c>
      <c r="H49" s="234">
        <v>2784</v>
      </c>
      <c r="I49" s="234" t="s">
        <v>452</v>
      </c>
      <c r="J49" s="234" t="s">
        <v>453</v>
      </c>
      <c r="K49" s="234" t="s">
        <v>454</v>
      </c>
      <c r="L49" s="234" t="s">
        <v>455</v>
      </c>
      <c r="M49" s="234" t="s">
        <v>456</v>
      </c>
      <c r="N49" s="234" t="s">
        <v>457</v>
      </c>
      <c r="O49" s="234" t="s">
        <v>458</v>
      </c>
      <c r="P49" s="234" t="s">
        <v>104</v>
      </c>
      <c r="Q49" s="234" t="s">
        <v>105</v>
      </c>
      <c r="R49" s="234" t="s">
        <v>459</v>
      </c>
      <c r="S49" s="234" t="s">
        <v>460</v>
      </c>
      <c r="T49" s="234" t="s">
        <v>461</v>
      </c>
      <c r="U49" s="234">
        <v>0</v>
      </c>
      <c r="V49" s="234" t="s">
        <v>590</v>
      </c>
      <c r="W49" s="234" t="s">
        <v>463</v>
      </c>
      <c r="X49" s="234" t="s">
        <v>464</v>
      </c>
      <c r="Y49" s="234">
        <v>0</v>
      </c>
      <c r="Z49" s="234" t="s">
        <v>465</v>
      </c>
      <c r="AA49" s="234" t="s">
        <v>466</v>
      </c>
      <c r="AB49" s="235">
        <v>1</v>
      </c>
      <c r="AC49" s="235">
        <v>1</v>
      </c>
      <c r="AD49" s="235">
        <v>10</v>
      </c>
      <c r="AE49" s="234">
        <v>1</v>
      </c>
      <c r="AF49" s="234">
        <v>11</v>
      </c>
      <c r="AG49" s="236">
        <v>44090000</v>
      </c>
      <c r="AH49" s="234">
        <v>0</v>
      </c>
      <c r="AI49" s="234">
        <v>0</v>
      </c>
      <c r="AJ49" s="234">
        <v>0</v>
      </c>
      <c r="AK49" s="234" t="s">
        <v>467</v>
      </c>
      <c r="AL49" s="234" t="s">
        <v>468</v>
      </c>
      <c r="AM49" s="234">
        <v>0</v>
      </c>
      <c r="AN49" s="234">
        <v>0</v>
      </c>
      <c r="AO49" s="234" t="s">
        <v>5</v>
      </c>
      <c r="AP49" s="234" t="s">
        <v>715</v>
      </c>
      <c r="AQ49" s="234">
        <v>20220353</v>
      </c>
      <c r="AR49" s="234">
        <v>418</v>
      </c>
      <c r="AS49" s="234">
        <v>44574</v>
      </c>
      <c r="AT49" s="234">
        <v>44090000</v>
      </c>
      <c r="AU49" s="234">
        <v>369</v>
      </c>
      <c r="AV49" s="234">
        <v>44579</v>
      </c>
      <c r="AW49" s="234">
        <v>44090000</v>
      </c>
      <c r="AX49" s="234">
        <v>0</v>
      </c>
      <c r="AY49" s="234">
        <v>4409000</v>
      </c>
      <c r="AZ49" s="234" t="s">
        <v>470</v>
      </c>
      <c r="BA49" s="234" t="s">
        <v>471</v>
      </c>
      <c r="BB49" s="234" t="s">
        <v>472</v>
      </c>
      <c r="BC49" s="234">
        <v>3778917</v>
      </c>
      <c r="BD49" s="234" t="s">
        <v>473</v>
      </c>
      <c r="BE49" s="234" t="s">
        <v>474</v>
      </c>
      <c r="BF49" s="234" t="s">
        <v>475</v>
      </c>
      <c r="BG49" s="234" t="s">
        <v>475</v>
      </c>
      <c r="BH49" s="234" t="s">
        <v>475</v>
      </c>
      <c r="BI49" s="234" t="s">
        <v>476</v>
      </c>
      <c r="BJ49" s="234" t="s">
        <v>477</v>
      </c>
      <c r="BK49" s="234">
        <v>4954580000</v>
      </c>
      <c r="BL49" s="234" t="s">
        <v>478</v>
      </c>
      <c r="BM49" s="234">
        <v>16489</v>
      </c>
      <c r="BN49" s="234">
        <v>0</v>
      </c>
      <c r="BO49" s="234" t="s">
        <v>105</v>
      </c>
      <c r="BP49" s="234" t="s">
        <v>105</v>
      </c>
      <c r="BQ49" s="234" t="s">
        <v>479</v>
      </c>
      <c r="BR49" s="234">
        <v>20220353</v>
      </c>
      <c r="BS49" s="234" t="s">
        <v>716</v>
      </c>
      <c r="BT49" s="234" t="s">
        <v>479</v>
      </c>
      <c r="BU49" s="234" t="s">
        <v>715</v>
      </c>
      <c r="BV49" s="234" t="s">
        <v>715</v>
      </c>
      <c r="BW49" s="234" t="s">
        <v>479</v>
      </c>
      <c r="BX49" s="234" t="s">
        <v>593</v>
      </c>
      <c r="BY49" s="239" t="s">
        <v>638</v>
      </c>
      <c r="BZ49" s="234" t="s">
        <v>593</v>
      </c>
      <c r="CA49" s="234" t="s">
        <v>639</v>
      </c>
      <c r="CB49" s="234" t="s">
        <v>459</v>
      </c>
      <c r="CC49" s="234" t="s">
        <v>459</v>
      </c>
      <c r="CD49" s="234" t="s">
        <v>459</v>
      </c>
      <c r="CE49" s="234" t="s">
        <v>484</v>
      </c>
      <c r="CF49" s="234" t="s">
        <v>485</v>
      </c>
      <c r="CG49" s="234" t="s">
        <v>485</v>
      </c>
      <c r="CH49" s="234" t="s">
        <v>485</v>
      </c>
      <c r="CI49" s="234" t="s">
        <v>484</v>
      </c>
      <c r="CJ49" s="234">
        <v>418</v>
      </c>
      <c r="CK49" s="234">
        <v>418</v>
      </c>
      <c r="CL49" s="234" t="s">
        <v>479</v>
      </c>
      <c r="CM49" s="234">
        <v>44090000</v>
      </c>
      <c r="CN49" s="236">
        <v>44090000</v>
      </c>
      <c r="CO49" s="234" t="s">
        <v>479</v>
      </c>
      <c r="CP49" s="234">
        <v>369</v>
      </c>
      <c r="CQ49" s="234">
        <v>369</v>
      </c>
      <c r="CR49" s="234" t="s">
        <v>479</v>
      </c>
      <c r="CS49" s="234">
        <v>44090000</v>
      </c>
      <c r="CT49" s="236">
        <v>44090000</v>
      </c>
      <c r="CU49" s="234" t="s">
        <v>486</v>
      </c>
      <c r="CV49" s="234" t="s">
        <v>479</v>
      </c>
      <c r="CW49" s="236">
        <v>0</v>
      </c>
      <c r="CX49" s="234" t="s">
        <v>487</v>
      </c>
      <c r="CY49" s="234">
        <v>2784</v>
      </c>
      <c r="CZ49" s="234">
        <v>2784</v>
      </c>
      <c r="DA49" s="234" t="s">
        <v>488</v>
      </c>
      <c r="DB49" s="236">
        <f>+Tabla2[[#This Row],[VALOR TOTAL ESTIMADO VIGENCIA ACTUAL]]-Tabla2[[#This Row],[Valor CDP BD]]</f>
        <v>0</v>
      </c>
      <c r="DC49" s="236">
        <f>+Tabla2[[#This Row],[Valor CDP BD]]-Tabla2[[#This Row],[Valor RP BD]]</f>
        <v>0</v>
      </c>
    </row>
    <row r="50" spans="1:107" ht="16.149999999999999" hidden="1" customHeight="1" x14ac:dyDescent="0.25">
      <c r="A50" s="234" t="s">
        <v>717</v>
      </c>
      <c r="B50" s="234" t="s">
        <v>718</v>
      </c>
      <c r="C50" s="234">
        <v>7710</v>
      </c>
      <c r="D50" s="234" t="s">
        <v>717</v>
      </c>
      <c r="E50" s="234">
        <v>492022</v>
      </c>
      <c r="F50" s="234">
        <v>7710</v>
      </c>
      <c r="G50" s="234">
        <v>16496</v>
      </c>
      <c r="H50" s="234">
        <v>2784</v>
      </c>
      <c r="I50" s="234" t="s">
        <v>452</v>
      </c>
      <c r="J50" s="234" t="s">
        <v>453</v>
      </c>
      <c r="K50" s="234" t="s">
        <v>454</v>
      </c>
      <c r="L50" s="234" t="s">
        <v>455</v>
      </c>
      <c r="M50" s="234" t="s">
        <v>456</v>
      </c>
      <c r="N50" s="234" t="s">
        <v>457</v>
      </c>
      <c r="O50" s="234" t="s">
        <v>458</v>
      </c>
      <c r="P50" s="234" t="s">
        <v>104</v>
      </c>
      <c r="Q50" s="234" t="s">
        <v>105</v>
      </c>
      <c r="R50" s="234" t="s">
        <v>459</v>
      </c>
      <c r="S50" s="234" t="s">
        <v>460</v>
      </c>
      <c r="T50" s="234" t="s">
        <v>461</v>
      </c>
      <c r="U50" s="234">
        <v>0</v>
      </c>
      <c r="V50" s="234" t="s">
        <v>590</v>
      </c>
      <c r="W50" s="234" t="s">
        <v>463</v>
      </c>
      <c r="X50" s="234" t="s">
        <v>464</v>
      </c>
      <c r="Y50" s="234">
        <v>0</v>
      </c>
      <c r="Z50" s="234" t="s">
        <v>465</v>
      </c>
      <c r="AA50" s="234" t="s">
        <v>466</v>
      </c>
      <c r="AB50" s="235">
        <v>1</v>
      </c>
      <c r="AC50" s="235">
        <v>1</v>
      </c>
      <c r="AD50" s="235">
        <v>10</v>
      </c>
      <c r="AE50" s="234">
        <v>1</v>
      </c>
      <c r="AF50" s="234">
        <v>11</v>
      </c>
      <c r="AG50" s="236">
        <v>44090000</v>
      </c>
      <c r="AH50" s="234">
        <v>0</v>
      </c>
      <c r="AI50" s="234">
        <v>0</v>
      </c>
      <c r="AJ50" s="234">
        <v>0</v>
      </c>
      <c r="AK50" s="234" t="s">
        <v>467</v>
      </c>
      <c r="AL50" s="234" t="s">
        <v>468</v>
      </c>
      <c r="AM50" s="234">
        <v>0</v>
      </c>
      <c r="AN50" s="234">
        <v>0</v>
      </c>
      <c r="AO50" s="234" t="s">
        <v>5</v>
      </c>
      <c r="AP50" s="234" t="s">
        <v>719</v>
      </c>
      <c r="AQ50" s="234">
        <v>20220485</v>
      </c>
      <c r="AR50" s="234">
        <v>659</v>
      </c>
      <c r="AS50" s="234">
        <v>44578</v>
      </c>
      <c r="AT50" s="234">
        <v>44090000</v>
      </c>
      <c r="AU50" s="234">
        <v>416</v>
      </c>
      <c r="AV50" s="234">
        <v>44580</v>
      </c>
      <c r="AW50" s="234">
        <v>44090000</v>
      </c>
      <c r="AX50" s="234">
        <v>0</v>
      </c>
      <c r="AY50" s="234">
        <v>4409000</v>
      </c>
      <c r="AZ50" s="234" t="s">
        <v>470</v>
      </c>
      <c r="BA50" s="234" t="s">
        <v>471</v>
      </c>
      <c r="BB50" s="234" t="s">
        <v>472</v>
      </c>
      <c r="BC50" s="234">
        <v>3778917</v>
      </c>
      <c r="BD50" s="234" t="s">
        <v>473</v>
      </c>
      <c r="BE50" s="234" t="s">
        <v>474</v>
      </c>
      <c r="BF50" s="234" t="s">
        <v>475</v>
      </c>
      <c r="BG50" s="234" t="s">
        <v>475</v>
      </c>
      <c r="BH50" s="234" t="s">
        <v>475</v>
      </c>
      <c r="BI50" s="234" t="s">
        <v>476</v>
      </c>
      <c r="BJ50" s="234" t="s">
        <v>477</v>
      </c>
      <c r="BK50" s="234">
        <v>4954580000</v>
      </c>
      <c r="BL50" s="234" t="s">
        <v>478</v>
      </c>
      <c r="BM50" s="234">
        <v>16496</v>
      </c>
      <c r="BN50" s="234">
        <v>0</v>
      </c>
      <c r="BO50" s="234" t="s">
        <v>105</v>
      </c>
      <c r="BP50" s="234" t="s">
        <v>105</v>
      </c>
      <c r="BQ50" s="234" t="s">
        <v>479</v>
      </c>
      <c r="BR50" s="234">
        <v>20220485</v>
      </c>
      <c r="BS50" s="234" t="s">
        <v>720</v>
      </c>
      <c r="BT50" s="234" t="s">
        <v>479</v>
      </c>
      <c r="BU50" s="234" t="s">
        <v>721</v>
      </c>
      <c r="BV50" s="234" t="s">
        <v>721</v>
      </c>
      <c r="BW50" s="234" t="s">
        <v>479</v>
      </c>
      <c r="BX50" s="234" t="s">
        <v>593</v>
      </c>
      <c r="BY50" s="239" t="s">
        <v>638</v>
      </c>
      <c r="BZ50" s="234" t="s">
        <v>594</v>
      </c>
      <c r="CA50" s="234" t="s">
        <v>551</v>
      </c>
      <c r="CB50" s="234" t="s">
        <v>459</v>
      </c>
      <c r="CC50" s="234" t="s">
        <v>459</v>
      </c>
      <c r="CD50" s="234" t="s">
        <v>459</v>
      </c>
      <c r="CE50" s="234" t="s">
        <v>484</v>
      </c>
      <c r="CF50" s="234" t="s">
        <v>485</v>
      </c>
      <c r="CG50" s="234" t="s">
        <v>485</v>
      </c>
      <c r="CH50" s="234" t="s">
        <v>485</v>
      </c>
      <c r="CI50" s="234" t="s">
        <v>484</v>
      </c>
      <c r="CJ50" s="234">
        <v>659</v>
      </c>
      <c r="CK50" s="234">
        <v>659</v>
      </c>
      <c r="CL50" s="234" t="s">
        <v>479</v>
      </c>
      <c r="CM50" s="234">
        <v>44090000</v>
      </c>
      <c r="CN50" s="236">
        <v>44090000</v>
      </c>
      <c r="CO50" s="234" t="s">
        <v>479</v>
      </c>
      <c r="CP50" s="234">
        <v>416</v>
      </c>
      <c r="CQ50" s="234">
        <v>416</v>
      </c>
      <c r="CR50" s="234" t="s">
        <v>479</v>
      </c>
      <c r="CS50" s="234">
        <v>44090000</v>
      </c>
      <c r="CT50" s="236">
        <v>44090000</v>
      </c>
      <c r="CU50" s="234" t="s">
        <v>486</v>
      </c>
      <c r="CV50" s="234" t="s">
        <v>479</v>
      </c>
      <c r="CW50" s="236">
        <v>4409000</v>
      </c>
      <c r="CX50" s="234" t="s">
        <v>487</v>
      </c>
      <c r="CY50" s="234">
        <v>2784</v>
      </c>
      <c r="CZ50" s="234">
        <v>2784</v>
      </c>
      <c r="DA50" s="234" t="s">
        <v>488</v>
      </c>
      <c r="DB50" s="236">
        <f>+Tabla2[[#This Row],[VALOR TOTAL ESTIMADO VIGENCIA ACTUAL]]-Tabla2[[#This Row],[Valor CDP BD]]</f>
        <v>0</v>
      </c>
      <c r="DC50" s="236">
        <f>+Tabla2[[#This Row],[Valor CDP BD]]-Tabla2[[#This Row],[Valor RP BD]]</f>
        <v>0</v>
      </c>
    </row>
    <row r="51" spans="1:107" ht="16.149999999999999" hidden="1" customHeight="1" x14ac:dyDescent="0.25">
      <c r="A51" s="234" t="s">
        <v>722</v>
      </c>
      <c r="B51" s="234" t="s">
        <v>723</v>
      </c>
      <c r="C51" s="234">
        <v>7710</v>
      </c>
      <c r="D51" s="234" t="s">
        <v>722</v>
      </c>
      <c r="E51" s="234">
        <v>502022</v>
      </c>
      <c r="F51" s="234">
        <v>7710</v>
      </c>
      <c r="G51" s="234">
        <v>16501</v>
      </c>
      <c r="H51" s="234">
        <v>2784</v>
      </c>
      <c r="I51" s="234" t="s">
        <v>452</v>
      </c>
      <c r="J51" s="234" t="s">
        <v>453</v>
      </c>
      <c r="K51" s="234" t="s">
        <v>454</v>
      </c>
      <c r="L51" s="234" t="s">
        <v>455</v>
      </c>
      <c r="M51" s="234" t="s">
        <v>456</v>
      </c>
      <c r="N51" s="234" t="s">
        <v>457</v>
      </c>
      <c r="O51" s="234" t="s">
        <v>458</v>
      </c>
      <c r="P51" s="234" t="s">
        <v>104</v>
      </c>
      <c r="Q51" s="234" t="s">
        <v>105</v>
      </c>
      <c r="R51" s="234" t="s">
        <v>459</v>
      </c>
      <c r="S51" s="234" t="s">
        <v>460</v>
      </c>
      <c r="T51" s="234" t="s">
        <v>461</v>
      </c>
      <c r="U51" s="234">
        <v>0</v>
      </c>
      <c r="V51" s="234" t="s">
        <v>590</v>
      </c>
      <c r="W51" s="234" t="s">
        <v>463</v>
      </c>
      <c r="X51" s="234" t="s">
        <v>464</v>
      </c>
      <c r="Y51" s="234">
        <v>0</v>
      </c>
      <c r="Z51" s="234" t="s">
        <v>465</v>
      </c>
      <c r="AA51" s="234" t="s">
        <v>466</v>
      </c>
      <c r="AB51" s="235">
        <v>1</v>
      </c>
      <c r="AC51" s="235">
        <v>1</v>
      </c>
      <c r="AD51" s="235">
        <v>10</v>
      </c>
      <c r="AE51" s="234">
        <v>1</v>
      </c>
      <c r="AF51" s="234">
        <v>11</v>
      </c>
      <c r="AG51" s="236">
        <v>44090000</v>
      </c>
      <c r="AH51" s="234">
        <v>0</v>
      </c>
      <c r="AI51" s="234">
        <v>0</v>
      </c>
      <c r="AJ51" s="234">
        <v>0</v>
      </c>
      <c r="AK51" s="234" t="s">
        <v>467</v>
      </c>
      <c r="AL51" s="234" t="s">
        <v>468</v>
      </c>
      <c r="AM51" s="234">
        <v>0</v>
      </c>
      <c r="AN51" s="234">
        <v>0</v>
      </c>
      <c r="AO51" s="234" t="s">
        <v>5</v>
      </c>
      <c r="AP51" s="234" t="s">
        <v>724</v>
      </c>
      <c r="AQ51" s="234">
        <v>20220567</v>
      </c>
      <c r="AR51" s="234">
        <v>599</v>
      </c>
      <c r="AS51" s="234">
        <v>44578</v>
      </c>
      <c r="AT51" s="234">
        <v>44090000</v>
      </c>
      <c r="AU51" s="234">
        <v>529</v>
      </c>
      <c r="AV51" s="234">
        <v>44582</v>
      </c>
      <c r="AW51" s="234">
        <v>44090000</v>
      </c>
      <c r="AX51" s="234">
        <v>0</v>
      </c>
      <c r="AY51" s="234">
        <v>4409000</v>
      </c>
      <c r="AZ51" s="234" t="s">
        <v>470</v>
      </c>
      <c r="BA51" s="234" t="s">
        <v>471</v>
      </c>
      <c r="BB51" s="234" t="s">
        <v>472</v>
      </c>
      <c r="BC51" s="234">
        <v>3778917</v>
      </c>
      <c r="BD51" s="234" t="s">
        <v>473</v>
      </c>
      <c r="BE51" s="234" t="s">
        <v>474</v>
      </c>
      <c r="BF51" s="234" t="s">
        <v>475</v>
      </c>
      <c r="BG51" s="234" t="s">
        <v>475</v>
      </c>
      <c r="BH51" s="234" t="s">
        <v>475</v>
      </c>
      <c r="BI51" s="234" t="s">
        <v>476</v>
      </c>
      <c r="BJ51" s="234" t="s">
        <v>477</v>
      </c>
      <c r="BK51" s="234">
        <v>4954580000</v>
      </c>
      <c r="BL51" s="234" t="s">
        <v>478</v>
      </c>
      <c r="BM51" s="234">
        <v>16501</v>
      </c>
      <c r="BN51" s="234">
        <v>0</v>
      </c>
      <c r="BO51" s="234" t="s">
        <v>105</v>
      </c>
      <c r="BP51" s="234" t="s">
        <v>105</v>
      </c>
      <c r="BQ51" s="234" t="s">
        <v>479</v>
      </c>
      <c r="BR51" s="234">
        <v>20220567</v>
      </c>
      <c r="BS51" s="234" t="s">
        <v>725</v>
      </c>
      <c r="BT51" s="234" t="s">
        <v>479</v>
      </c>
      <c r="BU51" s="234" t="s">
        <v>724</v>
      </c>
      <c r="BV51" s="234" t="s">
        <v>724</v>
      </c>
      <c r="BW51" s="234" t="s">
        <v>479</v>
      </c>
      <c r="BX51" s="234" t="s">
        <v>593</v>
      </c>
      <c r="BY51" s="239" t="s">
        <v>638</v>
      </c>
      <c r="BZ51" s="234" t="s">
        <v>593</v>
      </c>
      <c r="CA51" s="234" t="s">
        <v>639</v>
      </c>
      <c r="CB51" s="234" t="s">
        <v>459</v>
      </c>
      <c r="CC51" s="234" t="s">
        <v>459</v>
      </c>
      <c r="CD51" s="234" t="s">
        <v>459</v>
      </c>
      <c r="CE51" s="234" t="s">
        <v>484</v>
      </c>
      <c r="CF51" s="234" t="s">
        <v>485</v>
      </c>
      <c r="CG51" s="234" t="s">
        <v>485</v>
      </c>
      <c r="CH51" s="234" t="s">
        <v>485</v>
      </c>
      <c r="CI51" s="234" t="s">
        <v>484</v>
      </c>
      <c r="CJ51" s="234">
        <v>599</v>
      </c>
      <c r="CK51" s="234">
        <v>599</v>
      </c>
      <c r="CL51" s="234" t="s">
        <v>479</v>
      </c>
      <c r="CM51" s="234">
        <v>44090000</v>
      </c>
      <c r="CN51" s="236">
        <v>44090000</v>
      </c>
      <c r="CO51" s="234" t="s">
        <v>479</v>
      </c>
      <c r="CP51" s="234">
        <v>529</v>
      </c>
      <c r="CQ51" s="234">
        <v>529</v>
      </c>
      <c r="CR51" s="234" t="s">
        <v>479</v>
      </c>
      <c r="CS51" s="234">
        <v>44090000</v>
      </c>
      <c r="CT51" s="236">
        <v>44090000</v>
      </c>
      <c r="CU51" s="234" t="s">
        <v>486</v>
      </c>
      <c r="CV51" s="234" t="s">
        <v>479</v>
      </c>
      <c r="CW51" s="236">
        <v>881800</v>
      </c>
      <c r="CX51" s="234" t="s">
        <v>487</v>
      </c>
      <c r="CY51" s="234">
        <v>2784</v>
      </c>
      <c r="CZ51" s="234">
        <v>2784</v>
      </c>
      <c r="DA51" s="234" t="s">
        <v>488</v>
      </c>
      <c r="DB51" s="236">
        <f>+Tabla2[[#This Row],[VALOR TOTAL ESTIMADO VIGENCIA ACTUAL]]-Tabla2[[#This Row],[Valor CDP BD]]</f>
        <v>0</v>
      </c>
      <c r="DC51" s="236">
        <f>+Tabla2[[#This Row],[Valor CDP BD]]-Tabla2[[#This Row],[Valor RP BD]]</f>
        <v>0</v>
      </c>
    </row>
    <row r="52" spans="1:107" ht="16.149999999999999" hidden="1" customHeight="1" x14ac:dyDescent="0.25">
      <c r="A52" s="234" t="s">
        <v>726</v>
      </c>
      <c r="B52" s="234" t="s">
        <v>727</v>
      </c>
      <c r="C52" s="234">
        <v>7710</v>
      </c>
      <c r="D52" s="234" t="s">
        <v>726</v>
      </c>
      <c r="E52" s="234">
        <v>512022</v>
      </c>
      <c r="F52" s="234">
        <v>7710</v>
      </c>
      <c r="G52" s="234">
        <v>16512</v>
      </c>
      <c r="H52" s="234">
        <v>2784</v>
      </c>
      <c r="I52" s="234" t="s">
        <v>452</v>
      </c>
      <c r="J52" s="234" t="s">
        <v>453</v>
      </c>
      <c r="K52" s="234" t="s">
        <v>454</v>
      </c>
      <c r="L52" s="234" t="s">
        <v>455</v>
      </c>
      <c r="M52" s="234" t="s">
        <v>456</v>
      </c>
      <c r="N52" s="234" t="s">
        <v>457</v>
      </c>
      <c r="O52" s="234" t="s">
        <v>458</v>
      </c>
      <c r="P52" s="234" t="s">
        <v>104</v>
      </c>
      <c r="Q52" s="234" t="s">
        <v>105</v>
      </c>
      <c r="R52" s="234" t="s">
        <v>459</v>
      </c>
      <c r="S52" s="234" t="s">
        <v>460</v>
      </c>
      <c r="T52" s="234" t="s">
        <v>461</v>
      </c>
      <c r="U52" s="234">
        <v>0</v>
      </c>
      <c r="V52" s="234" t="s">
        <v>590</v>
      </c>
      <c r="W52" s="234" t="s">
        <v>463</v>
      </c>
      <c r="X52" s="234" t="s">
        <v>464</v>
      </c>
      <c r="Y52" s="234">
        <v>0</v>
      </c>
      <c r="Z52" s="234" t="s">
        <v>465</v>
      </c>
      <c r="AA52" s="234" t="s">
        <v>466</v>
      </c>
      <c r="AB52" s="235">
        <v>1</v>
      </c>
      <c r="AC52" s="235">
        <v>1</v>
      </c>
      <c r="AD52" s="235">
        <v>10</v>
      </c>
      <c r="AE52" s="234">
        <v>1</v>
      </c>
      <c r="AF52" s="234">
        <v>11</v>
      </c>
      <c r="AG52" s="236">
        <v>44090000</v>
      </c>
      <c r="AH52" s="234">
        <v>0</v>
      </c>
      <c r="AI52" s="234">
        <v>0</v>
      </c>
      <c r="AJ52" s="234">
        <v>0</v>
      </c>
      <c r="AK52" s="234" t="s">
        <v>467</v>
      </c>
      <c r="AL52" s="234" t="s">
        <v>468</v>
      </c>
      <c r="AM52" s="234">
        <v>0</v>
      </c>
      <c r="AN52" s="234">
        <v>0</v>
      </c>
      <c r="AO52" s="234" t="s">
        <v>5</v>
      </c>
      <c r="AP52" s="234" t="s">
        <v>728</v>
      </c>
      <c r="AQ52" s="234">
        <v>20220583</v>
      </c>
      <c r="AR52" s="234">
        <v>536</v>
      </c>
      <c r="AS52" s="234">
        <v>44578</v>
      </c>
      <c r="AT52" s="234">
        <v>44090000</v>
      </c>
      <c r="AU52" s="234">
        <v>895</v>
      </c>
      <c r="AV52" s="234">
        <v>44587</v>
      </c>
      <c r="AW52" s="234">
        <v>44090000</v>
      </c>
      <c r="AX52" s="234">
        <v>0</v>
      </c>
      <c r="AY52" s="234">
        <v>4409000</v>
      </c>
      <c r="AZ52" s="234" t="s">
        <v>470</v>
      </c>
      <c r="BA52" s="234" t="s">
        <v>471</v>
      </c>
      <c r="BB52" s="234" t="s">
        <v>472</v>
      </c>
      <c r="BC52" s="234">
        <v>3778917</v>
      </c>
      <c r="BD52" s="234" t="s">
        <v>473</v>
      </c>
      <c r="BE52" s="234" t="s">
        <v>474</v>
      </c>
      <c r="BF52" s="234" t="s">
        <v>475</v>
      </c>
      <c r="BG52" s="234" t="s">
        <v>475</v>
      </c>
      <c r="BH52" s="234" t="s">
        <v>475</v>
      </c>
      <c r="BI52" s="234" t="s">
        <v>476</v>
      </c>
      <c r="BJ52" s="234" t="s">
        <v>477</v>
      </c>
      <c r="BK52" s="234">
        <v>4954580000</v>
      </c>
      <c r="BL52" s="234" t="s">
        <v>478</v>
      </c>
      <c r="BM52" s="234">
        <v>16512</v>
      </c>
      <c r="BN52" s="234">
        <v>0</v>
      </c>
      <c r="BO52" s="234" t="s">
        <v>105</v>
      </c>
      <c r="BP52" s="234" t="s">
        <v>105</v>
      </c>
      <c r="BQ52" s="234" t="s">
        <v>479</v>
      </c>
      <c r="BR52" s="234">
        <v>20220583</v>
      </c>
      <c r="BS52" s="234" t="s">
        <v>729</v>
      </c>
      <c r="BT52" s="234" t="s">
        <v>479</v>
      </c>
      <c r="BU52" s="234" t="s">
        <v>728</v>
      </c>
      <c r="BV52" s="234" t="s">
        <v>728</v>
      </c>
      <c r="BW52" s="234" t="s">
        <v>479</v>
      </c>
      <c r="BX52" s="234" t="s">
        <v>593</v>
      </c>
      <c r="BY52" s="239" t="s">
        <v>638</v>
      </c>
      <c r="BZ52" s="234" t="s">
        <v>594</v>
      </c>
      <c r="CA52" s="234" t="s">
        <v>551</v>
      </c>
      <c r="CB52" s="234" t="s">
        <v>459</v>
      </c>
      <c r="CC52" s="234" t="s">
        <v>459</v>
      </c>
      <c r="CD52" s="234" t="s">
        <v>459</v>
      </c>
      <c r="CE52" s="234" t="s">
        <v>484</v>
      </c>
      <c r="CF52" s="234" t="s">
        <v>485</v>
      </c>
      <c r="CG52" s="234" t="s">
        <v>485</v>
      </c>
      <c r="CH52" s="234" t="s">
        <v>485</v>
      </c>
      <c r="CI52" s="234" t="s">
        <v>484</v>
      </c>
      <c r="CJ52" s="234">
        <v>536</v>
      </c>
      <c r="CK52" s="234">
        <v>536</v>
      </c>
      <c r="CL52" s="234" t="s">
        <v>479</v>
      </c>
      <c r="CM52" s="234">
        <v>44090000</v>
      </c>
      <c r="CN52" s="236">
        <v>44090000</v>
      </c>
      <c r="CO52" s="234" t="s">
        <v>479</v>
      </c>
      <c r="CP52" s="234">
        <v>895</v>
      </c>
      <c r="CQ52" s="234">
        <v>895</v>
      </c>
      <c r="CR52" s="234" t="s">
        <v>479</v>
      </c>
      <c r="CS52" s="234">
        <v>44090000</v>
      </c>
      <c r="CT52" s="236">
        <v>44090000</v>
      </c>
      <c r="CU52" s="234" t="s">
        <v>486</v>
      </c>
      <c r="CV52" s="234" t="s">
        <v>479</v>
      </c>
      <c r="CW52" s="236">
        <v>4409000</v>
      </c>
      <c r="CX52" s="234" t="s">
        <v>487</v>
      </c>
      <c r="CY52" s="234">
        <v>2784</v>
      </c>
      <c r="CZ52" s="234">
        <v>2784</v>
      </c>
      <c r="DA52" s="234" t="s">
        <v>488</v>
      </c>
      <c r="DB52" s="236">
        <f>+Tabla2[[#This Row],[VALOR TOTAL ESTIMADO VIGENCIA ACTUAL]]-Tabla2[[#This Row],[Valor CDP BD]]</f>
        <v>0</v>
      </c>
      <c r="DC52" s="236">
        <f>+Tabla2[[#This Row],[Valor CDP BD]]-Tabla2[[#This Row],[Valor RP BD]]</f>
        <v>0</v>
      </c>
    </row>
    <row r="53" spans="1:107" ht="16.149999999999999" hidden="1" customHeight="1" x14ac:dyDescent="0.25">
      <c r="A53" s="234" t="s">
        <v>730</v>
      </c>
      <c r="B53" s="234" t="s">
        <v>731</v>
      </c>
      <c r="C53" s="234">
        <v>7710</v>
      </c>
      <c r="D53" s="234" t="s">
        <v>730</v>
      </c>
      <c r="E53" s="234">
        <v>522022</v>
      </c>
      <c r="F53" s="234">
        <v>7710</v>
      </c>
      <c r="G53" s="234">
        <v>16525</v>
      </c>
      <c r="H53" s="234">
        <v>2784</v>
      </c>
      <c r="I53" s="234" t="s">
        <v>452</v>
      </c>
      <c r="J53" s="234" t="s">
        <v>453</v>
      </c>
      <c r="K53" s="234" t="s">
        <v>454</v>
      </c>
      <c r="L53" s="234" t="s">
        <v>455</v>
      </c>
      <c r="M53" s="234" t="s">
        <v>456</v>
      </c>
      <c r="N53" s="234" t="s">
        <v>457</v>
      </c>
      <c r="O53" s="234" t="s">
        <v>458</v>
      </c>
      <c r="P53" s="234" t="s">
        <v>104</v>
      </c>
      <c r="Q53" s="234" t="s">
        <v>105</v>
      </c>
      <c r="R53" s="234" t="s">
        <v>459</v>
      </c>
      <c r="S53" s="234" t="s">
        <v>460</v>
      </c>
      <c r="T53" s="234" t="s">
        <v>461</v>
      </c>
      <c r="U53" s="234">
        <v>0</v>
      </c>
      <c r="V53" s="234" t="s">
        <v>590</v>
      </c>
      <c r="W53" s="234" t="s">
        <v>463</v>
      </c>
      <c r="X53" s="234" t="s">
        <v>464</v>
      </c>
      <c r="Y53" s="234">
        <v>0</v>
      </c>
      <c r="Z53" s="234" t="s">
        <v>465</v>
      </c>
      <c r="AA53" s="234" t="s">
        <v>466</v>
      </c>
      <c r="AB53" s="235">
        <v>1</v>
      </c>
      <c r="AC53" s="235">
        <v>1</v>
      </c>
      <c r="AD53" s="235">
        <v>10</v>
      </c>
      <c r="AE53" s="234">
        <v>1</v>
      </c>
      <c r="AF53" s="234">
        <v>11</v>
      </c>
      <c r="AG53" s="236">
        <v>44090000</v>
      </c>
      <c r="AH53" s="234">
        <v>0</v>
      </c>
      <c r="AI53" s="234">
        <v>0</v>
      </c>
      <c r="AJ53" s="234">
        <v>0</v>
      </c>
      <c r="AK53" s="234" t="s">
        <v>467</v>
      </c>
      <c r="AL53" s="234" t="s">
        <v>468</v>
      </c>
      <c r="AM53" s="234">
        <v>0</v>
      </c>
      <c r="AN53" s="234">
        <v>0</v>
      </c>
      <c r="AO53" s="234" t="s">
        <v>5</v>
      </c>
      <c r="AP53" s="234" t="s">
        <v>732</v>
      </c>
      <c r="AQ53" s="234">
        <v>20221027</v>
      </c>
      <c r="AR53" s="234">
        <v>1192</v>
      </c>
      <c r="AS53" s="234">
        <v>44583</v>
      </c>
      <c r="AT53" s="234">
        <v>44090000</v>
      </c>
      <c r="AU53" s="234">
        <v>1178</v>
      </c>
      <c r="AV53" s="234">
        <v>44587</v>
      </c>
      <c r="AW53" s="234">
        <v>44090000</v>
      </c>
      <c r="AX53" s="234">
        <v>0</v>
      </c>
      <c r="AY53" s="234">
        <v>4409000</v>
      </c>
      <c r="AZ53" s="234" t="s">
        <v>470</v>
      </c>
      <c r="BA53" s="234" t="s">
        <v>471</v>
      </c>
      <c r="BB53" s="234" t="s">
        <v>472</v>
      </c>
      <c r="BC53" s="234">
        <v>3778917</v>
      </c>
      <c r="BD53" s="234" t="s">
        <v>473</v>
      </c>
      <c r="BE53" s="234" t="s">
        <v>474</v>
      </c>
      <c r="BF53" s="234" t="s">
        <v>475</v>
      </c>
      <c r="BG53" s="234" t="s">
        <v>475</v>
      </c>
      <c r="BH53" s="234" t="s">
        <v>475</v>
      </c>
      <c r="BI53" s="234" t="s">
        <v>476</v>
      </c>
      <c r="BJ53" s="234" t="s">
        <v>477</v>
      </c>
      <c r="BK53" s="234">
        <v>4954580000</v>
      </c>
      <c r="BL53" s="234" t="s">
        <v>478</v>
      </c>
      <c r="BM53" s="234">
        <v>16525</v>
      </c>
      <c r="BN53" s="234">
        <v>0</v>
      </c>
      <c r="BO53" s="234" t="s">
        <v>105</v>
      </c>
      <c r="BP53" s="234" t="s">
        <v>105</v>
      </c>
      <c r="BQ53" s="234" t="s">
        <v>479</v>
      </c>
      <c r="BR53" s="234">
        <v>20221027</v>
      </c>
      <c r="BS53" s="234" t="s">
        <v>733</v>
      </c>
      <c r="BT53" s="234" t="s">
        <v>479</v>
      </c>
      <c r="BU53" s="234" t="s">
        <v>732</v>
      </c>
      <c r="BV53" s="234" t="s">
        <v>732</v>
      </c>
      <c r="BW53" s="234" t="s">
        <v>479</v>
      </c>
      <c r="BX53" s="234" t="s">
        <v>593</v>
      </c>
      <c r="BY53" s="239" t="s">
        <v>638</v>
      </c>
      <c r="BZ53" s="239" t="s">
        <v>734</v>
      </c>
      <c r="CA53" s="234" t="s">
        <v>551</v>
      </c>
      <c r="CB53" s="234" t="s">
        <v>459</v>
      </c>
      <c r="CC53" s="234" t="s">
        <v>459</v>
      </c>
      <c r="CD53" s="234" t="s">
        <v>459</v>
      </c>
      <c r="CE53" s="234" t="s">
        <v>484</v>
      </c>
      <c r="CF53" s="234" t="s">
        <v>485</v>
      </c>
      <c r="CG53" s="234" t="s">
        <v>485</v>
      </c>
      <c r="CH53" s="234" t="s">
        <v>485</v>
      </c>
      <c r="CI53" s="234" t="s">
        <v>484</v>
      </c>
      <c r="CJ53" s="234">
        <v>1192</v>
      </c>
      <c r="CK53" s="234">
        <v>1192</v>
      </c>
      <c r="CL53" s="234" t="s">
        <v>479</v>
      </c>
      <c r="CM53" s="234">
        <v>44090000</v>
      </c>
      <c r="CN53" s="236">
        <v>44090000</v>
      </c>
      <c r="CO53" s="234" t="s">
        <v>479</v>
      </c>
      <c r="CP53" s="234">
        <v>1178</v>
      </c>
      <c r="CQ53" s="234">
        <v>1178</v>
      </c>
      <c r="CR53" s="234" t="s">
        <v>479</v>
      </c>
      <c r="CS53" s="234">
        <v>44090000</v>
      </c>
      <c r="CT53" s="236">
        <v>44090000</v>
      </c>
      <c r="CU53" s="234" t="s">
        <v>486</v>
      </c>
      <c r="CV53" s="234" t="s">
        <v>479</v>
      </c>
      <c r="CW53" s="236">
        <v>0</v>
      </c>
      <c r="CX53" s="234" t="s">
        <v>487</v>
      </c>
      <c r="CY53" s="234">
        <v>2784</v>
      </c>
      <c r="CZ53" s="234">
        <v>2784</v>
      </c>
      <c r="DA53" s="234" t="s">
        <v>488</v>
      </c>
      <c r="DB53" s="236">
        <f>+Tabla2[[#This Row],[VALOR TOTAL ESTIMADO VIGENCIA ACTUAL]]-Tabla2[[#This Row],[Valor CDP BD]]</f>
        <v>0</v>
      </c>
      <c r="DC53" s="236">
        <f>+Tabla2[[#This Row],[Valor CDP BD]]-Tabla2[[#This Row],[Valor RP BD]]</f>
        <v>0</v>
      </c>
    </row>
    <row r="54" spans="1:107" ht="16.149999999999999" hidden="1" customHeight="1" x14ac:dyDescent="0.25">
      <c r="A54" s="234" t="s">
        <v>735</v>
      </c>
      <c r="B54" s="234" t="s">
        <v>736</v>
      </c>
      <c r="C54" s="234">
        <v>7710</v>
      </c>
      <c r="D54" s="234" t="s">
        <v>735</v>
      </c>
      <c r="E54" s="234">
        <v>532022</v>
      </c>
      <c r="F54" s="234">
        <v>7710</v>
      </c>
      <c r="G54" s="234">
        <v>16532</v>
      </c>
      <c r="H54" s="234">
        <v>2784</v>
      </c>
      <c r="I54" s="234" t="s">
        <v>452</v>
      </c>
      <c r="J54" s="234" t="s">
        <v>453</v>
      </c>
      <c r="K54" s="234" t="s">
        <v>454</v>
      </c>
      <c r="L54" s="234" t="s">
        <v>455</v>
      </c>
      <c r="M54" s="234" t="s">
        <v>456</v>
      </c>
      <c r="N54" s="234" t="s">
        <v>457</v>
      </c>
      <c r="O54" s="234" t="s">
        <v>458</v>
      </c>
      <c r="P54" s="234" t="s">
        <v>104</v>
      </c>
      <c r="Q54" s="234" t="s">
        <v>105</v>
      </c>
      <c r="R54" s="234" t="s">
        <v>459</v>
      </c>
      <c r="S54" s="234" t="s">
        <v>460</v>
      </c>
      <c r="T54" s="234" t="s">
        <v>461</v>
      </c>
      <c r="U54" s="234">
        <v>0</v>
      </c>
      <c r="V54" s="234" t="s">
        <v>590</v>
      </c>
      <c r="W54" s="234" t="s">
        <v>463</v>
      </c>
      <c r="X54" s="234" t="s">
        <v>464</v>
      </c>
      <c r="Y54" s="234">
        <v>0</v>
      </c>
      <c r="Z54" s="234" t="s">
        <v>465</v>
      </c>
      <c r="AA54" s="234" t="s">
        <v>466</v>
      </c>
      <c r="AB54" s="235">
        <v>1</v>
      </c>
      <c r="AC54" s="235">
        <v>1</v>
      </c>
      <c r="AD54" s="235">
        <v>10</v>
      </c>
      <c r="AE54" s="234">
        <v>1</v>
      </c>
      <c r="AF54" s="234">
        <v>11</v>
      </c>
      <c r="AG54" s="236">
        <v>44090000</v>
      </c>
      <c r="AH54" s="234">
        <v>0</v>
      </c>
      <c r="AI54" s="234">
        <v>0</v>
      </c>
      <c r="AJ54" s="234">
        <v>0</v>
      </c>
      <c r="AK54" s="234" t="s">
        <v>467</v>
      </c>
      <c r="AL54" s="234" t="s">
        <v>468</v>
      </c>
      <c r="AM54" s="234">
        <v>0</v>
      </c>
      <c r="AN54" s="234">
        <v>0</v>
      </c>
      <c r="AO54" s="234" t="s">
        <v>5</v>
      </c>
      <c r="AP54" s="234" t="s">
        <v>737</v>
      </c>
      <c r="AQ54" s="234">
        <v>20221267</v>
      </c>
      <c r="AR54" s="234">
        <v>1435</v>
      </c>
      <c r="AS54" s="234">
        <v>44584</v>
      </c>
      <c r="AT54" s="234">
        <v>44090000</v>
      </c>
      <c r="AU54" s="234">
        <v>1541</v>
      </c>
      <c r="AV54" s="234">
        <v>44589</v>
      </c>
      <c r="AW54" s="234">
        <v>44090000</v>
      </c>
      <c r="AX54" s="234">
        <v>0</v>
      </c>
      <c r="AY54" s="234">
        <v>4409000</v>
      </c>
      <c r="AZ54" s="234" t="s">
        <v>470</v>
      </c>
      <c r="BA54" s="234" t="s">
        <v>471</v>
      </c>
      <c r="BB54" s="234" t="s">
        <v>472</v>
      </c>
      <c r="BC54" s="234">
        <v>3778917</v>
      </c>
      <c r="BD54" s="234" t="s">
        <v>473</v>
      </c>
      <c r="BE54" s="234" t="s">
        <v>474</v>
      </c>
      <c r="BF54" s="234" t="s">
        <v>475</v>
      </c>
      <c r="BG54" s="234" t="s">
        <v>475</v>
      </c>
      <c r="BH54" s="234" t="s">
        <v>475</v>
      </c>
      <c r="BI54" s="234" t="s">
        <v>476</v>
      </c>
      <c r="BJ54" s="234" t="s">
        <v>477</v>
      </c>
      <c r="BK54" s="234">
        <v>4954580000</v>
      </c>
      <c r="BL54" s="234" t="s">
        <v>478</v>
      </c>
      <c r="BM54" s="234">
        <v>16532</v>
      </c>
      <c r="BN54" s="234">
        <v>0</v>
      </c>
      <c r="BO54" s="234" t="s">
        <v>105</v>
      </c>
      <c r="BP54" s="234" t="s">
        <v>105</v>
      </c>
      <c r="BQ54" s="234" t="s">
        <v>479</v>
      </c>
      <c r="BR54" s="234">
        <v>20221267</v>
      </c>
      <c r="BS54" s="234" t="s">
        <v>738</v>
      </c>
      <c r="BT54" s="234" t="s">
        <v>479</v>
      </c>
      <c r="BU54" s="234" t="s">
        <v>739</v>
      </c>
      <c r="BV54" s="234" t="s">
        <v>739</v>
      </c>
      <c r="BW54" s="234" t="s">
        <v>479</v>
      </c>
      <c r="BX54" s="234" t="s">
        <v>593</v>
      </c>
      <c r="BY54" s="239" t="s">
        <v>638</v>
      </c>
      <c r="BZ54" s="234" t="s">
        <v>593</v>
      </c>
      <c r="CA54" s="234" t="s">
        <v>639</v>
      </c>
      <c r="CB54" s="234" t="s">
        <v>459</v>
      </c>
      <c r="CC54" s="234" t="s">
        <v>459</v>
      </c>
      <c r="CD54" s="234" t="s">
        <v>459</v>
      </c>
      <c r="CE54" s="234" t="s">
        <v>484</v>
      </c>
      <c r="CF54" s="234" t="s">
        <v>485</v>
      </c>
      <c r="CG54" s="234" t="s">
        <v>485</v>
      </c>
      <c r="CH54" s="234" t="s">
        <v>485</v>
      </c>
      <c r="CI54" s="234" t="s">
        <v>484</v>
      </c>
      <c r="CJ54" s="234">
        <v>1435</v>
      </c>
      <c r="CK54" s="234">
        <v>1435</v>
      </c>
      <c r="CL54" s="234" t="s">
        <v>479</v>
      </c>
      <c r="CM54" s="234">
        <v>44090000</v>
      </c>
      <c r="CN54" s="236">
        <v>44090000</v>
      </c>
      <c r="CO54" s="234" t="s">
        <v>479</v>
      </c>
      <c r="CP54" s="234">
        <v>1541</v>
      </c>
      <c r="CQ54" s="234">
        <v>1541</v>
      </c>
      <c r="CR54" s="234" t="s">
        <v>479</v>
      </c>
      <c r="CS54" s="234">
        <v>44090000</v>
      </c>
      <c r="CT54" s="236">
        <v>44090000</v>
      </c>
      <c r="CU54" s="234" t="s">
        <v>486</v>
      </c>
      <c r="CV54" s="234" t="s">
        <v>479</v>
      </c>
      <c r="CW54" s="236">
        <v>0</v>
      </c>
      <c r="CX54" s="234" t="s">
        <v>487</v>
      </c>
      <c r="CY54" s="234">
        <v>2784</v>
      </c>
      <c r="CZ54" s="234">
        <v>2784</v>
      </c>
      <c r="DA54" s="234" t="s">
        <v>488</v>
      </c>
      <c r="DB54" s="236">
        <f>+Tabla2[[#This Row],[VALOR TOTAL ESTIMADO VIGENCIA ACTUAL]]-Tabla2[[#This Row],[Valor CDP BD]]</f>
        <v>0</v>
      </c>
      <c r="DC54" s="236">
        <f>+Tabla2[[#This Row],[Valor CDP BD]]-Tabla2[[#This Row],[Valor RP BD]]</f>
        <v>0</v>
      </c>
    </row>
    <row r="55" spans="1:107" ht="16.149999999999999" hidden="1" customHeight="1" x14ac:dyDescent="0.25">
      <c r="A55" s="234" t="s">
        <v>740</v>
      </c>
      <c r="B55" s="234" t="s">
        <v>741</v>
      </c>
      <c r="C55" s="234">
        <v>7710</v>
      </c>
      <c r="D55" s="234" t="s">
        <v>740</v>
      </c>
      <c r="E55" s="234">
        <v>542022</v>
      </c>
      <c r="F55" s="234">
        <v>7710</v>
      </c>
      <c r="G55" s="234">
        <v>16541</v>
      </c>
      <c r="H55" s="234">
        <v>2784</v>
      </c>
      <c r="I55" s="234" t="s">
        <v>452</v>
      </c>
      <c r="J55" s="234" t="s">
        <v>453</v>
      </c>
      <c r="K55" s="234" t="s">
        <v>454</v>
      </c>
      <c r="L55" s="234" t="s">
        <v>455</v>
      </c>
      <c r="M55" s="234" t="s">
        <v>456</v>
      </c>
      <c r="N55" s="234" t="s">
        <v>457</v>
      </c>
      <c r="O55" s="234" t="s">
        <v>458</v>
      </c>
      <c r="P55" s="234" t="s">
        <v>104</v>
      </c>
      <c r="Q55" s="234" t="s">
        <v>105</v>
      </c>
      <c r="R55" s="234" t="s">
        <v>459</v>
      </c>
      <c r="S55" s="234" t="s">
        <v>460</v>
      </c>
      <c r="T55" s="234" t="s">
        <v>461</v>
      </c>
      <c r="U55" s="234">
        <v>0</v>
      </c>
      <c r="V55" s="234" t="s">
        <v>590</v>
      </c>
      <c r="W55" s="234" t="s">
        <v>463</v>
      </c>
      <c r="X55" s="234" t="s">
        <v>464</v>
      </c>
      <c r="Y55" s="234">
        <v>0</v>
      </c>
      <c r="Z55" s="234" t="s">
        <v>465</v>
      </c>
      <c r="AA55" s="234" t="s">
        <v>466</v>
      </c>
      <c r="AB55" s="235">
        <v>1</v>
      </c>
      <c r="AC55" s="235">
        <v>1</v>
      </c>
      <c r="AD55" s="235">
        <v>10</v>
      </c>
      <c r="AE55" s="234">
        <v>1</v>
      </c>
      <c r="AF55" s="234">
        <v>11</v>
      </c>
      <c r="AG55" s="236">
        <v>44090000</v>
      </c>
      <c r="AH55" s="234">
        <v>0</v>
      </c>
      <c r="AI55" s="234">
        <v>0</v>
      </c>
      <c r="AJ55" s="234">
        <v>0</v>
      </c>
      <c r="AK55" s="234" t="s">
        <v>467</v>
      </c>
      <c r="AL55" s="234" t="s">
        <v>468</v>
      </c>
      <c r="AM55" s="234">
        <v>0</v>
      </c>
      <c r="AN55" s="234">
        <v>0</v>
      </c>
      <c r="AO55" s="234" t="s">
        <v>5</v>
      </c>
      <c r="AP55" s="234" t="s">
        <v>742</v>
      </c>
      <c r="AQ55" s="234">
        <v>20220797</v>
      </c>
      <c r="AR55" s="234">
        <v>816</v>
      </c>
      <c r="AS55" s="234">
        <v>44580</v>
      </c>
      <c r="AT55" s="234">
        <v>44090000</v>
      </c>
      <c r="AU55" s="234">
        <v>830</v>
      </c>
      <c r="AV55" s="234">
        <v>44584</v>
      </c>
      <c r="AW55" s="234">
        <v>44090000</v>
      </c>
      <c r="AX55" s="234">
        <v>0</v>
      </c>
      <c r="AY55" s="234">
        <v>4409000</v>
      </c>
      <c r="AZ55" s="234" t="s">
        <v>470</v>
      </c>
      <c r="BA55" s="234" t="s">
        <v>471</v>
      </c>
      <c r="BB55" s="234" t="s">
        <v>472</v>
      </c>
      <c r="BC55" s="234">
        <v>3778917</v>
      </c>
      <c r="BD55" s="234" t="s">
        <v>473</v>
      </c>
      <c r="BE55" s="234" t="s">
        <v>474</v>
      </c>
      <c r="BF55" s="234" t="s">
        <v>475</v>
      </c>
      <c r="BG55" s="234" t="s">
        <v>475</v>
      </c>
      <c r="BH55" s="234" t="s">
        <v>475</v>
      </c>
      <c r="BI55" s="234" t="s">
        <v>476</v>
      </c>
      <c r="BJ55" s="234" t="s">
        <v>477</v>
      </c>
      <c r="BK55" s="234">
        <v>4954580000</v>
      </c>
      <c r="BL55" s="234" t="s">
        <v>478</v>
      </c>
      <c r="BM55" s="234">
        <v>16541</v>
      </c>
      <c r="BN55" s="234">
        <v>0</v>
      </c>
      <c r="BO55" s="234" t="s">
        <v>105</v>
      </c>
      <c r="BP55" s="234" t="s">
        <v>105</v>
      </c>
      <c r="BQ55" s="234" t="s">
        <v>479</v>
      </c>
      <c r="BR55" s="234">
        <v>20220797</v>
      </c>
      <c r="BS55" s="234" t="s">
        <v>743</v>
      </c>
      <c r="BT55" s="234" t="s">
        <v>479</v>
      </c>
      <c r="BU55" s="234" t="s">
        <v>744</v>
      </c>
      <c r="BV55" s="234" t="s">
        <v>744</v>
      </c>
      <c r="BW55" s="234" t="s">
        <v>479</v>
      </c>
      <c r="BX55" s="234" t="s">
        <v>593</v>
      </c>
      <c r="BY55" s="239" t="s">
        <v>638</v>
      </c>
      <c r="BZ55" s="234" t="s">
        <v>593</v>
      </c>
      <c r="CA55" s="234" t="s">
        <v>639</v>
      </c>
      <c r="CB55" s="234" t="s">
        <v>459</v>
      </c>
      <c r="CC55" s="234" t="s">
        <v>459</v>
      </c>
      <c r="CD55" s="234" t="s">
        <v>459</v>
      </c>
      <c r="CE55" s="234" t="s">
        <v>484</v>
      </c>
      <c r="CF55" s="234" t="s">
        <v>485</v>
      </c>
      <c r="CG55" s="234" t="s">
        <v>485</v>
      </c>
      <c r="CH55" s="234" t="s">
        <v>485</v>
      </c>
      <c r="CI55" s="234" t="s">
        <v>484</v>
      </c>
      <c r="CJ55" s="234">
        <v>816</v>
      </c>
      <c r="CK55" s="234">
        <v>816</v>
      </c>
      <c r="CL55" s="234" t="s">
        <v>479</v>
      </c>
      <c r="CM55" s="234">
        <v>44090000</v>
      </c>
      <c r="CN55" s="236">
        <v>44090000</v>
      </c>
      <c r="CO55" s="234" t="s">
        <v>479</v>
      </c>
      <c r="CP55" s="234">
        <v>830</v>
      </c>
      <c r="CQ55" s="234">
        <v>830</v>
      </c>
      <c r="CR55" s="234" t="s">
        <v>479</v>
      </c>
      <c r="CS55" s="234">
        <v>44090000</v>
      </c>
      <c r="CT55" s="236">
        <v>44090000</v>
      </c>
      <c r="CU55" s="234" t="s">
        <v>486</v>
      </c>
      <c r="CV55" s="234" t="s">
        <v>479</v>
      </c>
      <c r="CW55" s="236">
        <v>3527200</v>
      </c>
      <c r="CX55" s="234" t="s">
        <v>487</v>
      </c>
      <c r="CY55" s="234">
        <v>2784</v>
      </c>
      <c r="CZ55" s="234">
        <v>2784</v>
      </c>
      <c r="DA55" s="234" t="s">
        <v>488</v>
      </c>
      <c r="DB55" s="236">
        <f>+Tabla2[[#This Row],[VALOR TOTAL ESTIMADO VIGENCIA ACTUAL]]-Tabla2[[#This Row],[Valor CDP BD]]</f>
        <v>0</v>
      </c>
      <c r="DC55" s="236">
        <f>+Tabla2[[#This Row],[Valor CDP BD]]-Tabla2[[#This Row],[Valor RP BD]]</f>
        <v>0</v>
      </c>
    </row>
    <row r="56" spans="1:107" ht="16.149999999999999" hidden="1" customHeight="1" x14ac:dyDescent="0.25">
      <c r="A56" s="234" t="s">
        <v>745</v>
      </c>
      <c r="B56" s="234" t="s">
        <v>746</v>
      </c>
      <c r="C56" s="234">
        <v>7710</v>
      </c>
      <c r="D56" s="234" t="s">
        <v>745</v>
      </c>
      <c r="E56" s="234">
        <v>552022</v>
      </c>
      <c r="F56" s="234">
        <v>7710</v>
      </c>
      <c r="G56" s="234">
        <v>16548</v>
      </c>
      <c r="H56" s="234">
        <v>2784</v>
      </c>
      <c r="I56" s="234" t="s">
        <v>452</v>
      </c>
      <c r="J56" s="234" t="s">
        <v>453</v>
      </c>
      <c r="K56" s="234" t="s">
        <v>454</v>
      </c>
      <c r="L56" s="234" t="s">
        <v>455</v>
      </c>
      <c r="M56" s="234" t="s">
        <v>456</v>
      </c>
      <c r="N56" s="234" t="s">
        <v>457</v>
      </c>
      <c r="O56" s="234" t="s">
        <v>458</v>
      </c>
      <c r="P56" s="234" t="s">
        <v>104</v>
      </c>
      <c r="Q56" s="234" t="s">
        <v>105</v>
      </c>
      <c r="R56" s="234" t="s">
        <v>459</v>
      </c>
      <c r="S56" s="234" t="s">
        <v>460</v>
      </c>
      <c r="T56" s="234" t="s">
        <v>461</v>
      </c>
      <c r="U56" s="234">
        <v>0</v>
      </c>
      <c r="V56" s="234" t="s">
        <v>590</v>
      </c>
      <c r="W56" s="234" t="s">
        <v>463</v>
      </c>
      <c r="X56" s="234" t="s">
        <v>464</v>
      </c>
      <c r="Y56" s="234">
        <v>0</v>
      </c>
      <c r="Z56" s="234" t="s">
        <v>465</v>
      </c>
      <c r="AA56" s="234" t="s">
        <v>466</v>
      </c>
      <c r="AB56" s="235">
        <v>1</v>
      </c>
      <c r="AC56" s="235">
        <v>1</v>
      </c>
      <c r="AD56" s="235">
        <v>10</v>
      </c>
      <c r="AE56" s="234">
        <v>1</v>
      </c>
      <c r="AF56" s="234">
        <v>11</v>
      </c>
      <c r="AG56" s="236">
        <v>44090000</v>
      </c>
      <c r="AH56" s="234">
        <v>0</v>
      </c>
      <c r="AI56" s="234">
        <v>0</v>
      </c>
      <c r="AJ56" s="234">
        <v>0</v>
      </c>
      <c r="AK56" s="234" t="s">
        <v>467</v>
      </c>
      <c r="AL56" s="234" t="s">
        <v>468</v>
      </c>
      <c r="AM56" s="234">
        <v>0</v>
      </c>
      <c r="AN56" s="234">
        <v>0</v>
      </c>
      <c r="AO56" s="234" t="s">
        <v>5</v>
      </c>
      <c r="AP56" s="234" t="s">
        <v>747</v>
      </c>
      <c r="AQ56" s="234">
        <v>20220787</v>
      </c>
      <c r="AR56" s="234">
        <v>793</v>
      </c>
      <c r="AS56" s="234">
        <v>44579</v>
      </c>
      <c r="AT56" s="234">
        <v>44090000</v>
      </c>
      <c r="AU56" s="234">
        <v>893</v>
      </c>
      <c r="AV56" s="234">
        <v>44586</v>
      </c>
      <c r="AW56" s="234">
        <v>44090000</v>
      </c>
      <c r="AX56" s="234">
        <v>0</v>
      </c>
      <c r="AY56" s="234">
        <v>4409000</v>
      </c>
      <c r="AZ56" s="234" t="s">
        <v>470</v>
      </c>
      <c r="BA56" s="234" t="s">
        <v>471</v>
      </c>
      <c r="BB56" s="234" t="s">
        <v>472</v>
      </c>
      <c r="BC56" s="234">
        <v>3778917</v>
      </c>
      <c r="BD56" s="234" t="s">
        <v>473</v>
      </c>
      <c r="BE56" s="234" t="s">
        <v>474</v>
      </c>
      <c r="BF56" s="234" t="s">
        <v>475</v>
      </c>
      <c r="BG56" s="234" t="s">
        <v>475</v>
      </c>
      <c r="BH56" s="234" t="s">
        <v>475</v>
      </c>
      <c r="BI56" s="234" t="s">
        <v>476</v>
      </c>
      <c r="BJ56" s="234" t="s">
        <v>477</v>
      </c>
      <c r="BK56" s="234">
        <v>4954580000</v>
      </c>
      <c r="BL56" s="234" t="s">
        <v>478</v>
      </c>
      <c r="BM56" s="234">
        <v>16548</v>
      </c>
      <c r="BN56" s="234">
        <v>0</v>
      </c>
      <c r="BO56" s="234" t="s">
        <v>105</v>
      </c>
      <c r="BP56" s="234" t="s">
        <v>105</v>
      </c>
      <c r="BQ56" s="234" t="s">
        <v>479</v>
      </c>
      <c r="BR56" s="234">
        <v>20220787</v>
      </c>
      <c r="BS56" s="234" t="s">
        <v>748</v>
      </c>
      <c r="BT56" s="234" t="s">
        <v>479</v>
      </c>
      <c r="BU56" s="234" t="s">
        <v>749</v>
      </c>
      <c r="BV56" s="234" t="s">
        <v>749</v>
      </c>
      <c r="BW56" s="234" t="s">
        <v>479</v>
      </c>
      <c r="BX56" s="234" t="s">
        <v>593</v>
      </c>
      <c r="BY56" s="239" t="s">
        <v>638</v>
      </c>
      <c r="BZ56" s="234" t="s">
        <v>594</v>
      </c>
      <c r="CA56" s="234" t="s">
        <v>551</v>
      </c>
      <c r="CB56" s="234" t="s">
        <v>459</v>
      </c>
      <c r="CC56" s="234" t="s">
        <v>459</v>
      </c>
      <c r="CD56" s="234" t="s">
        <v>459</v>
      </c>
      <c r="CE56" s="234" t="s">
        <v>484</v>
      </c>
      <c r="CF56" s="234" t="s">
        <v>485</v>
      </c>
      <c r="CG56" s="234" t="s">
        <v>485</v>
      </c>
      <c r="CH56" s="234" t="s">
        <v>485</v>
      </c>
      <c r="CI56" s="234" t="s">
        <v>484</v>
      </c>
      <c r="CJ56" s="234">
        <v>793</v>
      </c>
      <c r="CK56" s="234">
        <v>793</v>
      </c>
      <c r="CL56" s="234" t="s">
        <v>479</v>
      </c>
      <c r="CM56" s="234">
        <v>44090000</v>
      </c>
      <c r="CN56" s="236">
        <v>44090000</v>
      </c>
      <c r="CO56" s="234" t="s">
        <v>479</v>
      </c>
      <c r="CP56" s="234">
        <v>893</v>
      </c>
      <c r="CQ56" s="234">
        <v>893</v>
      </c>
      <c r="CR56" s="234" t="s">
        <v>479</v>
      </c>
      <c r="CS56" s="234">
        <v>44090000</v>
      </c>
      <c r="CT56" s="236">
        <v>44090000</v>
      </c>
      <c r="CU56" s="234" t="s">
        <v>486</v>
      </c>
      <c r="CV56" s="234" t="s">
        <v>479</v>
      </c>
      <c r="CW56" s="236">
        <v>4409000</v>
      </c>
      <c r="CX56" s="234" t="s">
        <v>487</v>
      </c>
      <c r="CY56" s="234">
        <v>2784</v>
      </c>
      <c r="CZ56" s="234">
        <v>2784</v>
      </c>
      <c r="DA56" s="234" t="s">
        <v>488</v>
      </c>
      <c r="DB56" s="236">
        <f>+Tabla2[[#This Row],[VALOR TOTAL ESTIMADO VIGENCIA ACTUAL]]-Tabla2[[#This Row],[Valor CDP BD]]</f>
        <v>0</v>
      </c>
      <c r="DC56" s="236">
        <f>+Tabla2[[#This Row],[Valor CDP BD]]-Tabla2[[#This Row],[Valor RP BD]]</f>
        <v>0</v>
      </c>
    </row>
    <row r="57" spans="1:107" ht="16.149999999999999" hidden="1" customHeight="1" x14ac:dyDescent="0.25">
      <c r="A57" s="234" t="s">
        <v>750</v>
      </c>
      <c r="B57" s="234" t="s">
        <v>751</v>
      </c>
      <c r="C57" s="234">
        <v>7710</v>
      </c>
      <c r="D57" s="234" t="s">
        <v>750</v>
      </c>
      <c r="E57" s="234">
        <v>562022</v>
      </c>
      <c r="F57" s="234">
        <v>7710</v>
      </c>
      <c r="G57" s="234">
        <v>16554</v>
      </c>
      <c r="H57" s="234">
        <v>2784</v>
      </c>
      <c r="I57" s="234" t="s">
        <v>452</v>
      </c>
      <c r="J57" s="234" t="s">
        <v>453</v>
      </c>
      <c r="K57" s="234" t="s">
        <v>454</v>
      </c>
      <c r="L57" s="234" t="s">
        <v>455</v>
      </c>
      <c r="M57" s="234" t="s">
        <v>456</v>
      </c>
      <c r="N57" s="234" t="s">
        <v>457</v>
      </c>
      <c r="O57" s="234" t="s">
        <v>458</v>
      </c>
      <c r="P57" s="234" t="s">
        <v>104</v>
      </c>
      <c r="Q57" s="234" t="s">
        <v>105</v>
      </c>
      <c r="R57" s="234" t="s">
        <v>459</v>
      </c>
      <c r="S57" s="234" t="s">
        <v>460</v>
      </c>
      <c r="T57" s="234" t="s">
        <v>461</v>
      </c>
      <c r="U57" s="234">
        <v>0</v>
      </c>
      <c r="V57" s="234" t="s">
        <v>590</v>
      </c>
      <c r="W57" s="234" t="s">
        <v>463</v>
      </c>
      <c r="X57" s="234" t="s">
        <v>464</v>
      </c>
      <c r="Y57" s="234">
        <v>0</v>
      </c>
      <c r="Z57" s="234" t="s">
        <v>465</v>
      </c>
      <c r="AA57" s="234" t="s">
        <v>466</v>
      </c>
      <c r="AB57" s="235">
        <v>1</v>
      </c>
      <c r="AC57" s="235">
        <v>1</v>
      </c>
      <c r="AD57" s="235">
        <v>10</v>
      </c>
      <c r="AE57" s="234">
        <v>1</v>
      </c>
      <c r="AF57" s="234">
        <v>11</v>
      </c>
      <c r="AG57" s="236">
        <v>44090000</v>
      </c>
      <c r="AH57" s="234">
        <v>0</v>
      </c>
      <c r="AI57" s="234">
        <v>0</v>
      </c>
      <c r="AJ57" s="234">
        <v>0</v>
      </c>
      <c r="AK57" s="234" t="s">
        <v>467</v>
      </c>
      <c r="AL57" s="234" t="s">
        <v>468</v>
      </c>
      <c r="AM57" s="234">
        <v>0</v>
      </c>
      <c r="AN57" s="234">
        <v>0</v>
      </c>
      <c r="AO57" s="234" t="s">
        <v>5</v>
      </c>
      <c r="AP57" s="234" t="s">
        <v>752</v>
      </c>
      <c r="AQ57" s="234">
        <v>20220879</v>
      </c>
      <c r="AR57" s="234">
        <v>1232</v>
      </c>
      <c r="AS57" s="234">
        <v>44583</v>
      </c>
      <c r="AT57" s="234">
        <v>44090000</v>
      </c>
      <c r="AU57" s="234">
        <v>916</v>
      </c>
      <c r="AV57" s="234">
        <v>44587</v>
      </c>
      <c r="AW57" s="234">
        <v>44090000</v>
      </c>
      <c r="AX57" s="234">
        <v>0</v>
      </c>
      <c r="AY57" s="234">
        <v>4409000</v>
      </c>
      <c r="AZ57" s="234" t="s">
        <v>470</v>
      </c>
      <c r="BA57" s="234" t="s">
        <v>471</v>
      </c>
      <c r="BB57" s="234" t="s">
        <v>472</v>
      </c>
      <c r="BC57" s="234">
        <v>3778917</v>
      </c>
      <c r="BD57" s="234" t="s">
        <v>473</v>
      </c>
      <c r="BE57" s="234" t="s">
        <v>474</v>
      </c>
      <c r="BF57" s="234" t="s">
        <v>475</v>
      </c>
      <c r="BG57" s="234" t="s">
        <v>475</v>
      </c>
      <c r="BH57" s="234" t="s">
        <v>475</v>
      </c>
      <c r="BI57" s="234" t="s">
        <v>476</v>
      </c>
      <c r="BJ57" s="234" t="s">
        <v>477</v>
      </c>
      <c r="BK57" s="234">
        <v>4954580000</v>
      </c>
      <c r="BL57" s="234" t="s">
        <v>478</v>
      </c>
      <c r="BM57" s="234">
        <v>16554</v>
      </c>
      <c r="BN57" s="234">
        <v>0</v>
      </c>
      <c r="BO57" s="234" t="s">
        <v>105</v>
      </c>
      <c r="BP57" s="234" t="s">
        <v>105</v>
      </c>
      <c r="BQ57" s="234" t="s">
        <v>479</v>
      </c>
      <c r="BR57" s="234">
        <v>20220879</v>
      </c>
      <c r="BS57" s="234" t="s">
        <v>753</v>
      </c>
      <c r="BT57" s="234" t="s">
        <v>479</v>
      </c>
      <c r="BU57" s="234" t="s">
        <v>752</v>
      </c>
      <c r="BV57" s="234" t="s">
        <v>752</v>
      </c>
      <c r="BW57" s="234" t="s">
        <v>479</v>
      </c>
      <c r="BX57" s="234" t="s">
        <v>593</v>
      </c>
      <c r="BY57" s="239" t="s">
        <v>638</v>
      </c>
      <c r="BZ57" s="239" t="s">
        <v>734</v>
      </c>
      <c r="CA57" s="234" t="s">
        <v>551</v>
      </c>
      <c r="CB57" s="234" t="s">
        <v>459</v>
      </c>
      <c r="CC57" s="234" t="s">
        <v>459</v>
      </c>
      <c r="CD57" s="234" t="s">
        <v>459</v>
      </c>
      <c r="CE57" s="234" t="s">
        <v>484</v>
      </c>
      <c r="CF57" s="234" t="s">
        <v>485</v>
      </c>
      <c r="CG57" s="234" t="s">
        <v>485</v>
      </c>
      <c r="CH57" s="234" t="s">
        <v>485</v>
      </c>
      <c r="CI57" s="234" t="s">
        <v>484</v>
      </c>
      <c r="CJ57" s="234">
        <v>1232</v>
      </c>
      <c r="CK57" s="234">
        <v>1232</v>
      </c>
      <c r="CL57" s="234" t="s">
        <v>479</v>
      </c>
      <c r="CM57" s="234">
        <v>44090000</v>
      </c>
      <c r="CN57" s="236">
        <v>44090000</v>
      </c>
      <c r="CO57" s="234" t="s">
        <v>479</v>
      </c>
      <c r="CP57" s="234">
        <v>916</v>
      </c>
      <c r="CQ57" s="234">
        <v>916</v>
      </c>
      <c r="CR57" s="234" t="s">
        <v>479</v>
      </c>
      <c r="CS57" s="234">
        <v>44090000</v>
      </c>
      <c r="CT57" s="236">
        <v>44090000</v>
      </c>
      <c r="CU57" s="234" t="s">
        <v>486</v>
      </c>
      <c r="CV57" s="234" t="s">
        <v>479</v>
      </c>
      <c r="CW57" s="236">
        <v>4409000</v>
      </c>
      <c r="CX57" s="234" t="s">
        <v>487</v>
      </c>
      <c r="CY57" s="234">
        <v>2784</v>
      </c>
      <c r="CZ57" s="234">
        <v>2784</v>
      </c>
      <c r="DA57" s="234" t="s">
        <v>488</v>
      </c>
      <c r="DB57" s="236">
        <f>+Tabla2[[#This Row],[VALOR TOTAL ESTIMADO VIGENCIA ACTUAL]]-Tabla2[[#This Row],[Valor CDP BD]]</f>
        <v>0</v>
      </c>
      <c r="DC57" s="236">
        <f>+Tabla2[[#This Row],[Valor CDP BD]]-Tabla2[[#This Row],[Valor RP BD]]</f>
        <v>0</v>
      </c>
    </row>
    <row r="58" spans="1:107" ht="16.149999999999999" hidden="1" customHeight="1" x14ac:dyDescent="0.25">
      <c r="A58" s="234" t="s">
        <v>754</v>
      </c>
      <c r="B58" s="234" t="s">
        <v>755</v>
      </c>
      <c r="C58" s="234">
        <v>7710</v>
      </c>
      <c r="D58" s="234" t="s">
        <v>754</v>
      </c>
      <c r="E58" s="234">
        <v>572022</v>
      </c>
      <c r="F58" s="234">
        <v>7710</v>
      </c>
      <c r="G58" s="234">
        <v>16559</v>
      </c>
      <c r="H58" s="234">
        <v>2784</v>
      </c>
      <c r="I58" s="234" t="s">
        <v>452</v>
      </c>
      <c r="J58" s="234" t="s">
        <v>453</v>
      </c>
      <c r="K58" s="234" t="s">
        <v>454</v>
      </c>
      <c r="L58" s="234" t="s">
        <v>455</v>
      </c>
      <c r="M58" s="234" t="s">
        <v>456</v>
      </c>
      <c r="N58" s="234" t="s">
        <v>457</v>
      </c>
      <c r="O58" s="234" t="s">
        <v>458</v>
      </c>
      <c r="P58" s="234" t="s">
        <v>104</v>
      </c>
      <c r="Q58" s="234" t="s">
        <v>105</v>
      </c>
      <c r="R58" s="234" t="s">
        <v>459</v>
      </c>
      <c r="S58" s="234" t="s">
        <v>460</v>
      </c>
      <c r="T58" s="234" t="s">
        <v>461</v>
      </c>
      <c r="U58" s="234">
        <v>0</v>
      </c>
      <c r="V58" s="234" t="s">
        <v>590</v>
      </c>
      <c r="W58" s="234" t="s">
        <v>463</v>
      </c>
      <c r="X58" s="234" t="s">
        <v>464</v>
      </c>
      <c r="Y58" s="234">
        <v>0</v>
      </c>
      <c r="Z58" s="234" t="s">
        <v>465</v>
      </c>
      <c r="AA58" s="234" t="s">
        <v>466</v>
      </c>
      <c r="AB58" s="235">
        <v>1</v>
      </c>
      <c r="AC58" s="235">
        <v>1</v>
      </c>
      <c r="AD58" s="235">
        <v>10</v>
      </c>
      <c r="AE58" s="234">
        <v>1</v>
      </c>
      <c r="AF58" s="234">
        <v>11</v>
      </c>
      <c r="AG58" s="236">
        <v>44090000</v>
      </c>
      <c r="AH58" s="234">
        <v>0</v>
      </c>
      <c r="AI58" s="234">
        <v>0</v>
      </c>
      <c r="AJ58" s="234">
        <v>0</v>
      </c>
      <c r="AK58" s="234" t="s">
        <v>467</v>
      </c>
      <c r="AL58" s="234" t="s">
        <v>468</v>
      </c>
      <c r="AM58" s="234">
        <v>0</v>
      </c>
      <c r="AN58" s="234">
        <v>0</v>
      </c>
      <c r="AO58" s="234" t="s">
        <v>5</v>
      </c>
      <c r="AP58" s="234" t="s">
        <v>756</v>
      </c>
      <c r="AQ58" s="234">
        <v>20221130</v>
      </c>
      <c r="AR58" s="234">
        <v>1184</v>
      </c>
      <c r="AS58" s="234">
        <v>44583</v>
      </c>
      <c r="AT58" s="234">
        <v>44090000</v>
      </c>
      <c r="AU58" s="234">
        <v>1288</v>
      </c>
      <c r="AV58" s="234">
        <v>44588</v>
      </c>
      <c r="AW58" s="234">
        <v>44090000</v>
      </c>
      <c r="AX58" s="234">
        <v>0</v>
      </c>
      <c r="AY58" s="234">
        <v>4409000</v>
      </c>
      <c r="AZ58" s="234" t="s">
        <v>470</v>
      </c>
      <c r="BA58" s="234" t="s">
        <v>471</v>
      </c>
      <c r="BB58" s="234" t="s">
        <v>472</v>
      </c>
      <c r="BC58" s="234">
        <v>3778917</v>
      </c>
      <c r="BD58" s="234" t="s">
        <v>473</v>
      </c>
      <c r="BE58" s="234" t="s">
        <v>474</v>
      </c>
      <c r="BF58" s="234" t="s">
        <v>475</v>
      </c>
      <c r="BG58" s="234" t="s">
        <v>475</v>
      </c>
      <c r="BH58" s="234" t="s">
        <v>475</v>
      </c>
      <c r="BI58" s="234" t="s">
        <v>476</v>
      </c>
      <c r="BJ58" s="234" t="s">
        <v>477</v>
      </c>
      <c r="BK58" s="234">
        <v>4954580000</v>
      </c>
      <c r="BL58" s="234" t="s">
        <v>478</v>
      </c>
      <c r="BM58" s="234">
        <v>16559</v>
      </c>
      <c r="BN58" s="234">
        <v>0</v>
      </c>
      <c r="BO58" s="234" t="s">
        <v>105</v>
      </c>
      <c r="BP58" s="234" t="s">
        <v>105</v>
      </c>
      <c r="BQ58" s="234" t="s">
        <v>479</v>
      </c>
      <c r="BR58" s="234">
        <v>20221130</v>
      </c>
      <c r="BS58" s="234" t="s">
        <v>757</v>
      </c>
      <c r="BT58" s="234" t="s">
        <v>479</v>
      </c>
      <c r="BU58" s="234" t="s">
        <v>756</v>
      </c>
      <c r="BV58" s="234" t="s">
        <v>756</v>
      </c>
      <c r="BW58" s="234" t="s">
        <v>479</v>
      </c>
      <c r="BX58" s="234" t="s">
        <v>593</v>
      </c>
      <c r="BY58" s="239" t="s">
        <v>638</v>
      </c>
      <c r="BZ58" s="239" t="s">
        <v>734</v>
      </c>
      <c r="CA58" s="234" t="s">
        <v>551</v>
      </c>
      <c r="CB58" s="234" t="s">
        <v>459</v>
      </c>
      <c r="CC58" s="234" t="s">
        <v>459</v>
      </c>
      <c r="CD58" s="234" t="s">
        <v>459</v>
      </c>
      <c r="CE58" s="234" t="s">
        <v>484</v>
      </c>
      <c r="CF58" s="234" t="s">
        <v>485</v>
      </c>
      <c r="CG58" s="234" t="s">
        <v>485</v>
      </c>
      <c r="CH58" s="234" t="s">
        <v>485</v>
      </c>
      <c r="CI58" s="234" t="s">
        <v>484</v>
      </c>
      <c r="CJ58" s="234">
        <v>1184</v>
      </c>
      <c r="CK58" s="234">
        <v>1184</v>
      </c>
      <c r="CL58" s="234" t="s">
        <v>479</v>
      </c>
      <c r="CM58" s="234">
        <v>44090000</v>
      </c>
      <c r="CN58" s="236">
        <v>44090000</v>
      </c>
      <c r="CO58" s="234" t="s">
        <v>479</v>
      </c>
      <c r="CP58" s="234">
        <v>1288</v>
      </c>
      <c r="CQ58" s="234">
        <v>1288</v>
      </c>
      <c r="CR58" s="234" t="s">
        <v>479</v>
      </c>
      <c r="CS58" s="234">
        <v>44090000</v>
      </c>
      <c r="CT58" s="236">
        <v>44090000</v>
      </c>
      <c r="CU58" s="234" t="s">
        <v>486</v>
      </c>
      <c r="CV58" s="234" t="s">
        <v>479</v>
      </c>
      <c r="CW58" s="236">
        <v>4409000</v>
      </c>
      <c r="CX58" s="234" t="s">
        <v>487</v>
      </c>
      <c r="CY58" s="234">
        <v>2784</v>
      </c>
      <c r="CZ58" s="234">
        <v>2784</v>
      </c>
      <c r="DA58" s="234" t="s">
        <v>488</v>
      </c>
      <c r="DB58" s="236">
        <f>+Tabla2[[#This Row],[VALOR TOTAL ESTIMADO VIGENCIA ACTUAL]]-Tabla2[[#This Row],[Valor CDP BD]]</f>
        <v>0</v>
      </c>
      <c r="DC58" s="236">
        <f>+Tabla2[[#This Row],[Valor CDP BD]]-Tabla2[[#This Row],[Valor RP BD]]</f>
        <v>0</v>
      </c>
    </row>
    <row r="59" spans="1:107" ht="16.149999999999999" hidden="1" customHeight="1" x14ac:dyDescent="0.25">
      <c r="A59" s="234" t="s">
        <v>758</v>
      </c>
      <c r="B59" s="234" t="s">
        <v>759</v>
      </c>
      <c r="C59" s="234">
        <v>7710</v>
      </c>
      <c r="D59" s="234" t="s">
        <v>758</v>
      </c>
      <c r="E59" s="234">
        <v>582022</v>
      </c>
      <c r="F59" s="234">
        <v>7710</v>
      </c>
      <c r="G59" s="234">
        <v>16569</v>
      </c>
      <c r="H59" s="234">
        <v>2784</v>
      </c>
      <c r="I59" s="234" t="s">
        <v>452</v>
      </c>
      <c r="J59" s="234" t="s">
        <v>453</v>
      </c>
      <c r="K59" s="234" t="s">
        <v>454</v>
      </c>
      <c r="L59" s="234" t="s">
        <v>455</v>
      </c>
      <c r="M59" s="234" t="s">
        <v>456</v>
      </c>
      <c r="N59" s="234" t="s">
        <v>457</v>
      </c>
      <c r="O59" s="234" t="s">
        <v>458</v>
      </c>
      <c r="P59" s="234" t="s">
        <v>104</v>
      </c>
      <c r="Q59" s="234" t="s">
        <v>105</v>
      </c>
      <c r="R59" s="234" t="s">
        <v>459</v>
      </c>
      <c r="S59" s="234" t="s">
        <v>460</v>
      </c>
      <c r="T59" s="234" t="s">
        <v>461</v>
      </c>
      <c r="U59" s="234">
        <v>0</v>
      </c>
      <c r="V59" s="234" t="s">
        <v>760</v>
      </c>
      <c r="W59" s="234" t="s">
        <v>463</v>
      </c>
      <c r="X59" s="234" t="s">
        <v>464</v>
      </c>
      <c r="Y59" s="234">
        <v>0</v>
      </c>
      <c r="Z59" s="234" t="s">
        <v>465</v>
      </c>
      <c r="AA59" s="234" t="s">
        <v>466</v>
      </c>
      <c r="AB59" s="235">
        <v>1</v>
      </c>
      <c r="AC59" s="235">
        <v>1</v>
      </c>
      <c r="AD59" s="235">
        <v>10</v>
      </c>
      <c r="AE59" s="234">
        <v>1</v>
      </c>
      <c r="AF59" s="234">
        <v>11</v>
      </c>
      <c r="AG59" s="236">
        <v>44090000</v>
      </c>
      <c r="AH59" s="234">
        <v>0</v>
      </c>
      <c r="AI59" s="234">
        <v>0</v>
      </c>
      <c r="AJ59" s="234">
        <v>0</v>
      </c>
      <c r="AK59" s="234" t="s">
        <v>467</v>
      </c>
      <c r="AL59" s="234" t="s">
        <v>468</v>
      </c>
      <c r="AM59" s="234">
        <v>0</v>
      </c>
      <c r="AN59" s="234">
        <v>0</v>
      </c>
      <c r="AO59" s="234" t="s">
        <v>5</v>
      </c>
      <c r="AP59" s="234" t="s">
        <v>761</v>
      </c>
      <c r="AQ59" s="234">
        <v>20220117</v>
      </c>
      <c r="AR59" s="234">
        <v>84</v>
      </c>
      <c r="AS59" s="234">
        <v>44565</v>
      </c>
      <c r="AT59" s="234">
        <v>44090000</v>
      </c>
      <c r="AU59" s="234">
        <v>370</v>
      </c>
      <c r="AV59" s="234">
        <v>44579</v>
      </c>
      <c r="AW59" s="234">
        <v>44090000</v>
      </c>
      <c r="AX59" s="234">
        <v>0</v>
      </c>
      <c r="AY59" s="234">
        <v>4409000</v>
      </c>
      <c r="AZ59" s="234" t="s">
        <v>470</v>
      </c>
      <c r="BA59" s="234" t="s">
        <v>471</v>
      </c>
      <c r="BB59" s="234" t="s">
        <v>472</v>
      </c>
      <c r="BC59" s="234">
        <v>3778917</v>
      </c>
      <c r="BD59" s="234" t="s">
        <v>473</v>
      </c>
      <c r="BE59" s="234" t="s">
        <v>474</v>
      </c>
      <c r="BF59" s="234" t="s">
        <v>475</v>
      </c>
      <c r="BG59" s="234" t="s">
        <v>475</v>
      </c>
      <c r="BH59" s="234" t="s">
        <v>475</v>
      </c>
      <c r="BI59" s="234" t="s">
        <v>476</v>
      </c>
      <c r="BJ59" s="234" t="s">
        <v>477</v>
      </c>
      <c r="BK59" s="234">
        <v>4954580000</v>
      </c>
      <c r="BL59" s="234" t="s">
        <v>478</v>
      </c>
      <c r="BM59" s="234">
        <v>16569</v>
      </c>
      <c r="BN59" s="234">
        <v>0</v>
      </c>
      <c r="BO59" s="234" t="s">
        <v>105</v>
      </c>
      <c r="BP59" s="234" t="s">
        <v>105</v>
      </c>
      <c r="BQ59" s="234" t="s">
        <v>479</v>
      </c>
      <c r="BR59" s="234">
        <v>20220117</v>
      </c>
      <c r="BS59" s="234" t="s">
        <v>762</v>
      </c>
      <c r="BT59" s="234" t="s">
        <v>479</v>
      </c>
      <c r="BU59" s="234" t="s">
        <v>761</v>
      </c>
      <c r="BV59" s="234" t="s">
        <v>761</v>
      </c>
      <c r="BW59" s="234" t="s">
        <v>479</v>
      </c>
      <c r="BX59" s="234" t="s">
        <v>763</v>
      </c>
      <c r="BY59" s="239" t="s">
        <v>764</v>
      </c>
      <c r="BZ59" s="234" t="s">
        <v>763</v>
      </c>
      <c r="CA59" s="234" t="s">
        <v>639</v>
      </c>
      <c r="CB59" s="234" t="s">
        <v>459</v>
      </c>
      <c r="CC59" s="234" t="s">
        <v>459</v>
      </c>
      <c r="CD59" s="234" t="s">
        <v>459</v>
      </c>
      <c r="CE59" s="234" t="s">
        <v>484</v>
      </c>
      <c r="CF59" s="234" t="s">
        <v>485</v>
      </c>
      <c r="CG59" s="234" t="s">
        <v>485</v>
      </c>
      <c r="CH59" s="234" t="s">
        <v>485</v>
      </c>
      <c r="CI59" s="234" t="s">
        <v>484</v>
      </c>
      <c r="CJ59" s="234">
        <v>84</v>
      </c>
      <c r="CK59" s="234">
        <v>84</v>
      </c>
      <c r="CL59" s="234" t="s">
        <v>479</v>
      </c>
      <c r="CM59" s="234">
        <v>44090000</v>
      </c>
      <c r="CN59" s="236">
        <v>44090000</v>
      </c>
      <c r="CO59" s="234" t="s">
        <v>479</v>
      </c>
      <c r="CP59" s="234">
        <v>370</v>
      </c>
      <c r="CQ59" s="234">
        <v>370</v>
      </c>
      <c r="CR59" s="234" t="s">
        <v>479</v>
      </c>
      <c r="CS59" s="234">
        <v>44090000</v>
      </c>
      <c r="CT59" s="236">
        <v>44090000</v>
      </c>
      <c r="CU59" s="234" t="s">
        <v>486</v>
      </c>
      <c r="CV59" s="234" t="s">
        <v>479</v>
      </c>
      <c r="CW59" s="236">
        <v>5878667</v>
      </c>
      <c r="CX59" s="234" t="s">
        <v>487</v>
      </c>
      <c r="CY59" s="234">
        <v>2784</v>
      </c>
      <c r="CZ59" s="234">
        <v>2784</v>
      </c>
      <c r="DA59" s="234" t="s">
        <v>488</v>
      </c>
      <c r="DB59" s="236">
        <f>+Tabla2[[#This Row],[VALOR TOTAL ESTIMADO VIGENCIA ACTUAL]]-Tabla2[[#This Row],[Valor CDP BD]]</f>
        <v>0</v>
      </c>
      <c r="DC59" s="236">
        <f>+Tabla2[[#This Row],[Valor CDP BD]]-Tabla2[[#This Row],[Valor RP BD]]</f>
        <v>0</v>
      </c>
    </row>
    <row r="60" spans="1:107" ht="16.149999999999999" hidden="1" customHeight="1" x14ac:dyDescent="0.25">
      <c r="A60" s="234" t="s">
        <v>765</v>
      </c>
      <c r="B60" s="234" t="s">
        <v>766</v>
      </c>
      <c r="C60" s="234">
        <v>7710</v>
      </c>
      <c r="D60" s="234" t="s">
        <v>765</v>
      </c>
      <c r="E60" s="234">
        <v>592022</v>
      </c>
      <c r="F60" s="234">
        <v>7710</v>
      </c>
      <c r="G60" s="234">
        <v>16581</v>
      </c>
      <c r="H60" s="234">
        <v>2785</v>
      </c>
      <c r="I60" s="234" t="s">
        <v>526</v>
      </c>
      <c r="J60" s="234" t="s">
        <v>453</v>
      </c>
      <c r="K60" s="234" t="s">
        <v>454</v>
      </c>
      <c r="L60" s="234" t="s">
        <v>455</v>
      </c>
      <c r="M60" s="234" t="s">
        <v>456</v>
      </c>
      <c r="N60" s="234" t="s">
        <v>457</v>
      </c>
      <c r="O60" s="234" t="s">
        <v>458</v>
      </c>
      <c r="P60" s="234" t="s">
        <v>104</v>
      </c>
      <c r="Q60" s="234" t="s">
        <v>105</v>
      </c>
      <c r="R60" s="234" t="s">
        <v>527</v>
      </c>
      <c r="S60" s="234" t="s">
        <v>528</v>
      </c>
      <c r="T60" s="234" t="s">
        <v>461</v>
      </c>
      <c r="U60" s="234">
        <v>0</v>
      </c>
      <c r="V60" s="234" t="s">
        <v>767</v>
      </c>
      <c r="W60" s="234" t="s">
        <v>463</v>
      </c>
      <c r="X60" s="234" t="s">
        <v>464</v>
      </c>
      <c r="Y60" s="234">
        <v>0</v>
      </c>
      <c r="Z60" s="234" t="s">
        <v>465</v>
      </c>
      <c r="AA60" s="234" t="s">
        <v>466</v>
      </c>
      <c r="AB60" s="235">
        <v>1</v>
      </c>
      <c r="AC60" s="235">
        <v>1</v>
      </c>
      <c r="AD60" s="235">
        <v>9</v>
      </c>
      <c r="AE60" s="234">
        <v>1</v>
      </c>
      <c r="AF60" s="234">
        <v>10</v>
      </c>
      <c r="AG60" s="236">
        <v>39681000</v>
      </c>
      <c r="AH60" s="234">
        <v>0</v>
      </c>
      <c r="AI60" s="234">
        <v>0</v>
      </c>
      <c r="AJ60" s="234">
        <v>0</v>
      </c>
      <c r="AK60" s="234" t="s">
        <v>467</v>
      </c>
      <c r="AL60" s="234" t="s">
        <v>468</v>
      </c>
      <c r="AM60" s="234">
        <v>0</v>
      </c>
      <c r="AN60" s="234">
        <v>0</v>
      </c>
      <c r="AO60" s="234" t="s">
        <v>5</v>
      </c>
      <c r="AP60" s="234" t="s">
        <v>768</v>
      </c>
      <c r="AQ60" s="234">
        <v>20220428</v>
      </c>
      <c r="AR60" s="234">
        <v>455</v>
      </c>
      <c r="AS60" s="234">
        <v>44575</v>
      </c>
      <c r="AT60" s="234">
        <v>39681000</v>
      </c>
      <c r="AU60" s="234">
        <v>405</v>
      </c>
      <c r="AV60" s="234">
        <v>44580</v>
      </c>
      <c r="AW60" s="234">
        <v>39681000</v>
      </c>
      <c r="AX60" s="234">
        <v>0</v>
      </c>
      <c r="AY60" s="234">
        <v>4409000</v>
      </c>
      <c r="AZ60" s="234" t="s">
        <v>470</v>
      </c>
      <c r="BA60" s="234" t="s">
        <v>471</v>
      </c>
      <c r="BB60" s="234" t="s">
        <v>472</v>
      </c>
      <c r="BC60" s="234">
        <v>3778917</v>
      </c>
      <c r="BD60" s="234" t="s">
        <v>473</v>
      </c>
      <c r="BE60" s="234" t="s">
        <v>474</v>
      </c>
      <c r="BF60" s="234" t="s">
        <v>475</v>
      </c>
      <c r="BG60" s="234" t="s">
        <v>475</v>
      </c>
      <c r="BH60" s="234" t="s">
        <v>475</v>
      </c>
      <c r="BI60" s="234" t="s">
        <v>476</v>
      </c>
      <c r="BJ60" s="234" t="s">
        <v>477</v>
      </c>
      <c r="BK60" s="234">
        <v>4954580000</v>
      </c>
      <c r="BL60" s="234" t="s">
        <v>478</v>
      </c>
      <c r="BM60" s="234">
        <v>16581</v>
      </c>
      <c r="BN60" s="234">
        <v>0</v>
      </c>
      <c r="BO60" s="234" t="s">
        <v>105</v>
      </c>
      <c r="BP60" s="234" t="s">
        <v>105</v>
      </c>
      <c r="BQ60" s="234" t="s">
        <v>479</v>
      </c>
      <c r="BR60" s="234">
        <v>20220428</v>
      </c>
      <c r="BS60" s="234" t="s">
        <v>769</v>
      </c>
      <c r="BT60" s="234" t="s">
        <v>479</v>
      </c>
      <c r="BU60" s="234" t="s">
        <v>768</v>
      </c>
      <c r="BV60" s="234" t="s">
        <v>768</v>
      </c>
      <c r="BW60" s="234" t="s">
        <v>479</v>
      </c>
      <c r="BX60" s="234" t="s">
        <v>770</v>
      </c>
      <c r="BY60" s="239" t="s">
        <v>771</v>
      </c>
      <c r="BZ60" s="234" t="s">
        <v>770</v>
      </c>
      <c r="CA60" s="234" t="s">
        <v>639</v>
      </c>
      <c r="CB60" s="234" t="s">
        <v>527</v>
      </c>
      <c r="CC60" s="234" t="s">
        <v>527</v>
      </c>
      <c r="CD60" s="234" t="s">
        <v>527</v>
      </c>
      <c r="CE60" s="234" t="s">
        <v>484</v>
      </c>
      <c r="CF60" s="234" t="s">
        <v>485</v>
      </c>
      <c r="CG60" s="234" t="s">
        <v>485</v>
      </c>
      <c r="CH60" s="234" t="s">
        <v>485</v>
      </c>
      <c r="CI60" s="234" t="s">
        <v>484</v>
      </c>
      <c r="CJ60" s="234">
        <v>455</v>
      </c>
      <c r="CK60" s="234">
        <v>455</v>
      </c>
      <c r="CL60" s="234" t="s">
        <v>479</v>
      </c>
      <c r="CM60" s="234">
        <v>39681000</v>
      </c>
      <c r="CN60" s="236">
        <v>39681000</v>
      </c>
      <c r="CO60" s="234" t="s">
        <v>479</v>
      </c>
      <c r="CP60" s="234">
        <v>405</v>
      </c>
      <c r="CQ60" s="234">
        <v>405</v>
      </c>
      <c r="CR60" s="234" t="s">
        <v>479</v>
      </c>
      <c r="CS60" s="234">
        <v>39681000</v>
      </c>
      <c r="CT60" s="236">
        <v>39681000</v>
      </c>
      <c r="CU60" s="234" t="s">
        <v>486</v>
      </c>
      <c r="CV60" s="234" t="s">
        <v>479</v>
      </c>
      <c r="CW60" s="236">
        <v>5290800</v>
      </c>
      <c r="CX60" s="234" t="s">
        <v>487</v>
      </c>
      <c r="CY60" s="234">
        <v>2785</v>
      </c>
      <c r="CZ60" s="234">
        <v>2785</v>
      </c>
      <c r="DA60" s="234" t="s">
        <v>488</v>
      </c>
      <c r="DB60" s="236">
        <f>+Tabla2[[#This Row],[VALOR TOTAL ESTIMADO VIGENCIA ACTUAL]]-Tabla2[[#This Row],[Valor CDP BD]]</f>
        <v>0</v>
      </c>
      <c r="DC60" s="236">
        <f>+Tabla2[[#This Row],[Valor CDP BD]]-Tabla2[[#This Row],[Valor RP BD]]</f>
        <v>0</v>
      </c>
    </row>
    <row r="61" spans="1:107" ht="16.149999999999999" hidden="1" customHeight="1" x14ac:dyDescent="0.25">
      <c r="A61" s="234" t="s">
        <v>772</v>
      </c>
      <c r="B61" s="234" t="s">
        <v>773</v>
      </c>
      <c r="C61" s="234">
        <v>7710</v>
      </c>
      <c r="D61" s="234" t="s">
        <v>772</v>
      </c>
      <c r="E61" s="234">
        <v>602022</v>
      </c>
      <c r="F61" s="234">
        <v>7710</v>
      </c>
      <c r="G61" s="234">
        <v>16588</v>
      </c>
      <c r="H61" s="234">
        <v>2784</v>
      </c>
      <c r="I61" s="234" t="s">
        <v>452</v>
      </c>
      <c r="J61" s="234" t="s">
        <v>453</v>
      </c>
      <c r="K61" s="234" t="s">
        <v>454</v>
      </c>
      <c r="L61" s="234" t="s">
        <v>455</v>
      </c>
      <c r="M61" s="234" t="s">
        <v>456</v>
      </c>
      <c r="N61" s="234" t="s">
        <v>457</v>
      </c>
      <c r="O61" s="234" t="s">
        <v>458</v>
      </c>
      <c r="P61" s="234" t="s">
        <v>104</v>
      </c>
      <c r="Q61" s="234" t="s">
        <v>105</v>
      </c>
      <c r="R61" s="234" t="s">
        <v>459</v>
      </c>
      <c r="S61" s="234" t="s">
        <v>460</v>
      </c>
      <c r="T61" s="234" t="s">
        <v>461</v>
      </c>
      <c r="U61" s="234">
        <v>0</v>
      </c>
      <c r="V61" s="234" t="s">
        <v>774</v>
      </c>
      <c r="W61" s="234" t="s">
        <v>463</v>
      </c>
      <c r="X61" s="234" t="s">
        <v>464</v>
      </c>
      <c r="Y61" s="234">
        <v>0</v>
      </c>
      <c r="Z61" s="234" t="s">
        <v>465</v>
      </c>
      <c r="AA61" s="234" t="s">
        <v>466</v>
      </c>
      <c r="AB61" s="235">
        <v>1</v>
      </c>
      <c r="AC61" s="235">
        <v>1</v>
      </c>
      <c r="AD61" s="235">
        <v>10</v>
      </c>
      <c r="AE61" s="234">
        <v>1</v>
      </c>
      <c r="AF61" s="234">
        <v>11</v>
      </c>
      <c r="AG61" s="236">
        <v>44090000</v>
      </c>
      <c r="AH61" s="234">
        <v>0</v>
      </c>
      <c r="AI61" s="234">
        <v>0</v>
      </c>
      <c r="AJ61" s="234">
        <v>0</v>
      </c>
      <c r="AK61" s="234" t="s">
        <v>467</v>
      </c>
      <c r="AL61" s="234" t="s">
        <v>468</v>
      </c>
      <c r="AM61" s="234">
        <v>0</v>
      </c>
      <c r="AN61" s="234">
        <v>0</v>
      </c>
      <c r="AO61" s="234" t="s">
        <v>5</v>
      </c>
      <c r="AP61" s="234" t="s">
        <v>775</v>
      </c>
      <c r="AQ61" s="234">
        <v>20220424</v>
      </c>
      <c r="AR61" s="234">
        <v>500</v>
      </c>
      <c r="AS61" s="234">
        <v>44576</v>
      </c>
      <c r="AT61" s="234">
        <v>44090000</v>
      </c>
      <c r="AU61" s="234">
        <v>596</v>
      </c>
      <c r="AV61" s="234">
        <v>44582</v>
      </c>
      <c r="AW61" s="234">
        <v>44090000</v>
      </c>
      <c r="AX61" s="234">
        <v>0</v>
      </c>
      <c r="AY61" s="234">
        <v>4409000</v>
      </c>
      <c r="AZ61" s="234" t="s">
        <v>470</v>
      </c>
      <c r="BA61" s="234" t="s">
        <v>471</v>
      </c>
      <c r="BB61" s="234" t="s">
        <v>472</v>
      </c>
      <c r="BC61" s="234">
        <v>3778917</v>
      </c>
      <c r="BD61" s="234" t="s">
        <v>473</v>
      </c>
      <c r="BE61" s="234" t="s">
        <v>474</v>
      </c>
      <c r="BF61" s="234" t="s">
        <v>475</v>
      </c>
      <c r="BG61" s="234" t="s">
        <v>475</v>
      </c>
      <c r="BH61" s="234" t="s">
        <v>475</v>
      </c>
      <c r="BI61" s="234" t="s">
        <v>476</v>
      </c>
      <c r="BJ61" s="234" t="s">
        <v>477</v>
      </c>
      <c r="BK61" s="234">
        <v>4954580000</v>
      </c>
      <c r="BL61" s="234" t="s">
        <v>478</v>
      </c>
      <c r="BM61" s="234">
        <v>16588</v>
      </c>
      <c r="BN61" s="234">
        <v>0</v>
      </c>
      <c r="BO61" s="234" t="s">
        <v>105</v>
      </c>
      <c r="BP61" s="234" t="s">
        <v>105</v>
      </c>
      <c r="BQ61" s="234" t="s">
        <v>479</v>
      </c>
      <c r="BR61" s="234">
        <v>20220424</v>
      </c>
      <c r="BS61" s="234" t="s">
        <v>776</v>
      </c>
      <c r="BT61" s="234" t="s">
        <v>479</v>
      </c>
      <c r="BU61" s="234" t="s">
        <v>775</v>
      </c>
      <c r="BV61" s="234" t="s">
        <v>775</v>
      </c>
      <c r="BW61" s="234" t="s">
        <v>479</v>
      </c>
      <c r="BX61" s="234" t="s">
        <v>777</v>
      </c>
      <c r="BY61" s="239" t="s">
        <v>778</v>
      </c>
      <c r="BZ61" s="234" t="s">
        <v>779</v>
      </c>
      <c r="CA61" s="234" t="s">
        <v>551</v>
      </c>
      <c r="CB61" s="234" t="s">
        <v>459</v>
      </c>
      <c r="CC61" s="234" t="s">
        <v>459</v>
      </c>
      <c r="CD61" s="234" t="s">
        <v>459</v>
      </c>
      <c r="CE61" s="234" t="s">
        <v>484</v>
      </c>
      <c r="CF61" s="234" t="s">
        <v>485</v>
      </c>
      <c r="CG61" s="234" t="s">
        <v>485</v>
      </c>
      <c r="CH61" s="234" t="s">
        <v>485</v>
      </c>
      <c r="CI61" s="234" t="s">
        <v>484</v>
      </c>
      <c r="CJ61" s="234">
        <v>500</v>
      </c>
      <c r="CK61" s="234">
        <v>500</v>
      </c>
      <c r="CL61" s="234" t="s">
        <v>479</v>
      </c>
      <c r="CM61" s="234">
        <v>44090000</v>
      </c>
      <c r="CN61" s="236">
        <v>44090000</v>
      </c>
      <c r="CO61" s="234" t="s">
        <v>479</v>
      </c>
      <c r="CP61" s="234">
        <v>596</v>
      </c>
      <c r="CQ61" s="234">
        <v>596</v>
      </c>
      <c r="CR61" s="234" t="s">
        <v>479</v>
      </c>
      <c r="CS61" s="234">
        <v>44090000</v>
      </c>
      <c r="CT61" s="236">
        <v>44090000</v>
      </c>
      <c r="CU61" s="234" t="s">
        <v>486</v>
      </c>
      <c r="CV61" s="234" t="s">
        <v>479</v>
      </c>
      <c r="CW61" s="236">
        <v>5290800</v>
      </c>
      <c r="CX61" s="234" t="s">
        <v>487</v>
      </c>
      <c r="CY61" s="234">
        <v>2784</v>
      </c>
      <c r="CZ61" s="234">
        <v>2784</v>
      </c>
      <c r="DA61" s="234" t="s">
        <v>488</v>
      </c>
      <c r="DB61" s="236">
        <f>+Tabla2[[#This Row],[VALOR TOTAL ESTIMADO VIGENCIA ACTUAL]]-Tabla2[[#This Row],[Valor CDP BD]]</f>
        <v>0</v>
      </c>
      <c r="DC61" s="236">
        <f>+Tabla2[[#This Row],[Valor CDP BD]]-Tabla2[[#This Row],[Valor RP BD]]</f>
        <v>0</v>
      </c>
    </row>
    <row r="62" spans="1:107" ht="16.149999999999999" customHeight="1" x14ac:dyDescent="0.25">
      <c r="A62" s="234" t="s">
        <v>780</v>
      </c>
      <c r="B62" s="234" t="s">
        <v>781</v>
      </c>
      <c r="C62" s="234">
        <v>7710</v>
      </c>
      <c r="D62" s="234" t="s">
        <v>780</v>
      </c>
      <c r="E62" s="234">
        <v>612022</v>
      </c>
      <c r="F62" s="234">
        <v>7710</v>
      </c>
      <c r="G62" s="234" t="s">
        <v>486</v>
      </c>
      <c r="H62" s="234">
        <v>2784</v>
      </c>
      <c r="I62" s="234" t="s">
        <v>452</v>
      </c>
      <c r="J62" s="234" t="s">
        <v>453</v>
      </c>
      <c r="K62" s="234" t="s">
        <v>454</v>
      </c>
      <c r="L62" s="234" t="s">
        <v>455</v>
      </c>
      <c r="M62" s="234" t="s">
        <v>456</v>
      </c>
      <c r="N62" s="234" t="s">
        <v>457</v>
      </c>
      <c r="O62" s="234" t="s">
        <v>458</v>
      </c>
      <c r="P62" s="234" t="s">
        <v>104</v>
      </c>
      <c r="Q62" s="234" t="s">
        <v>105</v>
      </c>
      <c r="R62" s="234" t="s">
        <v>459</v>
      </c>
      <c r="S62" s="234" t="s">
        <v>460</v>
      </c>
      <c r="T62" s="234" t="s">
        <v>461</v>
      </c>
      <c r="U62" s="234">
        <v>0</v>
      </c>
      <c r="V62" s="234" t="s">
        <v>590</v>
      </c>
      <c r="W62" s="234" t="s">
        <v>463</v>
      </c>
      <c r="X62" s="234" t="s">
        <v>464</v>
      </c>
      <c r="Y62" s="234">
        <v>0</v>
      </c>
      <c r="Z62" s="234" t="s">
        <v>465</v>
      </c>
      <c r="AA62" s="234" t="s">
        <v>466</v>
      </c>
      <c r="AB62" s="235">
        <v>6</v>
      </c>
      <c r="AC62" s="235">
        <v>6</v>
      </c>
      <c r="AD62" s="235">
        <v>4</v>
      </c>
      <c r="AE62" s="234">
        <v>1</v>
      </c>
      <c r="AF62" s="234">
        <v>10</v>
      </c>
      <c r="AG62" s="236">
        <v>17636000</v>
      </c>
      <c r="AH62" s="234">
        <v>0</v>
      </c>
      <c r="AI62" s="234">
        <v>0</v>
      </c>
      <c r="AJ62" s="234">
        <v>0</v>
      </c>
      <c r="AK62" s="234" t="s">
        <v>467</v>
      </c>
      <c r="AL62" s="234" t="s">
        <v>468</v>
      </c>
      <c r="AM62" s="234">
        <v>0</v>
      </c>
      <c r="AN62" s="234">
        <v>0</v>
      </c>
      <c r="AO62" s="234" t="s">
        <v>5</v>
      </c>
      <c r="AP62" s="234" t="s">
        <v>486</v>
      </c>
      <c r="AQ62" s="234" t="s">
        <v>486</v>
      </c>
      <c r="AR62" s="234" t="s">
        <v>486</v>
      </c>
      <c r="AS62" s="234" t="s">
        <v>486</v>
      </c>
      <c r="AT62" s="234">
        <v>0</v>
      </c>
      <c r="AU62" s="234" t="s">
        <v>486</v>
      </c>
      <c r="AV62" s="234" t="s">
        <v>486</v>
      </c>
      <c r="AW62" s="234">
        <v>0</v>
      </c>
      <c r="AX62" s="234">
        <v>0</v>
      </c>
      <c r="AY62" s="234">
        <v>4409000</v>
      </c>
      <c r="AZ62" s="234" t="s">
        <v>470</v>
      </c>
      <c r="BA62" s="234" t="s">
        <v>471</v>
      </c>
      <c r="BB62" s="234" t="s">
        <v>472</v>
      </c>
      <c r="BC62" s="234">
        <v>3778917</v>
      </c>
      <c r="BD62" s="234" t="s">
        <v>473</v>
      </c>
      <c r="BE62" s="234" t="s">
        <v>474</v>
      </c>
      <c r="BF62" s="234" t="s">
        <v>475</v>
      </c>
      <c r="BG62" s="234" t="s">
        <v>475</v>
      </c>
      <c r="BH62" s="234" t="s">
        <v>475</v>
      </c>
      <c r="BI62" s="234" t="s">
        <v>476</v>
      </c>
      <c r="BJ62" s="234" t="s">
        <v>477</v>
      </c>
      <c r="BK62" s="234">
        <v>4954580000</v>
      </c>
      <c r="BL62" s="234" t="s">
        <v>486</v>
      </c>
      <c r="BM62" s="234" t="s">
        <v>486</v>
      </c>
      <c r="BN62" s="234">
        <v>0</v>
      </c>
      <c r="BO62" s="234" t="s">
        <v>105</v>
      </c>
      <c r="BP62" s="234" t="s">
        <v>486</v>
      </c>
      <c r="BQ62" s="234" t="s">
        <v>486</v>
      </c>
      <c r="BR62" s="234" t="s">
        <v>486</v>
      </c>
      <c r="BS62" s="234" t="s">
        <v>486</v>
      </c>
      <c r="BT62" s="234" t="s">
        <v>486</v>
      </c>
      <c r="BU62" s="234" t="s">
        <v>486</v>
      </c>
      <c r="BV62" s="234" t="s">
        <v>486</v>
      </c>
      <c r="BW62" s="234" t="s">
        <v>486</v>
      </c>
      <c r="BX62" s="234" t="s">
        <v>593</v>
      </c>
      <c r="BY62" s="234" t="s">
        <v>486</v>
      </c>
      <c r="BZ62" s="234" t="s">
        <v>486</v>
      </c>
      <c r="CA62" s="234" t="s">
        <v>486</v>
      </c>
      <c r="CB62" s="234" t="s">
        <v>459</v>
      </c>
      <c r="CC62" s="234" t="s">
        <v>486</v>
      </c>
      <c r="CD62" s="234" t="s">
        <v>486</v>
      </c>
      <c r="CE62" s="234" t="s">
        <v>486</v>
      </c>
      <c r="CF62" s="234" t="s">
        <v>485</v>
      </c>
      <c r="CG62" s="234" t="s">
        <v>486</v>
      </c>
      <c r="CH62" s="234" t="s">
        <v>486</v>
      </c>
      <c r="CI62" s="234" t="s">
        <v>486</v>
      </c>
      <c r="CJ62" s="234" t="s">
        <v>486</v>
      </c>
      <c r="CK62" s="234" t="s">
        <v>486</v>
      </c>
      <c r="CL62" s="234" t="s">
        <v>479</v>
      </c>
      <c r="CM62" s="234">
        <v>0</v>
      </c>
      <c r="CN62" s="236">
        <v>0</v>
      </c>
      <c r="CO62" s="234" t="s">
        <v>479</v>
      </c>
      <c r="CP62" s="234">
        <v>0</v>
      </c>
      <c r="CQ62" s="234">
        <v>0</v>
      </c>
      <c r="CR62" s="234" t="s">
        <v>486</v>
      </c>
      <c r="CS62" s="234">
        <v>0</v>
      </c>
      <c r="CT62" s="236">
        <v>0</v>
      </c>
      <c r="CU62" s="234" t="s">
        <v>486</v>
      </c>
      <c r="CV62" s="234" t="s">
        <v>486</v>
      </c>
      <c r="CW62" s="236">
        <v>0</v>
      </c>
      <c r="CX62" s="234" t="s">
        <v>486</v>
      </c>
      <c r="CY62" s="234">
        <v>2784</v>
      </c>
      <c r="CZ62" s="234">
        <v>0</v>
      </c>
      <c r="DA62" s="234" t="s">
        <v>782</v>
      </c>
      <c r="DB62" s="236">
        <f>+Tabla2[[#This Row],[VALOR TOTAL ESTIMADO VIGENCIA ACTUAL]]-Tabla2[[#This Row],[Valor CDP BD]]</f>
        <v>17636000</v>
      </c>
      <c r="DC62" s="236">
        <f>+Tabla2[[#This Row],[Valor CDP BD]]-Tabla2[[#This Row],[Valor RP BD]]</f>
        <v>0</v>
      </c>
    </row>
    <row r="63" spans="1:107" ht="16.149999999999999" hidden="1" customHeight="1" x14ac:dyDescent="0.25">
      <c r="A63" s="234" t="s">
        <v>783</v>
      </c>
      <c r="B63" s="234" t="s">
        <v>784</v>
      </c>
      <c r="C63" s="234">
        <v>7710</v>
      </c>
      <c r="D63" s="234" t="s">
        <v>783</v>
      </c>
      <c r="E63" s="234">
        <v>622022</v>
      </c>
      <c r="F63" s="234">
        <v>7710</v>
      </c>
      <c r="G63" s="234">
        <v>16288</v>
      </c>
      <c r="H63" s="234">
        <v>2780</v>
      </c>
      <c r="I63" s="234" t="s">
        <v>785</v>
      </c>
      <c r="J63" s="234" t="s">
        <v>453</v>
      </c>
      <c r="K63" s="234" t="s">
        <v>454</v>
      </c>
      <c r="L63" s="234" t="s">
        <v>455</v>
      </c>
      <c r="M63" s="234" t="s">
        <v>456</v>
      </c>
      <c r="N63" s="234" t="s">
        <v>457</v>
      </c>
      <c r="O63" s="234" t="s">
        <v>458</v>
      </c>
      <c r="P63" s="234" t="s">
        <v>104</v>
      </c>
      <c r="Q63" s="234" t="s">
        <v>105</v>
      </c>
      <c r="R63" s="234" t="s">
        <v>786</v>
      </c>
      <c r="S63" s="234" t="s">
        <v>787</v>
      </c>
      <c r="T63" s="234" t="s">
        <v>461</v>
      </c>
      <c r="U63" s="234">
        <v>0</v>
      </c>
      <c r="V63" s="234" t="s">
        <v>788</v>
      </c>
      <c r="W63" s="234" t="s">
        <v>463</v>
      </c>
      <c r="X63" s="234" t="s">
        <v>464</v>
      </c>
      <c r="Y63" s="234">
        <v>0</v>
      </c>
      <c r="Z63" s="234" t="s">
        <v>465</v>
      </c>
      <c r="AA63" s="234" t="s">
        <v>466</v>
      </c>
      <c r="AB63" s="235">
        <v>1</v>
      </c>
      <c r="AC63" s="235">
        <v>1</v>
      </c>
      <c r="AD63" s="235">
        <v>10</v>
      </c>
      <c r="AE63" s="234">
        <v>1</v>
      </c>
      <c r="AF63" s="234">
        <v>11</v>
      </c>
      <c r="AG63" s="236">
        <v>75900000</v>
      </c>
      <c r="AH63" s="234">
        <v>0</v>
      </c>
      <c r="AI63" s="234">
        <v>0</v>
      </c>
      <c r="AJ63" s="234">
        <v>0</v>
      </c>
      <c r="AK63" s="234" t="s">
        <v>467</v>
      </c>
      <c r="AL63" s="234" t="s">
        <v>468</v>
      </c>
      <c r="AM63" s="234">
        <v>0</v>
      </c>
      <c r="AN63" s="234">
        <v>0</v>
      </c>
      <c r="AO63" s="234" t="s">
        <v>5</v>
      </c>
      <c r="AP63" s="234" t="s">
        <v>789</v>
      </c>
      <c r="AQ63" s="234">
        <v>20220530</v>
      </c>
      <c r="AR63" s="234">
        <v>545</v>
      </c>
      <c r="AS63" s="234">
        <v>44578</v>
      </c>
      <c r="AT63" s="234">
        <v>75900000</v>
      </c>
      <c r="AU63" s="234">
        <v>573</v>
      </c>
      <c r="AV63" s="234">
        <v>44582</v>
      </c>
      <c r="AW63" s="234">
        <v>75900000</v>
      </c>
      <c r="AX63" s="234">
        <v>0</v>
      </c>
      <c r="AY63" s="234">
        <v>7590000</v>
      </c>
      <c r="AZ63" s="234" t="s">
        <v>470</v>
      </c>
      <c r="BA63" s="234" t="s">
        <v>471</v>
      </c>
      <c r="BB63" s="234" t="s">
        <v>472</v>
      </c>
      <c r="BC63" s="234">
        <v>3778917</v>
      </c>
      <c r="BD63" s="234" t="s">
        <v>473</v>
      </c>
      <c r="BE63" s="234" t="s">
        <v>474</v>
      </c>
      <c r="BF63" s="234" t="s">
        <v>475</v>
      </c>
      <c r="BG63" s="234" t="s">
        <v>475</v>
      </c>
      <c r="BH63" s="234" t="s">
        <v>475</v>
      </c>
      <c r="BI63" s="234" t="s">
        <v>476</v>
      </c>
      <c r="BJ63" s="234" t="s">
        <v>477</v>
      </c>
      <c r="BK63" s="234">
        <v>4954580000</v>
      </c>
      <c r="BL63" s="234" t="s">
        <v>478</v>
      </c>
      <c r="BM63" s="234">
        <v>16288</v>
      </c>
      <c r="BN63" s="234">
        <v>0</v>
      </c>
      <c r="BO63" s="234" t="s">
        <v>105</v>
      </c>
      <c r="BP63" s="234" t="s">
        <v>105</v>
      </c>
      <c r="BQ63" s="234" t="s">
        <v>479</v>
      </c>
      <c r="BR63" s="234">
        <v>20220530</v>
      </c>
      <c r="BS63" s="234" t="s">
        <v>790</v>
      </c>
      <c r="BT63" s="234" t="s">
        <v>479</v>
      </c>
      <c r="BU63" s="234" t="s">
        <v>791</v>
      </c>
      <c r="BV63" s="234" t="s">
        <v>791</v>
      </c>
      <c r="BW63" s="234" t="s">
        <v>479</v>
      </c>
      <c r="BX63" s="234" t="s">
        <v>792</v>
      </c>
      <c r="BY63" s="234" t="s">
        <v>792</v>
      </c>
      <c r="BZ63" s="234" t="s">
        <v>793</v>
      </c>
      <c r="CA63" s="234" t="s">
        <v>483</v>
      </c>
      <c r="CB63" s="234" t="s">
        <v>786</v>
      </c>
      <c r="CC63" s="234" t="s">
        <v>786</v>
      </c>
      <c r="CD63" s="234" t="s">
        <v>786</v>
      </c>
      <c r="CE63" s="234" t="s">
        <v>484</v>
      </c>
      <c r="CF63" s="234" t="s">
        <v>485</v>
      </c>
      <c r="CG63" s="234" t="s">
        <v>485</v>
      </c>
      <c r="CH63" s="234" t="s">
        <v>485</v>
      </c>
      <c r="CI63" s="234" t="s">
        <v>484</v>
      </c>
      <c r="CJ63" s="234">
        <v>545</v>
      </c>
      <c r="CK63" s="234">
        <v>545</v>
      </c>
      <c r="CL63" s="234" t="s">
        <v>479</v>
      </c>
      <c r="CM63" s="234">
        <v>75900000</v>
      </c>
      <c r="CN63" s="236">
        <v>75900000</v>
      </c>
      <c r="CO63" s="234" t="s">
        <v>479</v>
      </c>
      <c r="CP63" s="234">
        <v>573</v>
      </c>
      <c r="CQ63" s="234">
        <v>573</v>
      </c>
      <c r="CR63" s="234" t="s">
        <v>479</v>
      </c>
      <c r="CS63" s="234">
        <v>75900000</v>
      </c>
      <c r="CT63" s="236">
        <v>75900000</v>
      </c>
      <c r="CU63" s="234" t="s">
        <v>486</v>
      </c>
      <c r="CV63" s="234" t="s">
        <v>479</v>
      </c>
      <c r="CW63" s="236">
        <v>9361000</v>
      </c>
      <c r="CX63" s="234" t="s">
        <v>487</v>
      </c>
      <c r="CY63" s="234">
        <v>2780</v>
      </c>
      <c r="CZ63" s="234">
        <v>2780</v>
      </c>
      <c r="DA63" s="234" t="s">
        <v>488</v>
      </c>
      <c r="DB63" s="236">
        <f>+Tabla2[[#This Row],[VALOR TOTAL ESTIMADO VIGENCIA ACTUAL]]-Tabla2[[#This Row],[Valor CDP BD]]</f>
        <v>0</v>
      </c>
      <c r="DC63" s="236">
        <f>+Tabla2[[#This Row],[Valor CDP BD]]-Tabla2[[#This Row],[Valor RP BD]]</f>
        <v>0</v>
      </c>
    </row>
    <row r="64" spans="1:107" ht="16.149999999999999" hidden="1" customHeight="1" x14ac:dyDescent="0.25">
      <c r="A64" s="234" t="s">
        <v>794</v>
      </c>
      <c r="B64" s="234" t="s">
        <v>795</v>
      </c>
      <c r="C64" s="234">
        <v>7710</v>
      </c>
      <c r="D64" s="234" t="s">
        <v>794</v>
      </c>
      <c r="E64" s="234">
        <v>632022</v>
      </c>
      <c r="F64" s="234">
        <v>7710</v>
      </c>
      <c r="G64" s="234">
        <v>16300</v>
      </c>
      <c r="H64" s="234">
        <v>2780</v>
      </c>
      <c r="I64" s="234" t="s">
        <v>785</v>
      </c>
      <c r="J64" s="234" t="s">
        <v>453</v>
      </c>
      <c r="K64" s="234" t="s">
        <v>454</v>
      </c>
      <c r="L64" s="234" t="s">
        <v>455</v>
      </c>
      <c r="M64" s="234" t="s">
        <v>456</v>
      </c>
      <c r="N64" s="234" t="s">
        <v>457</v>
      </c>
      <c r="O64" s="234" t="s">
        <v>458</v>
      </c>
      <c r="P64" s="234" t="s">
        <v>104</v>
      </c>
      <c r="Q64" s="234" t="s">
        <v>105</v>
      </c>
      <c r="R64" s="234" t="s">
        <v>786</v>
      </c>
      <c r="S64" s="234" t="s">
        <v>787</v>
      </c>
      <c r="T64" s="234" t="s">
        <v>461</v>
      </c>
      <c r="U64" s="234">
        <v>0</v>
      </c>
      <c r="V64" s="234" t="s">
        <v>796</v>
      </c>
      <c r="W64" s="234" t="s">
        <v>463</v>
      </c>
      <c r="X64" s="234" t="s">
        <v>464</v>
      </c>
      <c r="Y64" s="234">
        <v>0</v>
      </c>
      <c r="Z64" s="234" t="s">
        <v>465</v>
      </c>
      <c r="AA64" s="234" t="s">
        <v>466</v>
      </c>
      <c r="AB64" s="235">
        <v>1</v>
      </c>
      <c r="AC64" s="235">
        <v>1</v>
      </c>
      <c r="AD64" s="235">
        <v>10</v>
      </c>
      <c r="AE64" s="234">
        <v>1</v>
      </c>
      <c r="AF64" s="234">
        <v>11</v>
      </c>
      <c r="AG64" s="236">
        <v>50780000</v>
      </c>
      <c r="AH64" s="234">
        <v>0</v>
      </c>
      <c r="AI64" s="234">
        <v>0</v>
      </c>
      <c r="AJ64" s="234">
        <v>0</v>
      </c>
      <c r="AK64" s="234" t="s">
        <v>467</v>
      </c>
      <c r="AL64" s="234" t="s">
        <v>468</v>
      </c>
      <c r="AM64" s="234">
        <v>0</v>
      </c>
      <c r="AN64" s="234">
        <v>0</v>
      </c>
      <c r="AO64" s="234" t="s">
        <v>5</v>
      </c>
      <c r="AP64" s="234" t="s">
        <v>797</v>
      </c>
      <c r="AQ64" s="234">
        <v>20220531</v>
      </c>
      <c r="AR64" s="234">
        <v>662</v>
      </c>
      <c r="AS64" s="234">
        <v>44578</v>
      </c>
      <c r="AT64" s="234">
        <v>50780000</v>
      </c>
      <c r="AU64" s="234">
        <v>498</v>
      </c>
      <c r="AV64" s="234">
        <v>44581</v>
      </c>
      <c r="AW64" s="234">
        <v>50780000</v>
      </c>
      <c r="AX64" s="234">
        <v>0</v>
      </c>
      <c r="AY64" s="234">
        <v>5078000</v>
      </c>
      <c r="AZ64" s="234" t="s">
        <v>470</v>
      </c>
      <c r="BA64" s="234" t="s">
        <v>471</v>
      </c>
      <c r="BB64" s="234" t="s">
        <v>472</v>
      </c>
      <c r="BC64" s="234">
        <v>3778917</v>
      </c>
      <c r="BD64" s="234" t="s">
        <v>473</v>
      </c>
      <c r="BE64" s="234" t="s">
        <v>474</v>
      </c>
      <c r="BF64" s="234" t="s">
        <v>475</v>
      </c>
      <c r="BG64" s="234" t="s">
        <v>475</v>
      </c>
      <c r="BH64" s="234" t="s">
        <v>475</v>
      </c>
      <c r="BI64" s="234" t="s">
        <v>476</v>
      </c>
      <c r="BJ64" s="234" t="s">
        <v>477</v>
      </c>
      <c r="BK64" s="234">
        <v>4954580000</v>
      </c>
      <c r="BL64" s="234" t="s">
        <v>478</v>
      </c>
      <c r="BM64" s="234">
        <v>16300</v>
      </c>
      <c r="BN64" s="234">
        <v>0</v>
      </c>
      <c r="BO64" s="234" t="s">
        <v>105</v>
      </c>
      <c r="BP64" s="234" t="s">
        <v>105</v>
      </c>
      <c r="BQ64" s="234" t="s">
        <v>479</v>
      </c>
      <c r="BR64" s="234">
        <v>20220531</v>
      </c>
      <c r="BS64" s="234" t="s">
        <v>798</v>
      </c>
      <c r="BT64" s="234" t="s">
        <v>479</v>
      </c>
      <c r="BU64" s="234" t="s">
        <v>797</v>
      </c>
      <c r="BV64" s="234" t="s">
        <v>797</v>
      </c>
      <c r="BW64" s="234" t="s">
        <v>479</v>
      </c>
      <c r="BX64" s="234" t="s">
        <v>799</v>
      </c>
      <c r="BY64" s="234" t="s">
        <v>799</v>
      </c>
      <c r="BZ64" s="234" t="s">
        <v>800</v>
      </c>
      <c r="CA64" s="234" t="s">
        <v>483</v>
      </c>
      <c r="CB64" s="234" t="s">
        <v>786</v>
      </c>
      <c r="CC64" s="234" t="s">
        <v>786</v>
      </c>
      <c r="CD64" s="234" t="s">
        <v>786</v>
      </c>
      <c r="CE64" s="234" t="s">
        <v>484</v>
      </c>
      <c r="CF64" s="234" t="s">
        <v>485</v>
      </c>
      <c r="CG64" s="234" t="s">
        <v>485</v>
      </c>
      <c r="CH64" s="234" t="s">
        <v>485</v>
      </c>
      <c r="CI64" s="234" t="s">
        <v>484</v>
      </c>
      <c r="CJ64" s="234">
        <v>662</v>
      </c>
      <c r="CK64" s="234">
        <v>662</v>
      </c>
      <c r="CL64" s="234" t="s">
        <v>479</v>
      </c>
      <c r="CM64" s="234">
        <v>50780000</v>
      </c>
      <c r="CN64" s="236">
        <v>50780000</v>
      </c>
      <c r="CO64" s="234" t="s">
        <v>479</v>
      </c>
      <c r="CP64" s="234">
        <v>498</v>
      </c>
      <c r="CQ64" s="234">
        <v>498</v>
      </c>
      <c r="CR64" s="234" t="s">
        <v>479</v>
      </c>
      <c r="CS64" s="234">
        <v>50780000</v>
      </c>
      <c r="CT64" s="236">
        <v>50780000</v>
      </c>
      <c r="CU64" s="234" t="s">
        <v>486</v>
      </c>
      <c r="CV64" s="234" t="s">
        <v>479</v>
      </c>
      <c r="CW64" s="236">
        <v>6770667</v>
      </c>
      <c r="CX64" s="234" t="s">
        <v>487</v>
      </c>
      <c r="CY64" s="234">
        <v>2780</v>
      </c>
      <c r="CZ64" s="234">
        <v>2780</v>
      </c>
      <c r="DA64" s="234" t="s">
        <v>488</v>
      </c>
      <c r="DB64" s="236">
        <f>+Tabla2[[#This Row],[VALOR TOTAL ESTIMADO VIGENCIA ACTUAL]]-Tabla2[[#This Row],[Valor CDP BD]]</f>
        <v>0</v>
      </c>
      <c r="DC64" s="236">
        <f>+Tabla2[[#This Row],[Valor CDP BD]]-Tabla2[[#This Row],[Valor RP BD]]</f>
        <v>0</v>
      </c>
    </row>
    <row r="65" spans="1:107" ht="16.149999999999999" hidden="1" customHeight="1" x14ac:dyDescent="0.25">
      <c r="A65" s="234" t="s">
        <v>801</v>
      </c>
      <c r="B65" s="234" t="s">
        <v>802</v>
      </c>
      <c r="C65" s="234">
        <v>7710</v>
      </c>
      <c r="D65" s="234" t="s">
        <v>801</v>
      </c>
      <c r="E65" s="234">
        <v>642022</v>
      </c>
      <c r="F65" s="234">
        <v>7710</v>
      </c>
      <c r="G65" s="234">
        <v>16313</v>
      </c>
      <c r="H65" s="234">
        <v>2780</v>
      </c>
      <c r="I65" s="234" t="s">
        <v>785</v>
      </c>
      <c r="J65" s="234" t="s">
        <v>453</v>
      </c>
      <c r="K65" s="234" t="s">
        <v>454</v>
      </c>
      <c r="L65" s="234" t="s">
        <v>455</v>
      </c>
      <c r="M65" s="234" t="s">
        <v>456</v>
      </c>
      <c r="N65" s="234" t="s">
        <v>457</v>
      </c>
      <c r="O65" s="234" t="s">
        <v>458</v>
      </c>
      <c r="P65" s="234" t="s">
        <v>104</v>
      </c>
      <c r="Q65" s="234" t="s">
        <v>105</v>
      </c>
      <c r="R65" s="234" t="s">
        <v>786</v>
      </c>
      <c r="S65" s="234" t="s">
        <v>787</v>
      </c>
      <c r="T65" s="234" t="s">
        <v>461</v>
      </c>
      <c r="U65" s="234">
        <v>0</v>
      </c>
      <c r="V65" s="234" t="s">
        <v>796</v>
      </c>
      <c r="W65" s="234" t="s">
        <v>463</v>
      </c>
      <c r="X65" s="234" t="s">
        <v>464</v>
      </c>
      <c r="Y65" s="234">
        <v>0</v>
      </c>
      <c r="Z65" s="234" t="s">
        <v>465</v>
      </c>
      <c r="AA65" s="234" t="s">
        <v>466</v>
      </c>
      <c r="AB65" s="235">
        <v>1</v>
      </c>
      <c r="AC65" s="235">
        <v>1</v>
      </c>
      <c r="AD65" s="235">
        <v>10</v>
      </c>
      <c r="AE65" s="234">
        <v>1</v>
      </c>
      <c r="AF65" s="234">
        <v>11</v>
      </c>
      <c r="AG65" s="236">
        <v>50780000</v>
      </c>
      <c r="AH65" s="234">
        <v>0</v>
      </c>
      <c r="AI65" s="234">
        <v>0</v>
      </c>
      <c r="AJ65" s="234">
        <v>0</v>
      </c>
      <c r="AK65" s="234" t="s">
        <v>467</v>
      </c>
      <c r="AL65" s="234" t="s">
        <v>468</v>
      </c>
      <c r="AM65" s="234">
        <v>0</v>
      </c>
      <c r="AN65" s="234">
        <v>0</v>
      </c>
      <c r="AO65" s="234" t="s">
        <v>5</v>
      </c>
      <c r="AP65" s="234" t="s">
        <v>803</v>
      </c>
      <c r="AQ65" s="234">
        <v>20220790</v>
      </c>
      <c r="AR65" s="234">
        <v>777</v>
      </c>
      <c r="AS65" s="234">
        <v>44579</v>
      </c>
      <c r="AT65" s="234">
        <v>50780000</v>
      </c>
      <c r="AU65" s="234">
        <v>832</v>
      </c>
      <c r="AV65" s="234">
        <v>44584</v>
      </c>
      <c r="AW65" s="234">
        <v>50780000</v>
      </c>
      <c r="AX65" s="234">
        <v>0</v>
      </c>
      <c r="AY65" s="234">
        <v>5078000</v>
      </c>
      <c r="AZ65" s="234" t="s">
        <v>470</v>
      </c>
      <c r="BA65" s="234" t="s">
        <v>471</v>
      </c>
      <c r="BB65" s="234" t="s">
        <v>472</v>
      </c>
      <c r="BC65" s="234">
        <v>3778917</v>
      </c>
      <c r="BD65" s="234" t="s">
        <v>473</v>
      </c>
      <c r="BE65" s="234" t="s">
        <v>474</v>
      </c>
      <c r="BF65" s="234" t="s">
        <v>475</v>
      </c>
      <c r="BG65" s="234" t="s">
        <v>475</v>
      </c>
      <c r="BH65" s="234" t="s">
        <v>475</v>
      </c>
      <c r="BI65" s="234" t="s">
        <v>476</v>
      </c>
      <c r="BJ65" s="234" t="s">
        <v>477</v>
      </c>
      <c r="BK65" s="234">
        <v>4954580000</v>
      </c>
      <c r="BL65" s="234" t="s">
        <v>478</v>
      </c>
      <c r="BM65" s="234">
        <v>16313</v>
      </c>
      <c r="BN65" s="234">
        <v>0</v>
      </c>
      <c r="BO65" s="234" t="s">
        <v>105</v>
      </c>
      <c r="BP65" s="234" t="s">
        <v>105</v>
      </c>
      <c r="BQ65" s="234" t="s">
        <v>479</v>
      </c>
      <c r="BR65" s="234">
        <v>20220790</v>
      </c>
      <c r="BS65" s="234" t="s">
        <v>804</v>
      </c>
      <c r="BT65" s="234" t="s">
        <v>479</v>
      </c>
      <c r="BU65" s="234" t="s">
        <v>805</v>
      </c>
      <c r="BV65" s="234" t="s">
        <v>805</v>
      </c>
      <c r="BW65" s="234" t="s">
        <v>479</v>
      </c>
      <c r="BX65" s="234" t="s">
        <v>799</v>
      </c>
      <c r="BY65" s="234" t="s">
        <v>799</v>
      </c>
      <c r="BZ65" s="234" t="s">
        <v>799</v>
      </c>
      <c r="CA65" s="234" t="s">
        <v>484</v>
      </c>
      <c r="CB65" s="234" t="s">
        <v>786</v>
      </c>
      <c r="CC65" s="234" t="s">
        <v>786</v>
      </c>
      <c r="CD65" s="234" t="s">
        <v>786</v>
      </c>
      <c r="CE65" s="234" t="s">
        <v>484</v>
      </c>
      <c r="CF65" s="234" t="s">
        <v>485</v>
      </c>
      <c r="CG65" s="234" t="s">
        <v>485</v>
      </c>
      <c r="CH65" s="234" t="s">
        <v>485</v>
      </c>
      <c r="CI65" s="234" t="s">
        <v>484</v>
      </c>
      <c r="CJ65" s="234">
        <v>777</v>
      </c>
      <c r="CK65" s="234">
        <v>777</v>
      </c>
      <c r="CL65" s="234" t="s">
        <v>479</v>
      </c>
      <c r="CM65" s="234">
        <v>50780000</v>
      </c>
      <c r="CN65" s="236">
        <v>50780000</v>
      </c>
      <c r="CO65" s="234" t="s">
        <v>479</v>
      </c>
      <c r="CP65" s="234">
        <v>832</v>
      </c>
      <c r="CQ65" s="234">
        <v>832</v>
      </c>
      <c r="CR65" s="234" t="s">
        <v>479</v>
      </c>
      <c r="CS65" s="234">
        <v>50780000</v>
      </c>
      <c r="CT65" s="236">
        <v>50780000</v>
      </c>
      <c r="CU65" s="234" t="s">
        <v>486</v>
      </c>
      <c r="CV65" s="234" t="s">
        <v>479</v>
      </c>
      <c r="CW65" s="236">
        <v>5078000</v>
      </c>
      <c r="CX65" s="234" t="s">
        <v>487</v>
      </c>
      <c r="CY65" s="234">
        <v>2780</v>
      </c>
      <c r="CZ65" s="234">
        <v>2780</v>
      </c>
      <c r="DA65" s="234" t="s">
        <v>488</v>
      </c>
      <c r="DB65" s="236">
        <f>+Tabla2[[#This Row],[VALOR TOTAL ESTIMADO VIGENCIA ACTUAL]]-Tabla2[[#This Row],[Valor CDP BD]]</f>
        <v>0</v>
      </c>
      <c r="DC65" s="236">
        <f>+Tabla2[[#This Row],[Valor CDP BD]]-Tabla2[[#This Row],[Valor RP BD]]</f>
        <v>0</v>
      </c>
    </row>
    <row r="66" spans="1:107" ht="16.149999999999999" hidden="1" customHeight="1" x14ac:dyDescent="0.25">
      <c r="A66" s="234" t="s">
        <v>806</v>
      </c>
      <c r="B66" s="234" t="s">
        <v>807</v>
      </c>
      <c r="C66" s="234">
        <v>7710</v>
      </c>
      <c r="D66" s="234" t="s">
        <v>806</v>
      </c>
      <c r="E66" s="234">
        <v>652022</v>
      </c>
      <c r="F66" s="234">
        <v>7710</v>
      </c>
      <c r="G66" s="234">
        <v>16318</v>
      </c>
      <c r="H66" s="234">
        <v>2780</v>
      </c>
      <c r="I66" s="234" t="s">
        <v>785</v>
      </c>
      <c r="J66" s="234" t="s">
        <v>453</v>
      </c>
      <c r="K66" s="234" t="s">
        <v>454</v>
      </c>
      <c r="L66" s="234" t="s">
        <v>455</v>
      </c>
      <c r="M66" s="234" t="s">
        <v>456</v>
      </c>
      <c r="N66" s="234" t="s">
        <v>457</v>
      </c>
      <c r="O66" s="234" t="s">
        <v>458</v>
      </c>
      <c r="P66" s="234" t="s">
        <v>104</v>
      </c>
      <c r="Q66" s="234" t="s">
        <v>105</v>
      </c>
      <c r="R66" s="234" t="s">
        <v>786</v>
      </c>
      <c r="S66" s="234" t="s">
        <v>787</v>
      </c>
      <c r="T66" s="234" t="s">
        <v>461</v>
      </c>
      <c r="U66" s="234">
        <v>0</v>
      </c>
      <c r="V66" s="234" t="s">
        <v>796</v>
      </c>
      <c r="W66" s="234" t="s">
        <v>463</v>
      </c>
      <c r="X66" s="234" t="s">
        <v>464</v>
      </c>
      <c r="Y66" s="234">
        <v>0</v>
      </c>
      <c r="Z66" s="234" t="s">
        <v>465</v>
      </c>
      <c r="AA66" s="234" t="s">
        <v>466</v>
      </c>
      <c r="AB66" s="235">
        <v>1</v>
      </c>
      <c r="AC66" s="235">
        <v>1</v>
      </c>
      <c r="AD66" s="235">
        <v>9</v>
      </c>
      <c r="AE66" s="234">
        <v>1</v>
      </c>
      <c r="AF66" s="234">
        <v>10</v>
      </c>
      <c r="AG66" s="236">
        <v>45702000</v>
      </c>
      <c r="AH66" s="234">
        <v>0</v>
      </c>
      <c r="AI66" s="234">
        <v>0</v>
      </c>
      <c r="AJ66" s="234">
        <v>0</v>
      </c>
      <c r="AK66" s="234" t="s">
        <v>467</v>
      </c>
      <c r="AL66" s="234" t="s">
        <v>468</v>
      </c>
      <c r="AM66" s="234">
        <v>0</v>
      </c>
      <c r="AN66" s="234">
        <v>0</v>
      </c>
      <c r="AO66" s="234" t="s">
        <v>5</v>
      </c>
      <c r="AP66" s="234" t="s">
        <v>808</v>
      </c>
      <c r="AQ66" s="234">
        <v>20220534</v>
      </c>
      <c r="AR66" s="234">
        <v>578</v>
      </c>
      <c r="AS66" s="234">
        <v>44578</v>
      </c>
      <c r="AT66" s="234">
        <v>45702000</v>
      </c>
      <c r="AU66" s="234">
        <v>501</v>
      </c>
      <c r="AV66" s="234">
        <v>44581</v>
      </c>
      <c r="AW66" s="234">
        <v>45702000</v>
      </c>
      <c r="AX66" s="234">
        <v>0</v>
      </c>
      <c r="AY66" s="234">
        <v>5078000</v>
      </c>
      <c r="AZ66" s="234" t="s">
        <v>470</v>
      </c>
      <c r="BA66" s="234" t="s">
        <v>471</v>
      </c>
      <c r="BB66" s="234" t="s">
        <v>472</v>
      </c>
      <c r="BC66" s="234">
        <v>3778917</v>
      </c>
      <c r="BD66" s="234" t="s">
        <v>473</v>
      </c>
      <c r="BE66" s="234" t="s">
        <v>474</v>
      </c>
      <c r="BF66" s="234" t="s">
        <v>475</v>
      </c>
      <c r="BG66" s="234" t="s">
        <v>475</v>
      </c>
      <c r="BH66" s="234" t="s">
        <v>475</v>
      </c>
      <c r="BI66" s="234" t="s">
        <v>476</v>
      </c>
      <c r="BJ66" s="234" t="s">
        <v>477</v>
      </c>
      <c r="BK66" s="234">
        <v>4954580000</v>
      </c>
      <c r="BL66" s="234" t="s">
        <v>478</v>
      </c>
      <c r="BM66" s="234">
        <v>16318</v>
      </c>
      <c r="BN66" s="234">
        <v>0</v>
      </c>
      <c r="BO66" s="234" t="s">
        <v>105</v>
      </c>
      <c r="BP66" s="234" t="s">
        <v>105</v>
      </c>
      <c r="BQ66" s="234" t="s">
        <v>479</v>
      </c>
      <c r="BR66" s="234">
        <v>20220534</v>
      </c>
      <c r="BS66" s="234" t="s">
        <v>809</v>
      </c>
      <c r="BT66" s="234" t="s">
        <v>479</v>
      </c>
      <c r="BU66" s="234" t="s">
        <v>808</v>
      </c>
      <c r="BV66" s="234" t="s">
        <v>808</v>
      </c>
      <c r="BW66" s="234" t="s">
        <v>479</v>
      </c>
      <c r="BX66" s="234" t="s">
        <v>799</v>
      </c>
      <c r="BY66" s="234" t="s">
        <v>799</v>
      </c>
      <c r="BZ66" s="234" t="s">
        <v>800</v>
      </c>
      <c r="CA66" s="234" t="s">
        <v>483</v>
      </c>
      <c r="CB66" s="234" t="s">
        <v>786</v>
      </c>
      <c r="CC66" s="234" t="s">
        <v>786</v>
      </c>
      <c r="CD66" s="234" t="s">
        <v>786</v>
      </c>
      <c r="CE66" s="234" t="s">
        <v>484</v>
      </c>
      <c r="CF66" s="234" t="s">
        <v>485</v>
      </c>
      <c r="CG66" s="234" t="s">
        <v>485</v>
      </c>
      <c r="CH66" s="234" t="s">
        <v>485</v>
      </c>
      <c r="CI66" s="234" t="s">
        <v>484</v>
      </c>
      <c r="CJ66" s="234">
        <v>578</v>
      </c>
      <c r="CK66" s="234">
        <v>578</v>
      </c>
      <c r="CL66" s="234" t="s">
        <v>479</v>
      </c>
      <c r="CM66" s="234">
        <v>45702000</v>
      </c>
      <c r="CN66" s="236">
        <v>45702000</v>
      </c>
      <c r="CO66" s="234" t="s">
        <v>479</v>
      </c>
      <c r="CP66" s="234">
        <v>501</v>
      </c>
      <c r="CQ66" s="234">
        <v>501</v>
      </c>
      <c r="CR66" s="234" t="s">
        <v>479</v>
      </c>
      <c r="CS66" s="234">
        <v>45702000</v>
      </c>
      <c r="CT66" s="236">
        <v>45702000</v>
      </c>
      <c r="CU66" s="234" t="s">
        <v>486</v>
      </c>
      <c r="CV66" s="234" t="s">
        <v>479</v>
      </c>
      <c r="CW66" s="236">
        <v>5078000</v>
      </c>
      <c r="CX66" s="234" t="s">
        <v>487</v>
      </c>
      <c r="CY66" s="234">
        <v>2780</v>
      </c>
      <c r="CZ66" s="234">
        <v>2780</v>
      </c>
      <c r="DA66" s="234" t="s">
        <v>488</v>
      </c>
      <c r="DB66" s="236">
        <f>+Tabla2[[#This Row],[VALOR TOTAL ESTIMADO VIGENCIA ACTUAL]]-Tabla2[[#This Row],[Valor CDP BD]]</f>
        <v>0</v>
      </c>
      <c r="DC66" s="236">
        <f>+Tabla2[[#This Row],[Valor CDP BD]]-Tabla2[[#This Row],[Valor RP BD]]</f>
        <v>0</v>
      </c>
    </row>
    <row r="67" spans="1:107" ht="16.149999999999999" hidden="1" customHeight="1" x14ac:dyDescent="0.25">
      <c r="A67" s="234" t="s">
        <v>810</v>
      </c>
      <c r="B67" s="234" t="s">
        <v>811</v>
      </c>
      <c r="C67" s="234">
        <v>7710</v>
      </c>
      <c r="D67" s="234" t="s">
        <v>810</v>
      </c>
      <c r="E67" s="234">
        <v>662022</v>
      </c>
      <c r="F67" s="234">
        <v>7710</v>
      </c>
      <c r="G67" s="234">
        <v>16329</v>
      </c>
      <c r="H67" s="234">
        <v>2780</v>
      </c>
      <c r="I67" s="234" t="s">
        <v>785</v>
      </c>
      <c r="J67" s="234" t="s">
        <v>453</v>
      </c>
      <c r="K67" s="234" t="s">
        <v>454</v>
      </c>
      <c r="L67" s="234" t="s">
        <v>455</v>
      </c>
      <c r="M67" s="234" t="s">
        <v>456</v>
      </c>
      <c r="N67" s="234" t="s">
        <v>457</v>
      </c>
      <c r="O67" s="234" t="s">
        <v>458</v>
      </c>
      <c r="P67" s="234" t="s">
        <v>104</v>
      </c>
      <c r="Q67" s="234" t="s">
        <v>105</v>
      </c>
      <c r="R67" s="234" t="s">
        <v>786</v>
      </c>
      <c r="S67" s="234" t="s">
        <v>787</v>
      </c>
      <c r="T67" s="234" t="s">
        <v>461</v>
      </c>
      <c r="U67" s="234">
        <v>0</v>
      </c>
      <c r="V67" s="234" t="s">
        <v>812</v>
      </c>
      <c r="W67" s="234" t="s">
        <v>463</v>
      </c>
      <c r="X67" s="234" t="s">
        <v>464</v>
      </c>
      <c r="Y67" s="234">
        <v>0</v>
      </c>
      <c r="Z67" s="234" t="s">
        <v>465</v>
      </c>
      <c r="AA67" s="234" t="s">
        <v>466</v>
      </c>
      <c r="AB67" s="235">
        <v>1</v>
      </c>
      <c r="AC67" s="235">
        <v>1</v>
      </c>
      <c r="AD67" s="235">
        <v>9</v>
      </c>
      <c r="AE67" s="234">
        <v>1</v>
      </c>
      <c r="AF67" s="234">
        <v>10</v>
      </c>
      <c r="AG67" s="236">
        <v>45702000</v>
      </c>
      <c r="AH67" s="234">
        <v>0</v>
      </c>
      <c r="AI67" s="234">
        <v>0</v>
      </c>
      <c r="AJ67" s="234">
        <v>0</v>
      </c>
      <c r="AK67" s="234" t="s">
        <v>467</v>
      </c>
      <c r="AL67" s="234" t="s">
        <v>468</v>
      </c>
      <c r="AM67" s="234">
        <v>0</v>
      </c>
      <c r="AN67" s="234">
        <v>0</v>
      </c>
      <c r="AO67" s="234" t="s">
        <v>5</v>
      </c>
      <c r="AP67" s="234" t="s">
        <v>813</v>
      </c>
      <c r="AQ67" s="234">
        <v>20221171</v>
      </c>
      <c r="AR67" s="234">
        <v>1472</v>
      </c>
      <c r="AS67" s="234">
        <v>44584</v>
      </c>
      <c r="AT67" s="234">
        <v>45702000</v>
      </c>
      <c r="AU67" s="234">
        <v>964</v>
      </c>
      <c r="AV67" s="234">
        <v>44587</v>
      </c>
      <c r="AW67" s="234">
        <v>45702000</v>
      </c>
      <c r="AX67" s="234">
        <v>0</v>
      </c>
      <c r="AY67" s="234">
        <v>5078000</v>
      </c>
      <c r="AZ67" s="234" t="s">
        <v>470</v>
      </c>
      <c r="BA67" s="234" t="s">
        <v>471</v>
      </c>
      <c r="BB67" s="234" t="s">
        <v>472</v>
      </c>
      <c r="BC67" s="234">
        <v>3778917</v>
      </c>
      <c r="BD67" s="234" t="s">
        <v>473</v>
      </c>
      <c r="BE67" s="234" t="s">
        <v>474</v>
      </c>
      <c r="BF67" s="234" t="s">
        <v>475</v>
      </c>
      <c r="BG67" s="234" t="s">
        <v>475</v>
      </c>
      <c r="BH67" s="234" t="s">
        <v>475</v>
      </c>
      <c r="BI67" s="234" t="s">
        <v>476</v>
      </c>
      <c r="BJ67" s="234" t="s">
        <v>477</v>
      </c>
      <c r="BK67" s="234">
        <v>4954580000</v>
      </c>
      <c r="BL67" s="234" t="s">
        <v>478</v>
      </c>
      <c r="BM67" s="234">
        <v>16329</v>
      </c>
      <c r="BN67" s="234">
        <v>0</v>
      </c>
      <c r="BO67" s="234" t="s">
        <v>105</v>
      </c>
      <c r="BP67" s="234" t="s">
        <v>105</v>
      </c>
      <c r="BQ67" s="234" t="s">
        <v>479</v>
      </c>
      <c r="BR67" s="234">
        <v>20221171</v>
      </c>
      <c r="BS67" s="234" t="s">
        <v>814</v>
      </c>
      <c r="BT67" s="234" t="s">
        <v>551</v>
      </c>
      <c r="BU67" s="234" t="s">
        <v>813</v>
      </c>
      <c r="BV67" s="234" t="s">
        <v>815</v>
      </c>
      <c r="BW67" s="234" t="s">
        <v>551</v>
      </c>
      <c r="BX67" s="234" t="s">
        <v>816</v>
      </c>
      <c r="BY67" s="234" t="s">
        <v>816</v>
      </c>
      <c r="BZ67" s="234" t="s">
        <v>816</v>
      </c>
      <c r="CA67" s="234" t="s">
        <v>484</v>
      </c>
      <c r="CB67" s="234" t="s">
        <v>786</v>
      </c>
      <c r="CC67" s="234" t="s">
        <v>786</v>
      </c>
      <c r="CD67" s="234" t="s">
        <v>786</v>
      </c>
      <c r="CE67" s="234" t="s">
        <v>484</v>
      </c>
      <c r="CF67" s="234" t="s">
        <v>485</v>
      </c>
      <c r="CG67" s="234" t="s">
        <v>485</v>
      </c>
      <c r="CH67" s="234" t="s">
        <v>485</v>
      </c>
      <c r="CI67" s="234" t="s">
        <v>484</v>
      </c>
      <c r="CJ67" s="234">
        <v>1472</v>
      </c>
      <c r="CK67" s="234">
        <v>1472</v>
      </c>
      <c r="CL67" s="234" t="s">
        <v>479</v>
      </c>
      <c r="CM67" s="234">
        <v>45702000</v>
      </c>
      <c r="CN67" s="236">
        <v>45702000</v>
      </c>
      <c r="CO67" s="234" t="s">
        <v>479</v>
      </c>
      <c r="CP67" s="234">
        <v>964</v>
      </c>
      <c r="CQ67" s="234">
        <v>964</v>
      </c>
      <c r="CR67" s="234" t="s">
        <v>479</v>
      </c>
      <c r="CS67" s="234">
        <v>45702000</v>
      </c>
      <c r="CT67" s="236">
        <v>45702000</v>
      </c>
      <c r="CU67" s="234" t="s">
        <v>486</v>
      </c>
      <c r="CV67" s="234" t="s">
        <v>479</v>
      </c>
      <c r="CW67" s="236">
        <v>0</v>
      </c>
      <c r="CX67" s="234" t="s">
        <v>487</v>
      </c>
      <c r="CY67" s="234">
        <v>2780</v>
      </c>
      <c r="CZ67" s="234">
        <v>2780</v>
      </c>
      <c r="DA67" s="234" t="s">
        <v>488</v>
      </c>
      <c r="DB67" s="236">
        <f>+Tabla2[[#This Row],[VALOR TOTAL ESTIMADO VIGENCIA ACTUAL]]-Tabla2[[#This Row],[Valor CDP BD]]</f>
        <v>0</v>
      </c>
      <c r="DC67" s="236">
        <f>+Tabla2[[#This Row],[Valor CDP BD]]-Tabla2[[#This Row],[Valor RP BD]]</f>
        <v>0</v>
      </c>
    </row>
    <row r="68" spans="1:107" ht="16.149999999999999" hidden="1" customHeight="1" x14ac:dyDescent="0.25">
      <c r="A68" s="234" t="s">
        <v>817</v>
      </c>
      <c r="B68" s="234" t="s">
        <v>818</v>
      </c>
      <c r="C68" s="234">
        <v>7710</v>
      </c>
      <c r="D68" s="234" t="s">
        <v>817</v>
      </c>
      <c r="E68" s="234">
        <v>672022</v>
      </c>
      <c r="F68" s="234">
        <v>7710</v>
      </c>
      <c r="G68" s="234">
        <v>16341</v>
      </c>
      <c r="H68" s="234">
        <v>2780</v>
      </c>
      <c r="I68" s="234" t="s">
        <v>785</v>
      </c>
      <c r="J68" s="234" t="s">
        <v>453</v>
      </c>
      <c r="K68" s="234" t="s">
        <v>454</v>
      </c>
      <c r="L68" s="234" t="s">
        <v>455</v>
      </c>
      <c r="M68" s="234" t="s">
        <v>456</v>
      </c>
      <c r="N68" s="234" t="s">
        <v>457</v>
      </c>
      <c r="O68" s="234" t="s">
        <v>458</v>
      </c>
      <c r="P68" s="234" t="s">
        <v>104</v>
      </c>
      <c r="Q68" s="234" t="s">
        <v>105</v>
      </c>
      <c r="R68" s="234" t="s">
        <v>786</v>
      </c>
      <c r="S68" s="234" t="s">
        <v>787</v>
      </c>
      <c r="T68" s="234" t="s">
        <v>461</v>
      </c>
      <c r="U68" s="234">
        <v>0</v>
      </c>
      <c r="V68" s="234" t="s">
        <v>819</v>
      </c>
      <c r="W68" s="234" t="s">
        <v>463</v>
      </c>
      <c r="X68" s="234" t="s">
        <v>464</v>
      </c>
      <c r="Y68" s="234">
        <v>0</v>
      </c>
      <c r="Z68" s="234" t="s">
        <v>465</v>
      </c>
      <c r="AA68" s="234" t="s">
        <v>466</v>
      </c>
      <c r="AB68" s="235">
        <v>1</v>
      </c>
      <c r="AC68" s="235">
        <v>1</v>
      </c>
      <c r="AD68" s="235">
        <v>10</v>
      </c>
      <c r="AE68" s="234">
        <v>1</v>
      </c>
      <c r="AF68" s="234">
        <v>11</v>
      </c>
      <c r="AG68" s="236">
        <v>44090000</v>
      </c>
      <c r="AH68" s="234">
        <v>0</v>
      </c>
      <c r="AI68" s="234">
        <v>0</v>
      </c>
      <c r="AJ68" s="234">
        <v>0</v>
      </c>
      <c r="AK68" s="234" t="s">
        <v>467</v>
      </c>
      <c r="AL68" s="234" t="s">
        <v>468</v>
      </c>
      <c r="AM68" s="234">
        <v>0</v>
      </c>
      <c r="AN68" s="234">
        <v>0</v>
      </c>
      <c r="AO68" s="234" t="s">
        <v>5</v>
      </c>
      <c r="AP68" s="234" t="s">
        <v>820</v>
      </c>
      <c r="AQ68" s="234">
        <v>20221119</v>
      </c>
      <c r="AR68" s="234">
        <v>1064</v>
      </c>
      <c r="AS68" s="234">
        <v>44582</v>
      </c>
      <c r="AT68" s="234">
        <v>44090000</v>
      </c>
      <c r="AU68" s="234">
        <v>1081</v>
      </c>
      <c r="AV68" s="234">
        <v>44587</v>
      </c>
      <c r="AW68" s="234">
        <v>44090000</v>
      </c>
      <c r="AX68" s="234">
        <v>0</v>
      </c>
      <c r="AY68" s="234">
        <v>4409000</v>
      </c>
      <c r="AZ68" s="234" t="s">
        <v>470</v>
      </c>
      <c r="BA68" s="234" t="s">
        <v>471</v>
      </c>
      <c r="BB68" s="234" t="s">
        <v>472</v>
      </c>
      <c r="BC68" s="234">
        <v>3778917</v>
      </c>
      <c r="BD68" s="234" t="s">
        <v>473</v>
      </c>
      <c r="BE68" s="234" t="s">
        <v>474</v>
      </c>
      <c r="BF68" s="234" t="s">
        <v>475</v>
      </c>
      <c r="BG68" s="234" t="s">
        <v>475</v>
      </c>
      <c r="BH68" s="234" t="s">
        <v>475</v>
      </c>
      <c r="BI68" s="234" t="s">
        <v>476</v>
      </c>
      <c r="BJ68" s="234" t="s">
        <v>477</v>
      </c>
      <c r="BK68" s="234">
        <v>4954580000</v>
      </c>
      <c r="BL68" s="234" t="s">
        <v>478</v>
      </c>
      <c r="BM68" s="234">
        <v>16341</v>
      </c>
      <c r="BN68" s="234">
        <v>0</v>
      </c>
      <c r="BO68" s="234" t="s">
        <v>105</v>
      </c>
      <c r="BP68" s="234" t="s">
        <v>105</v>
      </c>
      <c r="BQ68" s="234" t="s">
        <v>479</v>
      </c>
      <c r="BR68" s="234">
        <v>20221119</v>
      </c>
      <c r="BS68" s="234" t="s">
        <v>821</v>
      </c>
      <c r="BT68" s="234" t="s">
        <v>479</v>
      </c>
      <c r="BU68" s="234" t="s">
        <v>822</v>
      </c>
      <c r="BV68" s="234" t="s">
        <v>822</v>
      </c>
      <c r="BW68" s="234" t="s">
        <v>479</v>
      </c>
      <c r="BX68" s="234" t="s">
        <v>823</v>
      </c>
      <c r="BY68" s="234" t="s">
        <v>823</v>
      </c>
      <c r="BZ68" s="234" t="s">
        <v>823</v>
      </c>
      <c r="CA68" s="234" t="s">
        <v>484</v>
      </c>
      <c r="CB68" s="234" t="s">
        <v>786</v>
      </c>
      <c r="CC68" s="234" t="s">
        <v>786</v>
      </c>
      <c r="CD68" s="234" t="s">
        <v>786</v>
      </c>
      <c r="CE68" s="234" t="s">
        <v>484</v>
      </c>
      <c r="CF68" s="234" t="s">
        <v>485</v>
      </c>
      <c r="CG68" s="234" t="s">
        <v>485</v>
      </c>
      <c r="CH68" s="234" t="s">
        <v>485</v>
      </c>
      <c r="CI68" s="234" t="s">
        <v>484</v>
      </c>
      <c r="CJ68" s="234">
        <v>1064</v>
      </c>
      <c r="CK68" s="234">
        <v>1064</v>
      </c>
      <c r="CL68" s="234" t="s">
        <v>479</v>
      </c>
      <c r="CM68" s="234">
        <v>44090000</v>
      </c>
      <c r="CN68" s="236">
        <v>44090000</v>
      </c>
      <c r="CO68" s="234" t="s">
        <v>479</v>
      </c>
      <c r="CP68" s="234">
        <v>1081</v>
      </c>
      <c r="CQ68" s="234">
        <v>1081</v>
      </c>
      <c r="CR68" s="234" t="s">
        <v>479</v>
      </c>
      <c r="CS68" s="234">
        <v>44090000</v>
      </c>
      <c r="CT68" s="236">
        <v>44090000</v>
      </c>
      <c r="CU68" s="234" t="s">
        <v>486</v>
      </c>
      <c r="CV68" s="234" t="s">
        <v>479</v>
      </c>
      <c r="CW68" s="236">
        <v>4409000</v>
      </c>
      <c r="CX68" s="234" t="s">
        <v>487</v>
      </c>
      <c r="CY68" s="234">
        <v>2780</v>
      </c>
      <c r="CZ68" s="234">
        <v>2780</v>
      </c>
      <c r="DA68" s="234" t="s">
        <v>488</v>
      </c>
      <c r="DB68" s="236">
        <f>+Tabla2[[#This Row],[VALOR TOTAL ESTIMADO VIGENCIA ACTUAL]]-Tabla2[[#This Row],[Valor CDP BD]]</f>
        <v>0</v>
      </c>
      <c r="DC68" s="236">
        <f>+Tabla2[[#This Row],[Valor CDP BD]]-Tabla2[[#This Row],[Valor RP BD]]</f>
        <v>0</v>
      </c>
    </row>
    <row r="69" spans="1:107" ht="16.149999999999999" hidden="1" customHeight="1" x14ac:dyDescent="0.25">
      <c r="A69" s="234" t="s">
        <v>824</v>
      </c>
      <c r="B69" s="234" t="s">
        <v>825</v>
      </c>
      <c r="C69" s="234">
        <v>7710</v>
      </c>
      <c r="D69" s="234" t="s">
        <v>824</v>
      </c>
      <c r="E69" s="234">
        <v>682022</v>
      </c>
      <c r="F69" s="234">
        <v>7710</v>
      </c>
      <c r="G69" s="234">
        <v>16349</v>
      </c>
      <c r="H69" s="234">
        <v>2780</v>
      </c>
      <c r="I69" s="234" t="s">
        <v>785</v>
      </c>
      <c r="J69" s="234" t="s">
        <v>453</v>
      </c>
      <c r="K69" s="234" t="s">
        <v>454</v>
      </c>
      <c r="L69" s="234" t="s">
        <v>455</v>
      </c>
      <c r="M69" s="234" t="s">
        <v>456</v>
      </c>
      <c r="N69" s="234" t="s">
        <v>457</v>
      </c>
      <c r="O69" s="234" t="s">
        <v>458</v>
      </c>
      <c r="P69" s="234" t="s">
        <v>104</v>
      </c>
      <c r="Q69" s="234" t="s">
        <v>105</v>
      </c>
      <c r="R69" s="234" t="s">
        <v>786</v>
      </c>
      <c r="S69" s="234" t="s">
        <v>787</v>
      </c>
      <c r="T69" s="234" t="s">
        <v>461</v>
      </c>
      <c r="U69" s="234">
        <v>0</v>
      </c>
      <c r="V69" s="234" t="s">
        <v>819</v>
      </c>
      <c r="W69" s="234" t="s">
        <v>463</v>
      </c>
      <c r="X69" s="234" t="s">
        <v>464</v>
      </c>
      <c r="Y69" s="234">
        <v>0</v>
      </c>
      <c r="Z69" s="234" t="s">
        <v>465</v>
      </c>
      <c r="AA69" s="234" t="s">
        <v>466</v>
      </c>
      <c r="AB69" s="235">
        <v>1</v>
      </c>
      <c r="AC69" s="235">
        <v>1</v>
      </c>
      <c r="AD69" s="235">
        <v>9</v>
      </c>
      <c r="AE69" s="234">
        <v>1</v>
      </c>
      <c r="AF69" s="234">
        <v>10</v>
      </c>
      <c r="AG69" s="236">
        <v>39681000</v>
      </c>
      <c r="AH69" s="234">
        <v>0</v>
      </c>
      <c r="AI69" s="234">
        <v>0</v>
      </c>
      <c r="AJ69" s="234">
        <v>0</v>
      </c>
      <c r="AK69" s="234" t="s">
        <v>467</v>
      </c>
      <c r="AL69" s="234" t="s">
        <v>468</v>
      </c>
      <c r="AM69" s="234">
        <v>0</v>
      </c>
      <c r="AN69" s="234">
        <v>0</v>
      </c>
      <c r="AO69" s="234" t="s">
        <v>5</v>
      </c>
      <c r="AP69" s="234" t="s">
        <v>826</v>
      </c>
      <c r="AQ69" s="234">
        <v>20221037</v>
      </c>
      <c r="AR69" s="234">
        <v>1144</v>
      </c>
      <c r="AS69" s="234">
        <v>44582</v>
      </c>
      <c r="AT69" s="234">
        <v>39681000</v>
      </c>
      <c r="AU69" s="234">
        <v>978</v>
      </c>
      <c r="AV69" s="234">
        <v>44587</v>
      </c>
      <c r="AW69" s="234">
        <v>39681000</v>
      </c>
      <c r="AX69" s="234">
        <v>0</v>
      </c>
      <c r="AY69" s="234">
        <v>4409000</v>
      </c>
      <c r="AZ69" s="234" t="s">
        <v>470</v>
      </c>
      <c r="BA69" s="234" t="s">
        <v>471</v>
      </c>
      <c r="BB69" s="234" t="s">
        <v>472</v>
      </c>
      <c r="BC69" s="234">
        <v>3778917</v>
      </c>
      <c r="BD69" s="234" t="s">
        <v>473</v>
      </c>
      <c r="BE69" s="234" t="s">
        <v>474</v>
      </c>
      <c r="BF69" s="234" t="s">
        <v>475</v>
      </c>
      <c r="BG69" s="234" t="s">
        <v>475</v>
      </c>
      <c r="BH69" s="234" t="s">
        <v>475</v>
      </c>
      <c r="BI69" s="234" t="s">
        <v>476</v>
      </c>
      <c r="BJ69" s="234" t="s">
        <v>477</v>
      </c>
      <c r="BK69" s="234">
        <v>4954580000</v>
      </c>
      <c r="BL69" s="234" t="s">
        <v>478</v>
      </c>
      <c r="BM69" s="234">
        <v>16349</v>
      </c>
      <c r="BN69" s="234">
        <v>0</v>
      </c>
      <c r="BO69" s="234" t="s">
        <v>105</v>
      </c>
      <c r="BP69" s="234" t="s">
        <v>105</v>
      </c>
      <c r="BQ69" s="234" t="s">
        <v>479</v>
      </c>
      <c r="BR69" s="234">
        <v>20221037</v>
      </c>
      <c r="BS69" s="234" t="s">
        <v>827</v>
      </c>
      <c r="BT69" s="234" t="s">
        <v>479</v>
      </c>
      <c r="BU69" s="234" t="s">
        <v>828</v>
      </c>
      <c r="BV69" s="234" t="s">
        <v>828</v>
      </c>
      <c r="BW69" s="234" t="s">
        <v>479</v>
      </c>
      <c r="BX69" s="234" t="s">
        <v>823</v>
      </c>
      <c r="BY69" s="234" t="s">
        <v>823</v>
      </c>
      <c r="BZ69" s="234" t="s">
        <v>823</v>
      </c>
      <c r="CA69" s="234" t="s">
        <v>484</v>
      </c>
      <c r="CB69" s="234" t="s">
        <v>786</v>
      </c>
      <c r="CC69" s="234" t="s">
        <v>786</v>
      </c>
      <c r="CD69" s="234" t="s">
        <v>786</v>
      </c>
      <c r="CE69" s="234" t="s">
        <v>484</v>
      </c>
      <c r="CF69" s="234" t="s">
        <v>485</v>
      </c>
      <c r="CG69" s="234" t="s">
        <v>485</v>
      </c>
      <c r="CH69" s="234" t="s">
        <v>485</v>
      </c>
      <c r="CI69" s="234" t="s">
        <v>484</v>
      </c>
      <c r="CJ69" s="234">
        <v>1144</v>
      </c>
      <c r="CK69" s="234">
        <v>1144</v>
      </c>
      <c r="CL69" s="234" t="s">
        <v>479</v>
      </c>
      <c r="CM69" s="234">
        <v>39681000</v>
      </c>
      <c r="CN69" s="236">
        <v>39681000</v>
      </c>
      <c r="CO69" s="234" t="s">
        <v>479</v>
      </c>
      <c r="CP69" s="234">
        <v>978</v>
      </c>
      <c r="CQ69" s="234">
        <v>978</v>
      </c>
      <c r="CR69" s="234" t="s">
        <v>479</v>
      </c>
      <c r="CS69" s="234">
        <v>39681000</v>
      </c>
      <c r="CT69" s="236">
        <v>39681000</v>
      </c>
      <c r="CU69" s="234" t="s">
        <v>486</v>
      </c>
      <c r="CV69" s="234" t="s">
        <v>479</v>
      </c>
      <c r="CW69" s="236">
        <v>4409000</v>
      </c>
      <c r="CX69" s="234" t="s">
        <v>487</v>
      </c>
      <c r="CY69" s="234">
        <v>2780</v>
      </c>
      <c r="CZ69" s="234">
        <v>2780</v>
      </c>
      <c r="DA69" s="234" t="s">
        <v>488</v>
      </c>
      <c r="DB69" s="236">
        <f>+Tabla2[[#This Row],[VALOR TOTAL ESTIMADO VIGENCIA ACTUAL]]-Tabla2[[#This Row],[Valor CDP BD]]</f>
        <v>0</v>
      </c>
      <c r="DC69" s="236">
        <f>+Tabla2[[#This Row],[Valor CDP BD]]-Tabla2[[#This Row],[Valor RP BD]]</f>
        <v>0</v>
      </c>
    </row>
    <row r="70" spans="1:107" ht="16.149999999999999" hidden="1" customHeight="1" x14ac:dyDescent="0.25">
      <c r="A70" s="234" t="s">
        <v>829</v>
      </c>
      <c r="B70" s="234" t="s">
        <v>830</v>
      </c>
      <c r="C70" s="234">
        <v>7710</v>
      </c>
      <c r="D70" s="234" t="s">
        <v>829</v>
      </c>
      <c r="E70" s="234">
        <v>692022</v>
      </c>
      <c r="F70" s="234">
        <v>7710</v>
      </c>
      <c r="G70" s="234">
        <v>16356</v>
      </c>
      <c r="H70" s="234">
        <v>2780</v>
      </c>
      <c r="I70" s="234" t="s">
        <v>785</v>
      </c>
      <c r="J70" s="234" t="s">
        <v>453</v>
      </c>
      <c r="K70" s="234" t="s">
        <v>454</v>
      </c>
      <c r="L70" s="234" t="s">
        <v>455</v>
      </c>
      <c r="M70" s="234" t="s">
        <v>456</v>
      </c>
      <c r="N70" s="234" t="s">
        <v>457</v>
      </c>
      <c r="O70" s="234" t="s">
        <v>458</v>
      </c>
      <c r="P70" s="234" t="s">
        <v>104</v>
      </c>
      <c r="Q70" s="234" t="s">
        <v>105</v>
      </c>
      <c r="R70" s="234" t="s">
        <v>786</v>
      </c>
      <c r="S70" s="234" t="s">
        <v>787</v>
      </c>
      <c r="T70" s="234" t="s">
        <v>461</v>
      </c>
      <c r="U70" s="234">
        <v>0</v>
      </c>
      <c r="V70" s="234" t="s">
        <v>819</v>
      </c>
      <c r="W70" s="234" t="s">
        <v>463</v>
      </c>
      <c r="X70" s="234" t="s">
        <v>464</v>
      </c>
      <c r="Y70" s="234">
        <v>0</v>
      </c>
      <c r="Z70" s="234" t="s">
        <v>465</v>
      </c>
      <c r="AA70" s="234" t="s">
        <v>466</v>
      </c>
      <c r="AB70" s="235">
        <v>1</v>
      </c>
      <c r="AC70" s="235">
        <v>1</v>
      </c>
      <c r="AD70" s="235">
        <v>9</v>
      </c>
      <c r="AE70" s="234">
        <v>1</v>
      </c>
      <c r="AF70" s="234">
        <v>10</v>
      </c>
      <c r="AG70" s="236">
        <v>39681000</v>
      </c>
      <c r="AH70" s="234">
        <v>0</v>
      </c>
      <c r="AI70" s="234">
        <v>0</v>
      </c>
      <c r="AJ70" s="234">
        <v>0</v>
      </c>
      <c r="AK70" s="234" t="s">
        <v>467</v>
      </c>
      <c r="AL70" s="234" t="s">
        <v>468</v>
      </c>
      <c r="AM70" s="234">
        <v>0</v>
      </c>
      <c r="AN70" s="234">
        <v>0</v>
      </c>
      <c r="AO70" s="234" t="s">
        <v>5</v>
      </c>
      <c r="AP70" s="234" t="s">
        <v>831</v>
      </c>
      <c r="AQ70" s="234">
        <v>20220943</v>
      </c>
      <c r="AR70" s="234">
        <v>843</v>
      </c>
      <c r="AS70" s="234">
        <v>44580</v>
      </c>
      <c r="AT70" s="234">
        <v>39681000</v>
      </c>
      <c r="AU70" s="234">
        <v>1190</v>
      </c>
      <c r="AV70" s="234">
        <v>44587</v>
      </c>
      <c r="AW70" s="234">
        <v>39681000</v>
      </c>
      <c r="AX70" s="234">
        <v>0</v>
      </c>
      <c r="AY70" s="234">
        <v>4409000</v>
      </c>
      <c r="AZ70" s="234" t="s">
        <v>470</v>
      </c>
      <c r="BA70" s="234" t="s">
        <v>471</v>
      </c>
      <c r="BB70" s="234" t="s">
        <v>472</v>
      </c>
      <c r="BC70" s="234">
        <v>3778917</v>
      </c>
      <c r="BD70" s="234" t="s">
        <v>473</v>
      </c>
      <c r="BE70" s="234" t="s">
        <v>474</v>
      </c>
      <c r="BF70" s="234" t="s">
        <v>475</v>
      </c>
      <c r="BG70" s="234" t="s">
        <v>475</v>
      </c>
      <c r="BH70" s="234" t="s">
        <v>475</v>
      </c>
      <c r="BI70" s="234" t="s">
        <v>476</v>
      </c>
      <c r="BJ70" s="234" t="s">
        <v>477</v>
      </c>
      <c r="BK70" s="234">
        <v>4954580000</v>
      </c>
      <c r="BL70" s="234" t="s">
        <v>478</v>
      </c>
      <c r="BM70" s="234">
        <v>16356</v>
      </c>
      <c r="BN70" s="234">
        <v>0</v>
      </c>
      <c r="BO70" s="234" t="s">
        <v>105</v>
      </c>
      <c r="BP70" s="234" t="s">
        <v>105</v>
      </c>
      <c r="BQ70" s="234" t="s">
        <v>479</v>
      </c>
      <c r="BR70" s="234">
        <v>20220943</v>
      </c>
      <c r="BS70" s="234" t="s">
        <v>832</v>
      </c>
      <c r="BT70" s="234" t="s">
        <v>479</v>
      </c>
      <c r="BU70" s="234" t="s">
        <v>833</v>
      </c>
      <c r="BV70" s="234" t="s">
        <v>833</v>
      </c>
      <c r="BW70" s="234" t="s">
        <v>479</v>
      </c>
      <c r="BX70" s="234" t="s">
        <v>823</v>
      </c>
      <c r="BY70" s="234" t="s">
        <v>823</v>
      </c>
      <c r="BZ70" s="234" t="s">
        <v>823</v>
      </c>
      <c r="CA70" s="234" t="s">
        <v>484</v>
      </c>
      <c r="CB70" s="234" t="s">
        <v>786</v>
      </c>
      <c r="CC70" s="234" t="s">
        <v>786</v>
      </c>
      <c r="CD70" s="234" t="s">
        <v>786</v>
      </c>
      <c r="CE70" s="234" t="s">
        <v>484</v>
      </c>
      <c r="CF70" s="234" t="s">
        <v>485</v>
      </c>
      <c r="CG70" s="234" t="s">
        <v>485</v>
      </c>
      <c r="CH70" s="234" t="s">
        <v>485</v>
      </c>
      <c r="CI70" s="234" t="s">
        <v>484</v>
      </c>
      <c r="CJ70" s="234">
        <v>843</v>
      </c>
      <c r="CK70" s="234">
        <v>843</v>
      </c>
      <c r="CL70" s="234" t="s">
        <v>479</v>
      </c>
      <c r="CM70" s="234">
        <v>39681000</v>
      </c>
      <c r="CN70" s="236">
        <v>39681000</v>
      </c>
      <c r="CO70" s="234" t="s">
        <v>479</v>
      </c>
      <c r="CP70" s="234">
        <v>1190</v>
      </c>
      <c r="CQ70" s="234">
        <v>1190</v>
      </c>
      <c r="CR70" s="234" t="s">
        <v>479</v>
      </c>
      <c r="CS70" s="234">
        <v>39681000</v>
      </c>
      <c r="CT70" s="236">
        <v>39681000</v>
      </c>
      <c r="CU70" s="234" t="s">
        <v>486</v>
      </c>
      <c r="CV70" s="234" t="s">
        <v>479</v>
      </c>
      <c r="CW70" s="236">
        <v>4409000</v>
      </c>
      <c r="CX70" s="234" t="s">
        <v>487</v>
      </c>
      <c r="CY70" s="234">
        <v>2780</v>
      </c>
      <c r="CZ70" s="234">
        <v>2780</v>
      </c>
      <c r="DA70" s="234" t="s">
        <v>488</v>
      </c>
      <c r="DB70" s="236">
        <f>+Tabla2[[#This Row],[VALOR TOTAL ESTIMADO VIGENCIA ACTUAL]]-Tabla2[[#This Row],[Valor CDP BD]]</f>
        <v>0</v>
      </c>
      <c r="DC70" s="236">
        <f>+Tabla2[[#This Row],[Valor CDP BD]]-Tabla2[[#This Row],[Valor RP BD]]</f>
        <v>0</v>
      </c>
    </row>
    <row r="71" spans="1:107" ht="16.149999999999999" hidden="1" customHeight="1" x14ac:dyDescent="0.25">
      <c r="A71" s="234" t="s">
        <v>834</v>
      </c>
      <c r="B71" s="234" t="s">
        <v>835</v>
      </c>
      <c r="C71" s="234">
        <v>7710</v>
      </c>
      <c r="D71" s="234" t="s">
        <v>834</v>
      </c>
      <c r="E71" s="234">
        <v>702022</v>
      </c>
      <c r="F71" s="234">
        <v>7710</v>
      </c>
      <c r="G71" s="234">
        <v>16374</v>
      </c>
      <c r="H71" s="234">
        <v>2780</v>
      </c>
      <c r="I71" s="234" t="s">
        <v>785</v>
      </c>
      <c r="J71" s="234" t="s">
        <v>453</v>
      </c>
      <c r="K71" s="234" t="s">
        <v>454</v>
      </c>
      <c r="L71" s="234" t="s">
        <v>455</v>
      </c>
      <c r="M71" s="234" t="s">
        <v>456</v>
      </c>
      <c r="N71" s="234" t="s">
        <v>457</v>
      </c>
      <c r="O71" s="234" t="s">
        <v>458</v>
      </c>
      <c r="P71" s="234" t="s">
        <v>104</v>
      </c>
      <c r="Q71" s="234" t="s">
        <v>105</v>
      </c>
      <c r="R71" s="234" t="s">
        <v>786</v>
      </c>
      <c r="S71" s="234" t="s">
        <v>787</v>
      </c>
      <c r="T71" s="234" t="s">
        <v>461</v>
      </c>
      <c r="U71" s="234">
        <v>0</v>
      </c>
      <c r="V71" s="234" t="s">
        <v>819</v>
      </c>
      <c r="W71" s="234" t="s">
        <v>463</v>
      </c>
      <c r="X71" s="234" t="s">
        <v>464</v>
      </c>
      <c r="Y71" s="234">
        <v>0</v>
      </c>
      <c r="Z71" s="234" t="s">
        <v>465</v>
      </c>
      <c r="AA71" s="234" t="s">
        <v>466</v>
      </c>
      <c r="AB71" s="235">
        <v>1</v>
      </c>
      <c r="AC71" s="235">
        <v>1</v>
      </c>
      <c r="AD71" s="235">
        <v>9</v>
      </c>
      <c r="AE71" s="234">
        <v>1</v>
      </c>
      <c r="AF71" s="234">
        <v>10</v>
      </c>
      <c r="AG71" s="236">
        <v>39681000</v>
      </c>
      <c r="AH71" s="234">
        <v>0</v>
      </c>
      <c r="AI71" s="234">
        <v>0</v>
      </c>
      <c r="AJ71" s="234">
        <v>0</v>
      </c>
      <c r="AK71" s="234" t="s">
        <v>467</v>
      </c>
      <c r="AL71" s="234" t="s">
        <v>468</v>
      </c>
      <c r="AM71" s="234">
        <v>0</v>
      </c>
      <c r="AN71" s="234">
        <v>0</v>
      </c>
      <c r="AO71" s="234" t="s">
        <v>5</v>
      </c>
      <c r="AP71" s="234" t="s">
        <v>836</v>
      </c>
      <c r="AQ71" s="234">
        <v>20221040</v>
      </c>
      <c r="AR71" s="234">
        <v>997</v>
      </c>
      <c r="AS71" s="234">
        <v>44582</v>
      </c>
      <c r="AT71" s="234">
        <v>39681000</v>
      </c>
      <c r="AU71" s="234">
        <v>1016</v>
      </c>
      <c r="AV71" s="234">
        <v>44587</v>
      </c>
      <c r="AW71" s="234">
        <v>39681000</v>
      </c>
      <c r="AX71" s="234">
        <v>0</v>
      </c>
      <c r="AY71" s="234">
        <v>4409000</v>
      </c>
      <c r="AZ71" s="234" t="s">
        <v>470</v>
      </c>
      <c r="BA71" s="234" t="s">
        <v>471</v>
      </c>
      <c r="BB71" s="234" t="s">
        <v>472</v>
      </c>
      <c r="BC71" s="234">
        <v>3778917</v>
      </c>
      <c r="BD71" s="234" t="s">
        <v>473</v>
      </c>
      <c r="BE71" s="234" t="s">
        <v>474</v>
      </c>
      <c r="BF71" s="234" t="s">
        <v>475</v>
      </c>
      <c r="BG71" s="234" t="s">
        <v>475</v>
      </c>
      <c r="BH71" s="234" t="s">
        <v>475</v>
      </c>
      <c r="BI71" s="234" t="s">
        <v>476</v>
      </c>
      <c r="BJ71" s="234" t="s">
        <v>477</v>
      </c>
      <c r="BK71" s="234">
        <v>4954580000</v>
      </c>
      <c r="BL71" s="234" t="s">
        <v>478</v>
      </c>
      <c r="BM71" s="234">
        <v>16374</v>
      </c>
      <c r="BN71" s="234">
        <v>0</v>
      </c>
      <c r="BO71" s="234" t="s">
        <v>105</v>
      </c>
      <c r="BP71" s="234" t="s">
        <v>105</v>
      </c>
      <c r="BQ71" s="234" t="s">
        <v>479</v>
      </c>
      <c r="BR71" s="234">
        <v>20221040</v>
      </c>
      <c r="BS71" s="234" t="s">
        <v>837</v>
      </c>
      <c r="BT71" s="234" t="s">
        <v>479</v>
      </c>
      <c r="BU71" s="234" t="s">
        <v>836</v>
      </c>
      <c r="BV71" s="234" t="s">
        <v>836</v>
      </c>
      <c r="BW71" s="234" t="s">
        <v>479</v>
      </c>
      <c r="BX71" s="234" t="s">
        <v>823</v>
      </c>
      <c r="BY71" s="234" t="s">
        <v>823</v>
      </c>
      <c r="BZ71" s="234" t="s">
        <v>838</v>
      </c>
      <c r="CA71" s="234" t="s">
        <v>483</v>
      </c>
      <c r="CB71" s="234" t="s">
        <v>786</v>
      </c>
      <c r="CC71" s="234" t="s">
        <v>786</v>
      </c>
      <c r="CD71" s="234" t="s">
        <v>786</v>
      </c>
      <c r="CE71" s="234" t="s">
        <v>484</v>
      </c>
      <c r="CF71" s="234" t="s">
        <v>485</v>
      </c>
      <c r="CG71" s="234" t="s">
        <v>485</v>
      </c>
      <c r="CH71" s="234" t="s">
        <v>485</v>
      </c>
      <c r="CI71" s="234" t="s">
        <v>484</v>
      </c>
      <c r="CJ71" s="234">
        <v>997</v>
      </c>
      <c r="CK71" s="234">
        <v>997</v>
      </c>
      <c r="CL71" s="234" t="s">
        <v>479</v>
      </c>
      <c r="CM71" s="234">
        <v>39681000</v>
      </c>
      <c r="CN71" s="236">
        <v>39681000</v>
      </c>
      <c r="CO71" s="234" t="s">
        <v>479</v>
      </c>
      <c r="CP71" s="234">
        <v>1016</v>
      </c>
      <c r="CQ71" s="234">
        <v>1016</v>
      </c>
      <c r="CR71" s="234" t="s">
        <v>479</v>
      </c>
      <c r="CS71" s="234">
        <v>39681000</v>
      </c>
      <c r="CT71" s="236">
        <v>39681000</v>
      </c>
      <c r="CU71" s="234" t="s">
        <v>486</v>
      </c>
      <c r="CV71" s="234" t="s">
        <v>479</v>
      </c>
      <c r="CW71" s="236">
        <v>4409000</v>
      </c>
      <c r="CX71" s="234" t="s">
        <v>487</v>
      </c>
      <c r="CY71" s="234">
        <v>2780</v>
      </c>
      <c r="CZ71" s="234">
        <v>2780</v>
      </c>
      <c r="DA71" s="234" t="s">
        <v>488</v>
      </c>
      <c r="DB71" s="236">
        <f>+Tabla2[[#This Row],[VALOR TOTAL ESTIMADO VIGENCIA ACTUAL]]-Tabla2[[#This Row],[Valor CDP BD]]</f>
        <v>0</v>
      </c>
      <c r="DC71" s="236">
        <f>+Tabla2[[#This Row],[Valor CDP BD]]-Tabla2[[#This Row],[Valor RP BD]]</f>
        <v>0</v>
      </c>
    </row>
    <row r="72" spans="1:107" ht="16.149999999999999" hidden="1" customHeight="1" x14ac:dyDescent="0.25">
      <c r="A72" s="234" t="s">
        <v>839</v>
      </c>
      <c r="B72" s="234" t="s">
        <v>840</v>
      </c>
      <c r="C72" s="234">
        <v>7710</v>
      </c>
      <c r="D72" s="234" t="s">
        <v>839</v>
      </c>
      <c r="E72" s="234">
        <v>712022</v>
      </c>
      <c r="F72" s="234">
        <v>7710</v>
      </c>
      <c r="G72" s="234">
        <v>16389</v>
      </c>
      <c r="H72" s="234">
        <v>2780</v>
      </c>
      <c r="I72" s="234" t="s">
        <v>785</v>
      </c>
      <c r="J72" s="234" t="s">
        <v>453</v>
      </c>
      <c r="K72" s="234" t="s">
        <v>454</v>
      </c>
      <c r="L72" s="234" t="s">
        <v>455</v>
      </c>
      <c r="M72" s="234" t="s">
        <v>456</v>
      </c>
      <c r="N72" s="234" t="s">
        <v>457</v>
      </c>
      <c r="O72" s="234" t="s">
        <v>458</v>
      </c>
      <c r="P72" s="234" t="s">
        <v>104</v>
      </c>
      <c r="Q72" s="234" t="s">
        <v>105</v>
      </c>
      <c r="R72" s="234" t="s">
        <v>786</v>
      </c>
      <c r="S72" s="234" t="s">
        <v>787</v>
      </c>
      <c r="T72" s="234" t="s">
        <v>461</v>
      </c>
      <c r="U72" s="234">
        <v>0</v>
      </c>
      <c r="V72" s="234" t="s">
        <v>819</v>
      </c>
      <c r="W72" s="234" t="s">
        <v>463</v>
      </c>
      <c r="X72" s="234" t="s">
        <v>464</v>
      </c>
      <c r="Y72" s="234">
        <v>0</v>
      </c>
      <c r="Z72" s="234" t="s">
        <v>465</v>
      </c>
      <c r="AA72" s="234" t="s">
        <v>466</v>
      </c>
      <c r="AB72" s="235">
        <v>1</v>
      </c>
      <c r="AC72" s="235">
        <v>1</v>
      </c>
      <c r="AD72" s="235">
        <v>9</v>
      </c>
      <c r="AE72" s="234">
        <v>1</v>
      </c>
      <c r="AF72" s="234">
        <v>10</v>
      </c>
      <c r="AG72" s="236">
        <v>39681000</v>
      </c>
      <c r="AH72" s="234">
        <v>0</v>
      </c>
      <c r="AI72" s="234">
        <v>0</v>
      </c>
      <c r="AJ72" s="234">
        <v>0</v>
      </c>
      <c r="AK72" s="234" t="s">
        <v>467</v>
      </c>
      <c r="AL72" s="234" t="s">
        <v>468</v>
      </c>
      <c r="AM72" s="234">
        <v>0</v>
      </c>
      <c r="AN72" s="234">
        <v>0</v>
      </c>
      <c r="AO72" s="234" t="s">
        <v>5</v>
      </c>
      <c r="AP72" s="234" t="s">
        <v>841</v>
      </c>
      <c r="AQ72" s="234">
        <v>20221125</v>
      </c>
      <c r="AR72" s="234">
        <v>1198</v>
      </c>
      <c r="AS72" s="234">
        <v>44583</v>
      </c>
      <c r="AT72" s="234">
        <v>39681000</v>
      </c>
      <c r="AU72" s="234">
        <v>1277</v>
      </c>
      <c r="AV72" s="234">
        <v>44588</v>
      </c>
      <c r="AW72" s="234">
        <v>39681000</v>
      </c>
      <c r="AX72" s="234">
        <v>0</v>
      </c>
      <c r="AY72" s="234">
        <v>4409000</v>
      </c>
      <c r="AZ72" s="234" t="s">
        <v>470</v>
      </c>
      <c r="BA72" s="234" t="s">
        <v>471</v>
      </c>
      <c r="BB72" s="234" t="s">
        <v>472</v>
      </c>
      <c r="BC72" s="234">
        <v>3778917</v>
      </c>
      <c r="BD72" s="234" t="s">
        <v>473</v>
      </c>
      <c r="BE72" s="234" t="s">
        <v>474</v>
      </c>
      <c r="BF72" s="234" t="s">
        <v>475</v>
      </c>
      <c r="BG72" s="234" t="s">
        <v>475</v>
      </c>
      <c r="BH72" s="234" t="s">
        <v>475</v>
      </c>
      <c r="BI72" s="234" t="s">
        <v>476</v>
      </c>
      <c r="BJ72" s="234" t="s">
        <v>477</v>
      </c>
      <c r="BK72" s="234">
        <v>4954580000</v>
      </c>
      <c r="BL72" s="234" t="s">
        <v>478</v>
      </c>
      <c r="BM72" s="234">
        <v>16389</v>
      </c>
      <c r="BN72" s="234">
        <v>0</v>
      </c>
      <c r="BO72" s="234" t="s">
        <v>105</v>
      </c>
      <c r="BP72" s="234" t="s">
        <v>105</v>
      </c>
      <c r="BQ72" s="234" t="s">
        <v>479</v>
      </c>
      <c r="BR72" s="234">
        <v>20221125</v>
      </c>
      <c r="BS72" s="234" t="s">
        <v>842</v>
      </c>
      <c r="BT72" s="234" t="s">
        <v>479</v>
      </c>
      <c r="BU72" s="234" t="s">
        <v>843</v>
      </c>
      <c r="BV72" s="234" t="s">
        <v>843</v>
      </c>
      <c r="BW72" s="234" t="s">
        <v>479</v>
      </c>
      <c r="BX72" s="234" t="s">
        <v>823</v>
      </c>
      <c r="BY72" s="234" t="s">
        <v>823</v>
      </c>
      <c r="BZ72" s="234" t="s">
        <v>823</v>
      </c>
      <c r="CA72" s="234" t="s">
        <v>484</v>
      </c>
      <c r="CB72" s="234" t="s">
        <v>786</v>
      </c>
      <c r="CC72" s="234" t="s">
        <v>786</v>
      </c>
      <c r="CD72" s="234" t="s">
        <v>786</v>
      </c>
      <c r="CE72" s="234" t="s">
        <v>484</v>
      </c>
      <c r="CF72" s="234" t="s">
        <v>485</v>
      </c>
      <c r="CG72" s="234" t="s">
        <v>485</v>
      </c>
      <c r="CH72" s="234" t="s">
        <v>485</v>
      </c>
      <c r="CI72" s="234" t="s">
        <v>484</v>
      </c>
      <c r="CJ72" s="234">
        <v>1198</v>
      </c>
      <c r="CK72" s="234">
        <v>1198</v>
      </c>
      <c r="CL72" s="234" t="s">
        <v>479</v>
      </c>
      <c r="CM72" s="234">
        <v>39681000</v>
      </c>
      <c r="CN72" s="236">
        <v>39681000</v>
      </c>
      <c r="CO72" s="234" t="s">
        <v>479</v>
      </c>
      <c r="CP72" s="234">
        <v>1277</v>
      </c>
      <c r="CQ72" s="234">
        <v>1277</v>
      </c>
      <c r="CR72" s="234" t="s">
        <v>479</v>
      </c>
      <c r="CS72" s="234">
        <v>39681000</v>
      </c>
      <c r="CT72" s="236">
        <v>39681000</v>
      </c>
      <c r="CU72" s="234" t="s">
        <v>486</v>
      </c>
      <c r="CV72" s="234" t="s">
        <v>479</v>
      </c>
      <c r="CW72" s="236">
        <v>4409000</v>
      </c>
      <c r="CX72" s="234" t="s">
        <v>487</v>
      </c>
      <c r="CY72" s="234">
        <v>2780</v>
      </c>
      <c r="CZ72" s="234">
        <v>2780</v>
      </c>
      <c r="DA72" s="234" t="s">
        <v>488</v>
      </c>
      <c r="DB72" s="236">
        <f>+Tabla2[[#This Row],[VALOR TOTAL ESTIMADO VIGENCIA ACTUAL]]-Tabla2[[#This Row],[Valor CDP BD]]</f>
        <v>0</v>
      </c>
      <c r="DC72" s="236">
        <f>+Tabla2[[#This Row],[Valor CDP BD]]-Tabla2[[#This Row],[Valor RP BD]]</f>
        <v>0</v>
      </c>
    </row>
    <row r="73" spans="1:107" ht="16.149999999999999" hidden="1" customHeight="1" x14ac:dyDescent="0.25">
      <c r="A73" s="234" t="s">
        <v>844</v>
      </c>
      <c r="B73" s="234" t="s">
        <v>845</v>
      </c>
      <c r="C73" s="234">
        <v>7710</v>
      </c>
      <c r="D73" s="234" t="s">
        <v>844</v>
      </c>
      <c r="E73" s="234">
        <v>722022</v>
      </c>
      <c r="F73" s="234">
        <v>7710</v>
      </c>
      <c r="G73" s="234">
        <v>16395</v>
      </c>
      <c r="H73" s="234">
        <v>2780</v>
      </c>
      <c r="I73" s="234" t="s">
        <v>785</v>
      </c>
      <c r="J73" s="234" t="s">
        <v>453</v>
      </c>
      <c r="K73" s="234" t="s">
        <v>454</v>
      </c>
      <c r="L73" s="234" t="s">
        <v>455</v>
      </c>
      <c r="M73" s="234" t="s">
        <v>456</v>
      </c>
      <c r="N73" s="234" t="s">
        <v>457</v>
      </c>
      <c r="O73" s="234" t="s">
        <v>458</v>
      </c>
      <c r="P73" s="234" t="s">
        <v>104</v>
      </c>
      <c r="Q73" s="234" t="s">
        <v>105</v>
      </c>
      <c r="R73" s="234" t="s">
        <v>786</v>
      </c>
      <c r="S73" s="234" t="s">
        <v>787</v>
      </c>
      <c r="T73" s="234" t="s">
        <v>461</v>
      </c>
      <c r="U73" s="234">
        <v>0</v>
      </c>
      <c r="V73" s="234" t="s">
        <v>819</v>
      </c>
      <c r="W73" s="234" t="s">
        <v>463</v>
      </c>
      <c r="X73" s="234" t="s">
        <v>464</v>
      </c>
      <c r="Y73" s="234">
        <v>0</v>
      </c>
      <c r="Z73" s="234" t="s">
        <v>465</v>
      </c>
      <c r="AA73" s="234" t="s">
        <v>466</v>
      </c>
      <c r="AB73" s="235">
        <v>1</v>
      </c>
      <c r="AC73" s="235">
        <v>1</v>
      </c>
      <c r="AD73" s="235">
        <v>9</v>
      </c>
      <c r="AE73" s="234">
        <v>1</v>
      </c>
      <c r="AF73" s="234">
        <v>10</v>
      </c>
      <c r="AG73" s="236">
        <v>39681000</v>
      </c>
      <c r="AH73" s="234">
        <v>0</v>
      </c>
      <c r="AI73" s="234">
        <v>0</v>
      </c>
      <c r="AJ73" s="234">
        <v>0</v>
      </c>
      <c r="AK73" s="234" t="s">
        <v>467</v>
      </c>
      <c r="AL73" s="234" t="s">
        <v>468</v>
      </c>
      <c r="AM73" s="234">
        <v>0</v>
      </c>
      <c r="AN73" s="234">
        <v>0</v>
      </c>
      <c r="AO73" s="234" t="s">
        <v>5</v>
      </c>
      <c r="AP73" s="234" t="s">
        <v>846</v>
      </c>
      <c r="AQ73" s="234">
        <v>20221041</v>
      </c>
      <c r="AR73" s="234">
        <v>1074</v>
      </c>
      <c r="AS73" s="234">
        <v>44582</v>
      </c>
      <c r="AT73" s="234">
        <v>39681000</v>
      </c>
      <c r="AU73" s="234">
        <v>1168</v>
      </c>
      <c r="AV73" s="234">
        <v>44588</v>
      </c>
      <c r="AW73" s="234">
        <v>39681000</v>
      </c>
      <c r="AX73" s="234">
        <v>0</v>
      </c>
      <c r="AY73" s="234">
        <v>4409000</v>
      </c>
      <c r="AZ73" s="234" t="s">
        <v>470</v>
      </c>
      <c r="BA73" s="234" t="s">
        <v>471</v>
      </c>
      <c r="BB73" s="234" t="s">
        <v>472</v>
      </c>
      <c r="BC73" s="234">
        <v>3778917</v>
      </c>
      <c r="BD73" s="234" t="s">
        <v>473</v>
      </c>
      <c r="BE73" s="234" t="s">
        <v>474</v>
      </c>
      <c r="BF73" s="234" t="s">
        <v>475</v>
      </c>
      <c r="BG73" s="234" t="s">
        <v>475</v>
      </c>
      <c r="BH73" s="234" t="s">
        <v>475</v>
      </c>
      <c r="BI73" s="234" t="s">
        <v>476</v>
      </c>
      <c r="BJ73" s="234" t="s">
        <v>477</v>
      </c>
      <c r="BK73" s="234">
        <v>4954580000</v>
      </c>
      <c r="BL73" s="234" t="s">
        <v>478</v>
      </c>
      <c r="BM73" s="234">
        <v>16395</v>
      </c>
      <c r="BN73" s="234">
        <v>0</v>
      </c>
      <c r="BO73" s="234" t="s">
        <v>105</v>
      </c>
      <c r="BP73" s="234" t="s">
        <v>105</v>
      </c>
      <c r="BQ73" s="234" t="s">
        <v>479</v>
      </c>
      <c r="BR73" s="234">
        <v>20221041</v>
      </c>
      <c r="BS73" s="234" t="s">
        <v>847</v>
      </c>
      <c r="BT73" s="234" t="s">
        <v>479</v>
      </c>
      <c r="BU73" s="234" t="s">
        <v>846</v>
      </c>
      <c r="BV73" s="234" t="s">
        <v>846</v>
      </c>
      <c r="BW73" s="234" t="s">
        <v>479</v>
      </c>
      <c r="BX73" s="234" t="s">
        <v>823</v>
      </c>
      <c r="BY73" s="234" t="s">
        <v>823</v>
      </c>
      <c r="BZ73" s="234" t="s">
        <v>823</v>
      </c>
      <c r="CA73" s="234" t="s">
        <v>484</v>
      </c>
      <c r="CB73" s="234" t="s">
        <v>786</v>
      </c>
      <c r="CC73" s="234" t="s">
        <v>786</v>
      </c>
      <c r="CD73" s="234" t="s">
        <v>786</v>
      </c>
      <c r="CE73" s="234" t="s">
        <v>484</v>
      </c>
      <c r="CF73" s="234" t="s">
        <v>485</v>
      </c>
      <c r="CG73" s="234" t="s">
        <v>485</v>
      </c>
      <c r="CH73" s="234" t="s">
        <v>485</v>
      </c>
      <c r="CI73" s="234" t="s">
        <v>484</v>
      </c>
      <c r="CJ73" s="234">
        <v>1074</v>
      </c>
      <c r="CK73" s="234">
        <v>1074</v>
      </c>
      <c r="CL73" s="234" t="s">
        <v>479</v>
      </c>
      <c r="CM73" s="234">
        <v>39681000</v>
      </c>
      <c r="CN73" s="236">
        <v>39681000</v>
      </c>
      <c r="CO73" s="234" t="s">
        <v>479</v>
      </c>
      <c r="CP73" s="234">
        <v>1168</v>
      </c>
      <c r="CQ73" s="234">
        <v>1168</v>
      </c>
      <c r="CR73" s="234" t="s">
        <v>479</v>
      </c>
      <c r="CS73" s="234">
        <v>39681000</v>
      </c>
      <c r="CT73" s="236">
        <v>39681000</v>
      </c>
      <c r="CU73" s="234" t="s">
        <v>486</v>
      </c>
      <c r="CV73" s="234" t="s">
        <v>479</v>
      </c>
      <c r="CW73" s="236">
        <v>4409000</v>
      </c>
      <c r="CX73" s="234" t="s">
        <v>487</v>
      </c>
      <c r="CY73" s="234">
        <v>2780</v>
      </c>
      <c r="CZ73" s="234">
        <v>2780</v>
      </c>
      <c r="DA73" s="234" t="s">
        <v>488</v>
      </c>
      <c r="DB73" s="236">
        <f>+Tabla2[[#This Row],[VALOR TOTAL ESTIMADO VIGENCIA ACTUAL]]-Tabla2[[#This Row],[Valor CDP BD]]</f>
        <v>0</v>
      </c>
      <c r="DC73" s="236">
        <f>+Tabla2[[#This Row],[Valor CDP BD]]-Tabla2[[#This Row],[Valor RP BD]]</f>
        <v>0</v>
      </c>
    </row>
    <row r="74" spans="1:107" ht="16.149999999999999" hidden="1" customHeight="1" x14ac:dyDescent="0.25">
      <c r="A74" s="234" t="s">
        <v>848</v>
      </c>
      <c r="B74" s="234" t="s">
        <v>849</v>
      </c>
      <c r="C74" s="234">
        <v>7710</v>
      </c>
      <c r="D74" s="234" t="s">
        <v>848</v>
      </c>
      <c r="E74" s="234">
        <v>732022</v>
      </c>
      <c r="F74" s="234">
        <v>7710</v>
      </c>
      <c r="G74" s="234">
        <v>16666</v>
      </c>
      <c r="H74" s="234">
        <v>2780</v>
      </c>
      <c r="I74" s="234" t="s">
        <v>785</v>
      </c>
      <c r="J74" s="234" t="s">
        <v>453</v>
      </c>
      <c r="K74" s="234" t="s">
        <v>454</v>
      </c>
      <c r="L74" s="234" t="s">
        <v>455</v>
      </c>
      <c r="M74" s="234" t="s">
        <v>456</v>
      </c>
      <c r="N74" s="234" t="s">
        <v>457</v>
      </c>
      <c r="O74" s="234" t="s">
        <v>458</v>
      </c>
      <c r="P74" s="234" t="s">
        <v>104</v>
      </c>
      <c r="Q74" s="234" t="s">
        <v>105</v>
      </c>
      <c r="R74" s="234" t="s">
        <v>786</v>
      </c>
      <c r="S74" s="234" t="s">
        <v>787</v>
      </c>
      <c r="T74" s="234" t="s">
        <v>461</v>
      </c>
      <c r="U74" s="234">
        <v>0</v>
      </c>
      <c r="V74" s="234" t="s">
        <v>819</v>
      </c>
      <c r="W74" s="234" t="s">
        <v>463</v>
      </c>
      <c r="X74" s="234" t="s">
        <v>464</v>
      </c>
      <c r="Y74" s="234">
        <v>0</v>
      </c>
      <c r="Z74" s="234" t="s">
        <v>465</v>
      </c>
      <c r="AA74" s="234" t="s">
        <v>466</v>
      </c>
      <c r="AB74" s="235">
        <v>1</v>
      </c>
      <c r="AC74" s="235">
        <v>1</v>
      </c>
      <c r="AD74" s="235">
        <v>9</v>
      </c>
      <c r="AE74" s="234">
        <v>1</v>
      </c>
      <c r="AF74" s="234">
        <v>10</v>
      </c>
      <c r="AG74" s="236">
        <v>39681000</v>
      </c>
      <c r="AH74" s="234">
        <v>0</v>
      </c>
      <c r="AI74" s="234">
        <v>0</v>
      </c>
      <c r="AJ74" s="234">
        <v>0</v>
      </c>
      <c r="AK74" s="234" t="s">
        <v>467</v>
      </c>
      <c r="AL74" s="234" t="s">
        <v>468</v>
      </c>
      <c r="AM74" s="234">
        <v>0</v>
      </c>
      <c r="AN74" s="234">
        <v>0</v>
      </c>
      <c r="AO74" s="234" t="s">
        <v>5</v>
      </c>
      <c r="AP74" s="234" t="s">
        <v>850</v>
      </c>
      <c r="AQ74" s="234">
        <v>20220762</v>
      </c>
      <c r="AR74" s="234">
        <v>844</v>
      </c>
      <c r="AS74" s="234">
        <v>44580</v>
      </c>
      <c r="AT74" s="234">
        <v>39681000</v>
      </c>
      <c r="AU74" s="234">
        <v>632</v>
      </c>
      <c r="AV74" s="234">
        <v>44583</v>
      </c>
      <c r="AW74" s="234">
        <v>39681000</v>
      </c>
      <c r="AX74" s="234">
        <v>0</v>
      </c>
      <c r="AY74" s="234">
        <v>4409000</v>
      </c>
      <c r="AZ74" s="234" t="s">
        <v>470</v>
      </c>
      <c r="BA74" s="234" t="s">
        <v>471</v>
      </c>
      <c r="BB74" s="234" t="s">
        <v>472</v>
      </c>
      <c r="BC74" s="234">
        <v>3778917</v>
      </c>
      <c r="BD74" s="234" t="s">
        <v>473</v>
      </c>
      <c r="BE74" s="234" t="s">
        <v>474</v>
      </c>
      <c r="BF74" s="234" t="s">
        <v>475</v>
      </c>
      <c r="BG74" s="234" t="s">
        <v>475</v>
      </c>
      <c r="BH74" s="234" t="s">
        <v>475</v>
      </c>
      <c r="BI74" s="234" t="s">
        <v>476</v>
      </c>
      <c r="BJ74" s="234" t="s">
        <v>477</v>
      </c>
      <c r="BK74" s="234">
        <v>4954580000</v>
      </c>
      <c r="BL74" s="234" t="s">
        <v>478</v>
      </c>
      <c r="BM74" s="234">
        <v>16666</v>
      </c>
      <c r="BN74" s="234">
        <v>0</v>
      </c>
      <c r="BO74" s="234" t="s">
        <v>105</v>
      </c>
      <c r="BP74" s="234" t="s">
        <v>105</v>
      </c>
      <c r="BQ74" s="234" t="s">
        <v>479</v>
      </c>
      <c r="BR74" s="234">
        <v>20220762</v>
      </c>
      <c r="BS74" s="234" t="s">
        <v>851</v>
      </c>
      <c r="BT74" s="234" t="s">
        <v>479</v>
      </c>
      <c r="BU74" s="234" t="s">
        <v>852</v>
      </c>
      <c r="BV74" s="234" t="s">
        <v>852</v>
      </c>
      <c r="BW74" s="234" t="s">
        <v>479</v>
      </c>
      <c r="BX74" s="234" t="s">
        <v>823</v>
      </c>
      <c r="BY74" s="234" t="s">
        <v>823</v>
      </c>
      <c r="BZ74" s="234" t="s">
        <v>823</v>
      </c>
      <c r="CA74" s="234" t="s">
        <v>484</v>
      </c>
      <c r="CB74" s="234" t="s">
        <v>786</v>
      </c>
      <c r="CC74" s="234" t="s">
        <v>786</v>
      </c>
      <c r="CD74" s="234" t="s">
        <v>786</v>
      </c>
      <c r="CE74" s="234" t="s">
        <v>484</v>
      </c>
      <c r="CF74" s="234" t="s">
        <v>485</v>
      </c>
      <c r="CG74" s="234" t="s">
        <v>485</v>
      </c>
      <c r="CH74" s="234" t="s">
        <v>485</v>
      </c>
      <c r="CI74" s="234" t="s">
        <v>484</v>
      </c>
      <c r="CJ74" s="234">
        <v>844</v>
      </c>
      <c r="CK74" s="234">
        <v>844</v>
      </c>
      <c r="CL74" s="234" t="s">
        <v>479</v>
      </c>
      <c r="CM74" s="234">
        <v>39681000</v>
      </c>
      <c r="CN74" s="236">
        <v>39681000</v>
      </c>
      <c r="CO74" s="234" t="s">
        <v>479</v>
      </c>
      <c r="CP74" s="234">
        <v>632</v>
      </c>
      <c r="CQ74" s="234">
        <v>632</v>
      </c>
      <c r="CR74" s="234" t="s">
        <v>479</v>
      </c>
      <c r="CS74" s="234">
        <v>39681000</v>
      </c>
      <c r="CT74" s="236">
        <v>39681000</v>
      </c>
      <c r="CU74" s="234" t="s">
        <v>486</v>
      </c>
      <c r="CV74" s="234" t="s">
        <v>479</v>
      </c>
      <c r="CW74" s="236">
        <v>3527200</v>
      </c>
      <c r="CX74" s="234" t="s">
        <v>487</v>
      </c>
      <c r="CY74" s="234">
        <v>2780</v>
      </c>
      <c r="CZ74" s="234">
        <v>2780</v>
      </c>
      <c r="DA74" s="234" t="s">
        <v>488</v>
      </c>
      <c r="DB74" s="236">
        <f>+Tabla2[[#This Row],[VALOR TOTAL ESTIMADO VIGENCIA ACTUAL]]-Tabla2[[#This Row],[Valor CDP BD]]</f>
        <v>0</v>
      </c>
      <c r="DC74" s="236">
        <f>+Tabla2[[#This Row],[Valor CDP BD]]-Tabla2[[#This Row],[Valor RP BD]]</f>
        <v>0</v>
      </c>
    </row>
    <row r="75" spans="1:107" ht="16.149999999999999" hidden="1" customHeight="1" x14ac:dyDescent="0.25">
      <c r="A75" s="234" t="s">
        <v>853</v>
      </c>
      <c r="B75" s="234" t="s">
        <v>854</v>
      </c>
      <c r="C75" s="234">
        <v>7710</v>
      </c>
      <c r="D75" s="234" t="s">
        <v>853</v>
      </c>
      <c r="E75" s="234">
        <v>742022</v>
      </c>
      <c r="F75" s="234">
        <v>7710</v>
      </c>
      <c r="G75" s="234">
        <v>16435</v>
      </c>
      <c r="H75" s="234">
        <v>2780</v>
      </c>
      <c r="I75" s="234" t="s">
        <v>785</v>
      </c>
      <c r="J75" s="234" t="s">
        <v>453</v>
      </c>
      <c r="K75" s="234" t="s">
        <v>454</v>
      </c>
      <c r="L75" s="234" t="s">
        <v>455</v>
      </c>
      <c r="M75" s="234" t="s">
        <v>456</v>
      </c>
      <c r="N75" s="234" t="s">
        <v>457</v>
      </c>
      <c r="O75" s="234" t="s">
        <v>458</v>
      </c>
      <c r="P75" s="234" t="s">
        <v>104</v>
      </c>
      <c r="Q75" s="234" t="s">
        <v>105</v>
      </c>
      <c r="R75" s="234" t="s">
        <v>786</v>
      </c>
      <c r="S75" s="234" t="s">
        <v>787</v>
      </c>
      <c r="T75" s="234" t="s">
        <v>461</v>
      </c>
      <c r="U75" s="234">
        <v>0</v>
      </c>
      <c r="V75" s="234" t="s">
        <v>819</v>
      </c>
      <c r="W75" s="234" t="s">
        <v>463</v>
      </c>
      <c r="X75" s="234" t="s">
        <v>464</v>
      </c>
      <c r="Y75" s="234">
        <v>0</v>
      </c>
      <c r="Z75" s="234" t="s">
        <v>465</v>
      </c>
      <c r="AA75" s="234" t="s">
        <v>466</v>
      </c>
      <c r="AB75" s="235">
        <v>1</v>
      </c>
      <c r="AC75" s="235">
        <v>1</v>
      </c>
      <c r="AD75" s="235">
        <v>9</v>
      </c>
      <c r="AE75" s="234">
        <v>1</v>
      </c>
      <c r="AF75" s="234">
        <v>10</v>
      </c>
      <c r="AG75" s="236">
        <v>39681000</v>
      </c>
      <c r="AH75" s="234">
        <v>0</v>
      </c>
      <c r="AI75" s="234">
        <v>0</v>
      </c>
      <c r="AJ75" s="234">
        <v>0</v>
      </c>
      <c r="AK75" s="234" t="s">
        <v>467</v>
      </c>
      <c r="AL75" s="234" t="s">
        <v>468</v>
      </c>
      <c r="AM75" s="234">
        <v>0</v>
      </c>
      <c r="AN75" s="234">
        <v>0</v>
      </c>
      <c r="AO75" s="234" t="s">
        <v>5</v>
      </c>
      <c r="AP75" s="234" t="s">
        <v>855</v>
      </c>
      <c r="AQ75" s="234">
        <v>20221160</v>
      </c>
      <c r="AR75" s="234">
        <v>1344</v>
      </c>
      <c r="AS75" s="234">
        <v>44584</v>
      </c>
      <c r="AT75" s="234">
        <v>39681000</v>
      </c>
      <c r="AU75" s="234">
        <v>1177</v>
      </c>
      <c r="AV75" s="234">
        <v>44587</v>
      </c>
      <c r="AW75" s="234">
        <v>39681000</v>
      </c>
      <c r="AX75" s="234">
        <v>0</v>
      </c>
      <c r="AY75" s="234">
        <v>4409000</v>
      </c>
      <c r="AZ75" s="234" t="s">
        <v>470</v>
      </c>
      <c r="BA75" s="234" t="s">
        <v>471</v>
      </c>
      <c r="BB75" s="234" t="s">
        <v>472</v>
      </c>
      <c r="BC75" s="234">
        <v>3778917</v>
      </c>
      <c r="BD75" s="234" t="s">
        <v>473</v>
      </c>
      <c r="BE75" s="234" t="s">
        <v>474</v>
      </c>
      <c r="BF75" s="234" t="s">
        <v>475</v>
      </c>
      <c r="BG75" s="234" t="s">
        <v>475</v>
      </c>
      <c r="BH75" s="234" t="s">
        <v>475</v>
      </c>
      <c r="BI75" s="234" t="s">
        <v>476</v>
      </c>
      <c r="BJ75" s="234" t="s">
        <v>477</v>
      </c>
      <c r="BK75" s="234">
        <v>4954580000</v>
      </c>
      <c r="BL75" s="234" t="s">
        <v>478</v>
      </c>
      <c r="BM75" s="234">
        <v>16435</v>
      </c>
      <c r="BN75" s="234">
        <v>0</v>
      </c>
      <c r="BO75" s="234" t="s">
        <v>105</v>
      </c>
      <c r="BP75" s="234" t="s">
        <v>105</v>
      </c>
      <c r="BQ75" s="234" t="s">
        <v>479</v>
      </c>
      <c r="BR75" s="234">
        <v>20221160</v>
      </c>
      <c r="BS75" s="234" t="s">
        <v>856</v>
      </c>
      <c r="BT75" s="234" t="s">
        <v>479</v>
      </c>
      <c r="BU75" s="234" t="s">
        <v>855</v>
      </c>
      <c r="BV75" s="234" t="s">
        <v>855</v>
      </c>
      <c r="BW75" s="234" t="s">
        <v>479</v>
      </c>
      <c r="BX75" s="234" t="s">
        <v>823</v>
      </c>
      <c r="BY75" s="234" t="s">
        <v>823</v>
      </c>
      <c r="BZ75" s="234" t="s">
        <v>823</v>
      </c>
      <c r="CA75" s="234" t="s">
        <v>484</v>
      </c>
      <c r="CB75" s="234" t="s">
        <v>786</v>
      </c>
      <c r="CC75" s="234" t="s">
        <v>786</v>
      </c>
      <c r="CD75" s="234" t="s">
        <v>786</v>
      </c>
      <c r="CE75" s="234" t="s">
        <v>484</v>
      </c>
      <c r="CF75" s="234" t="s">
        <v>485</v>
      </c>
      <c r="CG75" s="234" t="s">
        <v>485</v>
      </c>
      <c r="CH75" s="234" t="s">
        <v>485</v>
      </c>
      <c r="CI75" s="234" t="s">
        <v>484</v>
      </c>
      <c r="CJ75" s="234">
        <v>1344</v>
      </c>
      <c r="CK75" s="234">
        <v>1344</v>
      </c>
      <c r="CL75" s="234" t="s">
        <v>479</v>
      </c>
      <c r="CM75" s="234">
        <v>39681000</v>
      </c>
      <c r="CN75" s="236">
        <v>39681000</v>
      </c>
      <c r="CO75" s="234" t="s">
        <v>479</v>
      </c>
      <c r="CP75" s="234">
        <v>1177</v>
      </c>
      <c r="CQ75" s="234">
        <v>1177</v>
      </c>
      <c r="CR75" s="234" t="s">
        <v>479</v>
      </c>
      <c r="CS75" s="234">
        <v>39681000</v>
      </c>
      <c r="CT75" s="236">
        <v>39681000</v>
      </c>
      <c r="CU75" s="234" t="s">
        <v>486</v>
      </c>
      <c r="CV75" s="234" t="s">
        <v>479</v>
      </c>
      <c r="CW75" s="236">
        <v>0</v>
      </c>
      <c r="CX75" s="234" t="s">
        <v>487</v>
      </c>
      <c r="CY75" s="234">
        <v>2780</v>
      </c>
      <c r="CZ75" s="234">
        <v>2780</v>
      </c>
      <c r="DA75" s="234" t="s">
        <v>488</v>
      </c>
      <c r="DB75" s="236">
        <f>+Tabla2[[#This Row],[VALOR TOTAL ESTIMADO VIGENCIA ACTUAL]]-Tabla2[[#This Row],[Valor CDP BD]]</f>
        <v>0</v>
      </c>
      <c r="DC75" s="236">
        <f>+Tabla2[[#This Row],[Valor CDP BD]]-Tabla2[[#This Row],[Valor RP BD]]</f>
        <v>0</v>
      </c>
    </row>
    <row r="76" spans="1:107" ht="16.149999999999999" hidden="1" customHeight="1" x14ac:dyDescent="0.25">
      <c r="A76" s="234" t="s">
        <v>857</v>
      </c>
      <c r="B76" s="234" t="s">
        <v>858</v>
      </c>
      <c r="C76" s="234">
        <v>7710</v>
      </c>
      <c r="D76" s="234" t="s">
        <v>857</v>
      </c>
      <c r="E76" s="234">
        <v>752022</v>
      </c>
      <c r="F76" s="234">
        <v>7710</v>
      </c>
      <c r="G76" s="234">
        <v>16442</v>
      </c>
      <c r="H76" s="234">
        <v>2780</v>
      </c>
      <c r="I76" s="234" t="s">
        <v>785</v>
      </c>
      <c r="J76" s="234" t="s">
        <v>453</v>
      </c>
      <c r="K76" s="234" t="s">
        <v>454</v>
      </c>
      <c r="L76" s="234" t="s">
        <v>455</v>
      </c>
      <c r="M76" s="234" t="s">
        <v>456</v>
      </c>
      <c r="N76" s="234" t="s">
        <v>457</v>
      </c>
      <c r="O76" s="234" t="s">
        <v>458</v>
      </c>
      <c r="P76" s="234" t="s">
        <v>104</v>
      </c>
      <c r="Q76" s="234" t="s">
        <v>105</v>
      </c>
      <c r="R76" s="234" t="s">
        <v>786</v>
      </c>
      <c r="S76" s="234" t="s">
        <v>787</v>
      </c>
      <c r="T76" s="234" t="s">
        <v>461</v>
      </c>
      <c r="U76" s="234">
        <v>0</v>
      </c>
      <c r="V76" s="234" t="s">
        <v>859</v>
      </c>
      <c r="W76" s="234" t="s">
        <v>463</v>
      </c>
      <c r="X76" s="234" t="s">
        <v>464</v>
      </c>
      <c r="Y76" s="234">
        <v>0</v>
      </c>
      <c r="Z76" s="234" t="s">
        <v>465</v>
      </c>
      <c r="AA76" s="234" t="s">
        <v>466</v>
      </c>
      <c r="AB76" s="235">
        <v>1</v>
      </c>
      <c r="AC76" s="235">
        <v>1</v>
      </c>
      <c r="AD76" s="235">
        <v>9</v>
      </c>
      <c r="AE76" s="234">
        <v>1</v>
      </c>
      <c r="AF76" s="234">
        <v>10</v>
      </c>
      <c r="AG76" s="236">
        <v>27090000</v>
      </c>
      <c r="AH76" s="234">
        <v>0</v>
      </c>
      <c r="AI76" s="234">
        <v>0</v>
      </c>
      <c r="AJ76" s="234">
        <v>0</v>
      </c>
      <c r="AK76" s="234" t="s">
        <v>467</v>
      </c>
      <c r="AL76" s="234" t="s">
        <v>468</v>
      </c>
      <c r="AM76" s="234">
        <v>0</v>
      </c>
      <c r="AN76" s="234">
        <v>0</v>
      </c>
      <c r="AO76" s="234" t="s">
        <v>5</v>
      </c>
      <c r="AP76" s="234" t="s">
        <v>860</v>
      </c>
      <c r="AQ76" s="234">
        <v>20220584</v>
      </c>
      <c r="AR76" s="234">
        <v>496</v>
      </c>
      <c r="AS76" s="234">
        <v>44576</v>
      </c>
      <c r="AT76" s="234">
        <v>27090000</v>
      </c>
      <c r="AU76" s="234">
        <v>516</v>
      </c>
      <c r="AV76" s="234">
        <v>44581</v>
      </c>
      <c r="AW76" s="234">
        <v>27090000</v>
      </c>
      <c r="AX76" s="234">
        <v>0</v>
      </c>
      <c r="AY76" s="234">
        <v>3010000</v>
      </c>
      <c r="AZ76" s="234" t="s">
        <v>470</v>
      </c>
      <c r="BA76" s="234" t="s">
        <v>471</v>
      </c>
      <c r="BB76" s="234" t="s">
        <v>472</v>
      </c>
      <c r="BC76" s="234">
        <v>3778917</v>
      </c>
      <c r="BD76" s="234" t="s">
        <v>473</v>
      </c>
      <c r="BE76" s="234" t="s">
        <v>474</v>
      </c>
      <c r="BF76" s="234" t="s">
        <v>475</v>
      </c>
      <c r="BG76" s="234" t="s">
        <v>475</v>
      </c>
      <c r="BH76" s="234" t="s">
        <v>475</v>
      </c>
      <c r="BI76" s="234" t="s">
        <v>476</v>
      </c>
      <c r="BJ76" s="234" t="s">
        <v>477</v>
      </c>
      <c r="BK76" s="234">
        <v>4954580000</v>
      </c>
      <c r="BL76" s="234" t="s">
        <v>478</v>
      </c>
      <c r="BM76" s="234">
        <v>16442</v>
      </c>
      <c r="BN76" s="234">
        <v>0</v>
      </c>
      <c r="BO76" s="234" t="s">
        <v>105</v>
      </c>
      <c r="BP76" s="234" t="s">
        <v>105</v>
      </c>
      <c r="BQ76" s="234" t="s">
        <v>479</v>
      </c>
      <c r="BR76" s="234">
        <v>20220584</v>
      </c>
      <c r="BS76" s="234" t="s">
        <v>861</v>
      </c>
      <c r="BT76" s="234" t="s">
        <v>479</v>
      </c>
      <c r="BU76" s="234" t="s">
        <v>860</v>
      </c>
      <c r="BV76" s="234" t="s">
        <v>860</v>
      </c>
      <c r="BW76" s="234" t="s">
        <v>479</v>
      </c>
      <c r="BX76" s="234" t="s">
        <v>862</v>
      </c>
      <c r="BY76" s="234" t="s">
        <v>862</v>
      </c>
      <c r="BZ76" s="234" t="s">
        <v>863</v>
      </c>
      <c r="CA76" s="234" t="s">
        <v>483</v>
      </c>
      <c r="CB76" s="234" t="s">
        <v>786</v>
      </c>
      <c r="CC76" s="234" t="s">
        <v>786</v>
      </c>
      <c r="CD76" s="234" t="s">
        <v>786</v>
      </c>
      <c r="CE76" s="234" t="s">
        <v>484</v>
      </c>
      <c r="CF76" s="234" t="s">
        <v>485</v>
      </c>
      <c r="CG76" s="234" t="s">
        <v>485</v>
      </c>
      <c r="CH76" s="234" t="s">
        <v>485</v>
      </c>
      <c r="CI76" s="234" t="s">
        <v>484</v>
      </c>
      <c r="CJ76" s="234">
        <v>496</v>
      </c>
      <c r="CK76" s="234">
        <v>496</v>
      </c>
      <c r="CL76" s="234" t="s">
        <v>479</v>
      </c>
      <c r="CM76" s="234">
        <v>27090000</v>
      </c>
      <c r="CN76" s="236">
        <v>27090000</v>
      </c>
      <c r="CO76" s="234" t="s">
        <v>479</v>
      </c>
      <c r="CP76" s="234">
        <v>516</v>
      </c>
      <c r="CQ76" s="234">
        <v>516</v>
      </c>
      <c r="CR76" s="234" t="s">
        <v>479</v>
      </c>
      <c r="CS76" s="234">
        <v>27090000</v>
      </c>
      <c r="CT76" s="236">
        <v>27090000</v>
      </c>
      <c r="CU76" s="234" t="s">
        <v>486</v>
      </c>
      <c r="CV76" s="234" t="s">
        <v>479</v>
      </c>
      <c r="CW76" s="236">
        <v>3010000</v>
      </c>
      <c r="CX76" s="234" t="s">
        <v>487</v>
      </c>
      <c r="CY76" s="234">
        <v>2780</v>
      </c>
      <c r="CZ76" s="234">
        <v>2780</v>
      </c>
      <c r="DA76" s="234" t="s">
        <v>488</v>
      </c>
      <c r="DB76" s="236">
        <f>+Tabla2[[#This Row],[VALOR TOTAL ESTIMADO VIGENCIA ACTUAL]]-Tabla2[[#This Row],[Valor CDP BD]]</f>
        <v>0</v>
      </c>
      <c r="DC76" s="236">
        <f>+Tabla2[[#This Row],[Valor CDP BD]]-Tabla2[[#This Row],[Valor RP BD]]</f>
        <v>0</v>
      </c>
    </row>
    <row r="77" spans="1:107" ht="16.149999999999999" hidden="1" customHeight="1" x14ac:dyDescent="0.25">
      <c r="A77" s="234" t="s">
        <v>864</v>
      </c>
      <c r="B77" s="234" t="s">
        <v>865</v>
      </c>
      <c r="C77" s="234">
        <v>7710</v>
      </c>
      <c r="D77" s="234" t="s">
        <v>864</v>
      </c>
      <c r="E77" s="234">
        <v>762022</v>
      </c>
      <c r="F77" s="234">
        <v>7710</v>
      </c>
      <c r="G77" s="234">
        <v>16448</v>
      </c>
      <c r="H77" s="234">
        <v>2780</v>
      </c>
      <c r="I77" s="234" t="s">
        <v>785</v>
      </c>
      <c r="J77" s="234" t="s">
        <v>453</v>
      </c>
      <c r="K77" s="234" t="s">
        <v>454</v>
      </c>
      <c r="L77" s="234" t="s">
        <v>455</v>
      </c>
      <c r="M77" s="234" t="s">
        <v>456</v>
      </c>
      <c r="N77" s="234" t="s">
        <v>457</v>
      </c>
      <c r="O77" s="234" t="s">
        <v>458</v>
      </c>
      <c r="P77" s="234" t="s">
        <v>104</v>
      </c>
      <c r="Q77" s="234" t="s">
        <v>105</v>
      </c>
      <c r="R77" s="234" t="s">
        <v>786</v>
      </c>
      <c r="S77" s="234" t="s">
        <v>787</v>
      </c>
      <c r="T77" s="234" t="s">
        <v>461</v>
      </c>
      <c r="U77" s="234">
        <v>0</v>
      </c>
      <c r="V77" s="234" t="s">
        <v>859</v>
      </c>
      <c r="W77" s="234" t="s">
        <v>463</v>
      </c>
      <c r="X77" s="234" t="s">
        <v>464</v>
      </c>
      <c r="Y77" s="234">
        <v>0</v>
      </c>
      <c r="Z77" s="234" t="s">
        <v>465</v>
      </c>
      <c r="AA77" s="234" t="s">
        <v>466</v>
      </c>
      <c r="AB77" s="235">
        <v>1</v>
      </c>
      <c r="AC77" s="235">
        <v>1</v>
      </c>
      <c r="AD77" s="235">
        <v>9</v>
      </c>
      <c r="AE77" s="234">
        <v>1</v>
      </c>
      <c r="AF77" s="234">
        <v>10</v>
      </c>
      <c r="AG77" s="236">
        <v>27090000</v>
      </c>
      <c r="AH77" s="234">
        <v>0</v>
      </c>
      <c r="AI77" s="234">
        <v>0</v>
      </c>
      <c r="AJ77" s="234">
        <v>0</v>
      </c>
      <c r="AK77" s="234" t="s">
        <v>467</v>
      </c>
      <c r="AL77" s="234" t="s">
        <v>468</v>
      </c>
      <c r="AM77" s="234">
        <v>0</v>
      </c>
      <c r="AN77" s="234">
        <v>0</v>
      </c>
      <c r="AO77" s="234" t="s">
        <v>5</v>
      </c>
      <c r="AP77" s="234" t="s">
        <v>866</v>
      </c>
      <c r="AQ77" s="234">
        <v>20220487</v>
      </c>
      <c r="AR77" s="234">
        <v>509</v>
      </c>
      <c r="AS77" s="234">
        <v>44578</v>
      </c>
      <c r="AT77" s="234">
        <v>27090000</v>
      </c>
      <c r="AU77" s="234">
        <v>1192</v>
      </c>
      <c r="AV77" s="234">
        <v>44587</v>
      </c>
      <c r="AW77" s="234">
        <v>27090000</v>
      </c>
      <c r="AX77" s="234">
        <v>0</v>
      </c>
      <c r="AY77" s="234">
        <v>3010000</v>
      </c>
      <c r="AZ77" s="234" t="s">
        <v>470</v>
      </c>
      <c r="BA77" s="234" t="s">
        <v>471</v>
      </c>
      <c r="BB77" s="234" t="s">
        <v>472</v>
      </c>
      <c r="BC77" s="234">
        <v>3778917</v>
      </c>
      <c r="BD77" s="234" t="s">
        <v>473</v>
      </c>
      <c r="BE77" s="234" t="s">
        <v>474</v>
      </c>
      <c r="BF77" s="234" t="s">
        <v>475</v>
      </c>
      <c r="BG77" s="234" t="s">
        <v>475</v>
      </c>
      <c r="BH77" s="234" t="s">
        <v>475</v>
      </c>
      <c r="BI77" s="234" t="s">
        <v>476</v>
      </c>
      <c r="BJ77" s="234" t="s">
        <v>477</v>
      </c>
      <c r="BK77" s="234">
        <v>4954580000</v>
      </c>
      <c r="BL77" s="234" t="s">
        <v>478</v>
      </c>
      <c r="BM77" s="234">
        <v>16448</v>
      </c>
      <c r="BN77" s="234">
        <v>0</v>
      </c>
      <c r="BO77" s="234" t="s">
        <v>105</v>
      </c>
      <c r="BP77" s="234" t="s">
        <v>105</v>
      </c>
      <c r="BQ77" s="234" t="s">
        <v>479</v>
      </c>
      <c r="BR77" s="234">
        <v>20220487</v>
      </c>
      <c r="BS77" s="234" t="s">
        <v>867</v>
      </c>
      <c r="BT77" s="234" t="s">
        <v>479</v>
      </c>
      <c r="BU77" s="234" t="s">
        <v>866</v>
      </c>
      <c r="BV77" s="234" t="s">
        <v>866</v>
      </c>
      <c r="BW77" s="234" t="s">
        <v>479</v>
      </c>
      <c r="BX77" s="234" t="s">
        <v>862</v>
      </c>
      <c r="BY77" s="234" t="s">
        <v>862</v>
      </c>
      <c r="BZ77" s="234" t="s">
        <v>863</v>
      </c>
      <c r="CA77" s="234" t="s">
        <v>483</v>
      </c>
      <c r="CB77" s="234" t="s">
        <v>786</v>
      </c>
      <c r="CC77" s="234" t="s">
        <v>786</v>
      </c>
      <c r="CD77" s="234" t="s">
        <v>786</v>
      </c>
      <c r="CE77" s="234" t="s">
        <v>484</v>
      </c>
      <c r="CF77" s="234" t="s">
        <v>485</v>
      </c>
      <c r="CG77" s="234" t="s">
        <v>485</v>
      </c>
      <c r="CH77" s="234" t="s">
        <v>485</v>
      </c>
      <c r="CI77" s="234" t="s">
        <v>484</v>
      </c>
      <c r="CJ77" s="234">
        <v>509</v>
      </c>
      <c r="CK77" s="234">
        <v>509</v>
      </c>
      <c r="CL77" s="234" t="s">
        <v>479</v>
      </c>
      <c r="CM77" s="234">
        <v>27090000</v>
      </c>
      <c r="CN77" s="236">
        <v>27090000</v>
      </c>
      <c r="CO77" s="234" t="s">
        <v>479</v>
      </c>
      <c r="CP77" s="234">
        <v>1192</v>
      </c>
      <c r="CQ77" s="234">
        <v>1192</v>
      </c>
      <c r="CR77" s="234" t="s">
        <v>479</v>
      </c>
      <c r="CS77" s="234">
        <v>27090000</v>
      </c>
      <c r="CT77" s="236">
        <v>27090000</v>
      </c>
      <c r="CU77" s="234" t="s">
        <v>486</v>
      </c>
      <c r="CV77" s="234" t="s">
        <v>479</v>
      </c>
      <c r="CW77" s="236">
        <v>3010000</v>
      </c>
      <c r="CX77" s="234" t="s">
        <v>487</v>
      </c>
      <c r="CY77" s="234">
        <v>2780</v>
      </c>
      <c r="CZ77" s="234">
        <v>2780</v>
      </c>
      <c r="DA77" s="234" t="s">
        <v>488</v>
      </c>
      <c r="DB77" s="236">
        <f>+Tabla2[[#This Row],[VALOR TOTAL ESTIMADO VIGENCIA ACTUAL]]-Tabla2[[#This Row],[Valor CDP BD]]</f>
        <v>0</v>
      </c>
      <c r="DC77" s="236">
        <f>+Tabla2[[#This Row],[Valor CDP BD]]-Tabla2[[#This Row],[Valor RP BD]]</f>
        <v>0</v>
      </c>
    </row>
    <row r="78" spans="1:107" ht="16.149999999999999" hidden="1" customHeight="1" x14ac:dyDescent="0.25">
      <c r="A78" s="234" t="s">
        <v>868</v>
      </c>
      <c r="B78" s="234" t="s">
        <v>869</v>
      </c>
      <c r="C78" s="234">
        <v>7710</v>
      </c>
      <c r="D78" s="234" t="s">
        <v>868</v>
      </c>
      <c r="E78" s="234">
        <v>772022</v>
      </c>
      <c r="F78" s="234">
        <v>7710</v>
      </c>
      <c r="G78" s="234">
        <v>16484</v>
      </c>
      <c r="H78" s="234">
        <v>2780</v>
      </c>
      <c r="I78" s="234" t="s">
        <v>785</v>
      </c>
      <c r="J78" s="234" t="s">
        <v>453</v>
      </c>
      <c r="K78" s="234" t="s">
        <v>454</v>
      </c>
      <c r="L78" s="234" t="s">
        <v>455</v>
      </c>
      <c r="M78" s="234" t="s">
        <v>456</v>
      </c>
      <c r="N78" s="234" t="s">
        <v>457</v>
      </c>
      <c r="O78" s="234" t="s">
        <v>458</v>
      </c>
      <c r="P78" s="234" t="s">
        <v>104</v>
      </c>
      <c r="Q78" s="234" t="s">
        <v>105</v>
      </c>
      <c r="R78" s="234" t="s">
        <v>786</v>
      </c>
      <c r="S78" s="234" t="s">
        <v>787</v>
      </c>
      <c r="T78" s="234" t="s">
        <v>461</v>
      </c>
      <c r="U78" s="234">
        <v>0</v>
      </c>
      <c r="V78" s="234" t="s">
        <v>859</v>
      </c>
      <c r="W78" s="234" t="s">
        <v>463</v>
      </c>
      <c r="X78" s="234" t="s">
        <v>464</v>
      </c>
      <c r="Y78" s="234">
        <v>0</v>
      </c>
      <c r="Z78" s="234" t="s">
        <v>465</v>
      </c>
      <c r="AA78" s="234" t="s">
        <v>466</v>
      </c>
      <c r="AB78" s="235">
        <v>1</v>
      </c>
      <c r="AC78" s="235">
        <v>1</v>
      </c>
      <c r="AD78" s="235">
        <v>9</v>
      </c>
      <c r="AE78" s="234">
        <v>1</v>
      </c>
      <c r="AF78" s="234">
        <v>10</v>
      </c>
      <c r="AG78" s="236">
        <v>27090000</v>
      </c>
      <c r="AH78" s="234">
        <v>0</v>
      </c>
      <c r="AI78" s="234">
        <v>0</v>
      </c>
      <c r="AJ78" s="234">
        <v>0</v>
      </c>
      <c r="AK78" s="234" t="s">
        <v>467</v>
      </c>
      <c r="AL78" s="234" t="s">
        <v>468</v>
      </c>
      <c r="AM78" s="234">
        <v>0</v>
      </c>
      <c r="AN78" s="234">
        <v>0</v>
      </c>
      <c r="AO78" s="234" t="s">
        <v>5</v>
      </c>
      <c r="AP78" s="234" t="s">
        <v>870</v>
      </c>
      <c r="AQ78" s="234">
        <v>20220383</v>
      </c>
      <c r="AR78" s="234">
        <v>269</v>
      </c>
      <c r="AS78" s="234">
        <v>44572</v>
      </c>
      <c r="AT78" s="234">
        <v>27090000</v>
      </c>
      <c r="AU78" s="234">
        <v>270</v>
      </c>
      <c r="AV78" s="234">
        <v>44578</v>
      </c>
      <c r="AW78" s="234">
        <v>27090000</v>
      </c>
      <c r="AX78" s="234">
        <v>0</v>
      </c>
      <c r="AY78" s="234">
        <v>3010000</v>
      </c>
      <c r="AZ78" s="234" t="s">
        <v>470</v>
      </c>
      <c r="BA78" s="234" t="s">
        <v>471</v>
      </c>
      <c r="BB78" s="234" t="s">
        <v>472</v>
      </c>
      <c r="BC78" s="234">
        <v>3778917</v>
      </c>
      <c r="BD78" s="234" t="s">
        <v>473</v>
      </c>
      <c r="BE78" s="234" t="s">
        <v>474</v>
      </c>
      <c r="BF78" s="234" t="s">
        <v>475</v>
      </c>
      <c r="BG78" s="234" t="s">
        <v>475</v>
      </c>
      <c r="BH78" s="234" t="s">
        <v>475</v>
      </c>
      <c r="BI78" s="234" t="s">
        <v>476</v>
      </c>
      <c r="BJ78" s="234" t="s">
        <v>477</v>
      </c>
      <c r="BK78" s="234">
        <v>4954580000</v>
      </c>
      <c r="BL78" s="234" t="s">
        <v>478</v>
      </c>
      <c r="BM78" s="234">
        <v>16484</v>
      </c>
      <c r="BN78" s="234">
        <v>0</v>
      </c>
      <c r="BO78" s="234" t="s">
        <v>105</v>
      </c>
      <c r="BP78" s="234" t="s">
        <v>105</v>
      </c>
      <c r="BQ78" s="234" t="s">
        <v>479</v>
      </c>
      <c r="BR78" s="234">
        <v>20220383</v>
      </c>
      <c r="BS78" s="234" t="s">
        <v>871</v>
      </c>
      <c r="BT78" s="234" t="s">
        <v>479</v>
      </c>
      <c r="BU78" s="234" t="s">
        <v>872</v>
      </c>
      <c r="BV78" s="234" t="s">
        <v>872</v>
      </c>
      <c r="BW78" s="234" t="s">
        <v>479</v>
      </c>
      <c r="BX78" s="234" t="s">
        <v>862</v>
      </c>
      <c r="BY78" s="234" t="s">
        <v>862</v>
      </c>
      <c r="BZ78" s="234" t="s">
        <v>863</v>
      </c>
      <c r="CA78" s="234" t="s">
        <v>483</v>
      </c>
      <c r="CB78" s="234" t="s">
        <v>786</v>
      </c>
      <c r="CC78" s="234" t="s">
        <v>786</v>
      </c>
      <c r="CD78" s="234" t="s">
        <v>786</v>
      </c>
      <c r="CE78" s="234" t="s">
        <v>484</v>
      </c>
      <c r="CF78" s="234" t="s">
        <v>485</v>
      </c>
      <c r="CG78" s="234" t="s">
        <v>485</v>
      </c>
      <c r="CH78" s="234" t="s">
        <v>485</v>
      </c>
      <c r="CI78" s="234" t="s">
        <v>484</v>
      </c>
      <c r="CJ78" s="234">
        <v>269</v>
      </c>
      <c r="CK78" s="234">
        <v>269</v>
      </c>
      <c r="CL78" s="234" t="s">
        <v>479</v>
      </c>
      <c r="CM78" s="234">
        <v>27090000</v>
      </c>
      <c r="CN78" s="236">
        <v>27090000</v>
      </c>
      <c r="CO78" s="234" t="s">
        <v>479</v>
      </c>
      <c r="CP78" s="234">
        <v>270</v>
      </c>
      <c r="CQ78" s="234">
        <v>270</v>
      </c>
      <c r="CR78" s="234" t="s">
        <v>479</v>
      </c>
      <c r="CS78" s="234">
        <v>27090000</v>
      </c>
      <c r="CT78" s="236">
        <v>27090000</v>
      </c>
      <c r="CU78" s="234" t="s">
        <v>486</v>
      </c>
      <c r="CV78" s="234" t="s">
        <v>479</v>
      </c>
      <c r="CW78" s="236">
        <v>4013333</v>
      </c>
      <c r="CX78" s="234" t="s">
        <v>487</v>
      </c>
      <c r="CY78" s="234">
        <v>2780</v>
      </c>
      <c r="CZ78" s="234">
        <v>2780</v>
      </c>
      <c r="DA78" s="234" t="s">
        <v>488</v>
      </c>
      <c r="DB78" s="236">
        <f>+Tabla2[[#This Row],[VALOR TOTAL ESTIMADO VIGENCIA ACTUAL]]-Tabla2[[#This Row],[Valor CDP BD]]</f>
        <v>0</v>
      </c>
      <c r="DC78" s="236">
        <f>+Tabla2[[#This Row],[Valor CDP BD]]-Tabla2[[#This Row],[Valor RP BD]]</f>
        <v>0</v>
      </c>
    </row>
    <row r="79" spans="1:107" ht="16.149999999999999" hidden="1" customHeight="1" x14ac:dyDescent="0.25">
      <c r="A79" s="234" t="s">
        <v>873</v>
      </c>
      <c r="B79" s="234" t="s">
        <v>874</v>
      </c>
      <c r="C79" s="234">
        <v>7710</v>
      </c>
      <c r="D79" s="234" t="s">
        <v>873</v>
      </c>
      <c r="E79" s="234">
        <v>782022</v>
      </c>
      <c r="F79" s="234">
        <v>7710</v>
      </c>
      <c r="G79" s="234">
        <v>16490</v>
      </c>
      <c r="H79" s="234">
        <v>2780</v>
      </c>
      <c r="I79" s="234" t="s">
        <v>785</v>
      </c>
      <c r="J79" s="234" t="s">
        <v>453</v>
      </c>
      <c r="K79" s="234" t="s">
        <v>454</v>
      </c>
      <c r="L79" s="234" t="s">
        <v>455</v>
      </c>
      <c r="M79" s="234" t="s">
        <v>456</v>
      </c>
      <c r="N79" s="234" t="s">
        <v>457</v>
      </c>
      <c r="O79" s="234" t="s">
        <v>458</v>
      </c>
      <c r="P79" s="234" t="s">
        <v>104</v>
      </c>
      <c r="Q79" s="234" t="s">
        <v>105</v>
      </c>
      <c r="R79" s="234" t="s">
        <v>786</v>
      </c>
      <c r="S79" s="234" t="s">
        <v>787</v>
      </c>
      <c r="T79" s="234" t="s">
        <v>461</v>
      </c>
      <c r="U79" s="234">
        <v>0</v>
      </c>
      <c r="V79" s="234" t="s">
        <v>859</v>
      </c>
      <c r="W79" s="234" t="s">
        <v>463</v>
      </c>
      <c r="X79" s="234" t="s">
        <v>464</v>
      </c>
      <c r="Y79" s="234">
        <v>0</v>
      </c>
      <c r="Z79" s="234" t="s">
        <v>465</v>
      </c>
      <c r="AA79" s="234" t="s">
        <v>466</v>
      </c>
      <c r="AB79" s="235">
        <v>1</v>
      </c>
      <c r="AC79" s="235">
        <v>1</v>
      </c>
      <c r="AD79" s="235">
        <v>9</v>
      </c>
      <c r="AE79" s="234">
        <v>1</v>
      </c>
      <c r="AF79" s="234">
        <v>10</v>
      </c>
      <c r="AG79" s="236">
        <v>27090000</v>
      </c>
      <c r="AH79" s="234">
        <v>0</v>
      </c>
      <c r="AI79" s="234">
        <v>0</v>
      </c>
      <c r="AJ79" s="234">
        <v>0</v>
      </c>
      <c r="AK79" s="234" t="s">
        <v>467</v>
      </c>
      <c r="AL79" s="234" t="s">
        <v>468</v>
      </c>
      <c r="AM79" s="234">
        <v>0</v>
      </c>
      <c r="AN79" s="234">
        <v>0</v>
      </c>
      <c r="AO79" s="234" t="s">
        <v>5</v>
      </c>
      <c r="AP79" s="234" t="s">
        <v>875</v>
      </c>
      <c r="AQ79" s="234">
        <v>20220352</v>
      </c>
      <c r="AR79" s="234">
        <v>434</v>
      </c>
      <c r="AS79" s="234">
        <v>44575</v>
      </c>
      <c r="AT79" s="234">
        <v>27090000</v>
      </c>
      <c r="AU79" s="234">
        <v>393</v>
      </c>
      <c r="AV79" s="234">
        <v>44580</v>
      </c>
      <c r="AW79" s="234">
        <v>27090000</v>
      </c>
      <c r="AX79" s="234">
        <v>0</v>
      </c>
      <c r="AY79" s="234">
        <v>3010000</v>
      </c>
      <c r="AZ79" s="234" t="s">
        <v>470</v>
      </c>
      <c r="BA79" s="234" t="s">
        <v>471</v>
      </c>
      <c r="BB79" s="234" t="s">
        <v>472</v>
      </c>
      <c r="BC79" s="234">
        <v>3778917</v>
      </c>
      <c r="BD79" s="234" t="s">
        <v>473</v>
      </c>
      <c r="BE79" s="234" t="s">
        <v>474</v>
      </c>
      <c r="BF79" s="234" t="s">
        <v>475</v>
      </c>
      <c r="BG79" s="234" t="s">
        <v>475</v>
      </c>
      <c r="BH79" s="234" t="s">
        <v>475</v>
      </c>
      <c r="BI79" s="234" t="s">
        <v>476</v>
      </c>
      <c r="BJ79" s="234" t="s">
        <v>477</v>
      </c>
      <c r="BK79" s="234">
        <v>4954580000</v>
      </c>
      <c r="BL79" s="234" t="s">
        <v>478</v>
      </c>
      <c r="BM79" s="234">
        <v>16490</v>
      </c>
      <c r="BN79" s="234">
        <v>0</v>
      </c>
      <c r="BO79" s="234" t="s">
        <v>105</v>
      </c>
      <c r="BP79" s="234" t="s">
        <v>105</v>
      </c>
      <c r="BQ79" s="234" t="s">
        <v>479</v>
      </c>
      <c r="BR79" s="234">
        <v>20220352</v>
      </c>
      <c r="BS79" s="234" t="s">
        <v>876</v>
      </c>
      <c r="BT79" s="234" t="s">
        <v>479</v>
      </c>
      <c r="BU79" s="234" t="s">
        <v>875</v>
      </c>
      <c r="BV79" s="234" t="s">
        <v>875</v>
      </c>
      <c r="BW79" s="234" t="s">
        <v>479</v>
      </c>
      <c r="BX79" s="234" t="s">
        <v>862</v>
      </c>
      <c r="BY79" s="234" t="s">
        <v>862</v>
      </c>
      <c r="BZ79" s="234" t="s">
        <v>863</v>
      </c>
      <c r="CA79" s="234" t="s">
        <v>483</v>
      </c>
      <c r="CB79" s="234" t="s">
        <v>786</v>
      </c>
      <c r="CC79" s="234" t="s">
        <v>786</v>
      </c>
      <c r="CD79" s="234" t="s">
        <v>786</v>
      </c>
      <c r="CE79" s="234" t="s">
        <v>484</v>
      </c>
      <c r="CF79" s="234" t="s">
        <v>485</v>
      </c>
      <c r="CG79" s="234" t="s">
        <v>485</v>
      </c>
      <c r="CH79" s="234" t="s">
        <v>485</v>
      </c>
      <c r="CI79" s="234" t="s">
        <v>484</v>
      </c>
      <c r="CJ79" s="234">
        <v>434</v>
      </c>
      <c r="CK79" s="234">
        <v>434</v>
      </c>
      <c r="CL79" s="234" t="s">
        <v>479</v>
      </c>
      <c r="CM79" s="234">
        <v>27090000</v>
      </c>
      <c r="CN79" s="236">
        <v>27090000</v>
      </c>
      <c r="CO79" s="234" t="s">
        <v>479</v>
      </c>
      <c r="CP79" s="234">
        <v>393</v>
      </c>
      <c r="CQ79" s="234">
        <v>393</v>
      </c>
      <c r="CR79" s="234" t="s">
        <v>479</v>
      </c>
      <c r="CS79" s="234">
        <v>27090000</v>
      </c>
      <c r="CT79" s="236">
        <v>27090000</v>
      </c>
      <c r="CU79" s="234" t="s">
        <v>486</v>
      </c>
      <c r="CV79" s="234" t="s">
        <v>479</v>
      </c>
      <c r="CW79" s="236">
        <v>3010000</v>
      </c>
      <c r="CX79" s="234" t="s">
        <v>487</v>
      </c>
      <c r="CY79" s="234">
        <v>2780</v>
      </c>
      <c r="CZ79" s="234">
        <v>2780</v>
      </c>
      <c r="DA79" s="234" t="s">
        <v>488</v>
      </c>
      <c r="DB79" s="236">
        <f>+Tabla2[[#This Row],[VALOR TOTAL ESTIMADO VIGENCIA ACTUAL]]-Tabla2[[#This Row],[Valor CDP BD]]</f>
        <v>0</v>
      </c>
      <c r="DC79" s="236">
        <f>+Tabla2[[#This Row],[Valor CDP BD]]-Tabla2[[#This Row],[Valor RP BD]]</f>
        <v>0</v>
      </c>
    </row>
    <row r="80" spans="1:107" ht="16.149999999999999" hidden="1" customHeight="1" x14ac:dyDescent="0.25">
      <c r="A80" s="234" t="s">
        <v>877</v>
      </c>
      <c r="B80" s="234" t="s">
        <v>878</v>
      </c>
      <c r="C80" s="234">
        <v>7710</v>
      </c>
      <c r="D80" s="234" t="s">
        <v>877</v>
      </c>
      <c r="E80" s="234">
        <v>792022</v>
      </c>
      <c r="F80" s="234">
        <v>7710</v>
      </c>
      <c r="G80" s="234">
        <v>16283</v>
      </c>
      <c r="H80" s="234">
        <v>2786</v>
      </c>
      <c r="I80" s="234" t="s">
        <v>879</v>
      </c>
      <c r="J80" s="234" t="s">
        <v>453</v>
      </c>
      <c r="K80" s="234" t="s">
        <v>454</v>
      </c>
      <c r="L80" s="234" t="s">
        <v>455</v>
      </c>
      <c r="M80" s="234" t="s">
        <v>456</v>
      </c>
      <c r="N80" s="234" t="s">
        <v>457</v>
      </c>
      <c r="O80" s="234" t="s">
        <v>458</v>
      </c>
      <c r="P80" s="234" t="s">
        <v>104</v>
      </c>
      <c r="Q80" s="234" t="s">
        <v>105</v>
      </c>
      <c r="R80" s="234" t="s">
        <v>880</v>
      </c>
      <c r="S80" s="234" t="s">
        <v>881</v>
      </c>
      <c r="T80" s="234" t="s">
        <v>461</v>
      </c>
      <c r="U80" s="234">
        <v>0</v>
      </c>
      <c r="V80" s="234" t="s">
        <v>882</v>
      </c>
      <c r="W80" s="234" t="s">
        <v>463</v>
      </c>
      <c r="X80" s="234" t="s">
        <v>464</v>
      </c>
      <c r="Y80" s="234">
        <v>0</v>
      </c>
      <c r="Z80" s="234" t="s">
        <v>465</v>
      </c>
      <c r="AA80" s="234" t="s">
        <v>466</v>
      </c>
      <c r="AB80" s="235">
        <v>1</v>
      </c>
      <c r="AC80" s="235">
        <v>1</v>
      </c>
      <c r="AD80" s="235">
        <v>10</v>
      </c>
      <c r="AE80" s="234">
        <v>1</v>
      </c>
      <c r="AF80" s="234">
        <v>11</v>
      </c>
      <c r="AG80" s="236">
        <v>67450000</v>
      </c>
      <c r="AH80" s="234">
        <v>0</v>
      </c>
      <c r="AI80" s="234">
        <v>0</v>
      </c>
      <c r="AJ80" s="234">
        <v>0</v>
      </c>
      <c r="AK80" s="234" t="s">
        <v>467</v>
      </c>
      <c r="AL80" s="234" t="s">
        <v>468</v>
      </c>
      <c r="AM80" s="234">
        <v>0</v>
      </c>
      <c r="AN80" s="234">
        <v>0</v>
      </c>
      <c r="AO80" s="234" t="s">
        <v>5</v>
      </c>
      <c r="AP80" s="234" t="s">
        <v>883</v>
      </c>
      <c r="AQ80" s="234">
        <v>20220499</v>
      </c>
      <c r="AR80" s="234">
        <v>594</v>
      </c>
      <c r="AS80" s="234">
        <v>44578</v>
      </c>
      <c r="AT80" s="234">
        <v>67450000</v>
      </c>
      <c r="AU80" s="234">
        <v>386</v>
      </c>
      <c r="AV80" s="234">
        <v>44580</v>
      </c>
      <c r="AW80" s="234">
        <v>67450000</v>
      </c>
      <c r="AX80" s="234">
        <v>0</v>
      </c>
      <c r="AY80" s="234">
        <v>6745000</v>
      </c>
      <c r="AZ80" s="234" t="s">
        <v>470</v>
      </c>
      <c r="BA80" s="234" t="s">
        <v>471</v>
      </c>
      <c r="BB80" s="234" t="s">
        <v>472</v>
      </c>
      <c r="BC80" s="234">
        <v>3778917</v>
      </c>
      <c r="BD80" s="234" t="s">
        <v>473</v>
      </c>
      <c r="BE80" s="234" t="s">
        <v>474</v>
      </c>
      <c r="BF80" s="234" t="s">
        <v>475</v>
      </c>
      <c r="BG80" s="234" t="s">
        <v>475</v>
      </c>
      <c r="BH80" s="234" t="s">
        <v>475</v>
      </c>
      <c r="BI80" s="234" t="s">
        <v>476</v>
      </c>
      <c r="BJ80" s="234" t="s">
        <v>477</v>
      </c>
      <c r="BK80" s="234">
        <v>4954580000</v>
      </c>
      <c r="BL80" s="234" t="s">
        <v>478</v>
      </c>
      <c r="BM80" s="234">
        <v>16283</v>
      </c>
      <c r="BN80" s="234">
        <v>0</v>
      </c>
      <c r="BO80" s="234" t="s">
        <v>105</v>
      </c>
      <c r="BP80" s="234" t="s">
        <v>105</v>
      </c>
      <c r="BQ80" s="234" t="s">
        <v>479</v>
      </c>
      <c r="BR80" s="234">
        <v>20220499</v>
      </c>
      <c r="BS80" s="234" t="s">
        <v>884</v>
      </c>
      <c r="BT80" s="234" t="s">
        <v>479</v>
      </c>
      <c r="BU80" s="234" t="s">
        <v>883</v>
      </c>
      <c r="BV80" s="234" t="s">
        <v>883</v>
      </c>
      <c r="BW80" s="234" t="s">
        <v>479</v>
      </c>
      <c r="BX80" s="234" t="s">
        <v>885</v>
      </c>
      <c r="BY80" s="234" t="s">
        <v>885</v>
      </c>
      <c r="BZ80" s="234" t="s">
        <v>885</v>
      </c>
      <c r="CA80" s="234" t="s">
        <v>484</v>
      </c>
      <c r="CB80" s="234" t="s">
        <v>880</v>
      </c>
      <c r="CC80" s="234" t="s">
        <v>880</v>
      </c>
      <c r="CD80" s="234" t="s">
        <v>880</v>
      </c>
      <c r="CE80" s="234" t="s">
        <v>484</v>
      </c>
      <c r="CF80" s="234" t="s">
        <v>485</v>
      </c>
      <c r="CG80" s="234" t="s">
        <v>485</v>
      </c>
      <c r="CH80" s="234" t="s">
        <v>485</v>
      </c>
      <c r="CI80" s="234" t="s">
        <v>484</v>
      </c>
      <c r="CJ80" s="234">
        <v>594</v>
      </c>
      <c r="CK80" s="234">
        <v>594</v>
      </c>
      <c r="CL80" s="234" t="s">
        <v>479</v>
      </c>
      <c r="CM80" s="234">
        <v>67450000</v>
      </c>
      <c r="CN80" s="236">
        <v>67450000</v>
      </c>
      <c r="CO80" s="234" t="s">
        <v>479</v>
      </c>
      <c r="CP80" s="234">
        <v>386</v>
      </c>
      <c r="CQ80" s="234">
        <v>386</v>
      </c>
      <c r="CR80" s="234" t="s">
        <v>479</v>
      </c>
      <c r="CS80" s="234">
        <v>67450000</v>
      </c>
      <c r="CT80" s="236">
        <v>67450000</v>
      </c>
      <c r="CU80" s="234" t="s">
        <v>486</v>
      </c>
      <c r="CV80" s="234" t="s">
        <v>479</v>
      </c>
      <c r="CW80" s="236">
        <v>9218167</v>
      </c>
      <c r="CX80" s="234" t="s">
        <v>487</v>
      </c>
      <c r="CY80" s="234">
        <v>2786</v>
      </c>
      <c r="CZ80" s="234">
        <v>2786</v>
      </c>
      <c r="DA80" s="234" t="s">
        <v>488</v>
      </c>
      <c r="DB80" s="236">
        <f>+Tabla2[[#This Row],[VALOR TOTAL ESTIMADO VIGENCIA ACTUAL]]-Tabla2[[#This Row],[Valor CDP BD]]</f>
        <v>0</v>
      </c>
      <c r="DC80" s="236">
        <f>+Tabla2[[#This Row],[Valor CDP BD]]-Tabla2[[#This Row],[Valor RP BD]]</f>
        <v>0</v>
      </c>
    </row>
    <row r="81" spans="1:107" ht="16.149999999999999" hidden="1" customHeight="1" x14ac:dyDescent="0.25">
      <c r="A81" s="234" t="s">
        <v>886</v>
      </c>
      <c r="B81" s="234" t="s">
        <v>887</v>
      </c>
      <c r="C81" s="234">
        <v>7710</v>
      </c>
      <c r="D81" s="234" t="s">
        <v>886</v>
      </c>
      <c r="E81" s="234">
        <v>802022</v>
      </c>
      <c r="F81" s="234">
        <v>7710</v>
      </c>
      <c r="G81" s="234">
        <v>16285</v>
      </c>
      <c r="H81" s="234">
        <v>2787</v>
      </c>
      <c r="I81" s="234" t="s">
        <v>888</v>
      </c>
      <c r="J81" s="234" t="s">
        <v>453</v>
      </c>
      <c r="K81" s="234" t="s">
        <v>454</v>
      </c>
      <c r="L81" s="234" t="s">
        <v>455</v>
      </c>
      <c r="M81" s="234" t="s">
        <v>456</v>
      </c>
      <c r="N81" s="234" t="s">
        <v>457</v>
      </c>
      <c r="O81" s="234" t="s">
        <v>458</v>
      </c>
      <c r="P81" s="234" t="s">
        <v>104</v>
      </c>
      <c r="Q81" s="234" t="s">
        <v>105</v>
      </c>
      <c r="R81" s="234" t="s">
        <v>889</v>
      </c>
      <c r="S81" s="234" t="s">
        <v>890</v>
      </c>
      <c r="T81" s="234" t="s">
        <v>461</v>
      </c>
      <c r="U81" s="234">
        <v>0</v>
      </c>
      <c r="V81" s="234" t="s">
        <v>891</v>
      </c>
      <c r="W81" s="234" t="s">
        <v>463</v>
      </c>
      <c r="X81" s="234" t="s">
        <v>464</v>
      </c>
      <c r="Y81" s="234">
        <v>0</v>
      </c>
      <c r="Z81" s="234" t="s">
        <v>465</v>
      </c>
      <c r="AA81" s="234" t="s">
        <v>466</v>
      </c>
      <c r="AB81" s="235">
        <v>1</v>
      </c>
      <c r="AC81" s="235">
        <v>1</v>
      </c>
      <c r="AD81" s="235">
        <v>10</v>
      </c>
      <c r="AE81" s="234">
        <v>1</v>
      </c>
      <c r="AF81" s="234">
        <v>11</v>
      </c>
      <c r="AG81" s="236">
        <v>67450000</v>
      </c>
      <c r="AH81" s="234">
        <v>0</v>
      </c>
      <c r="AI81" s="234">
        <v>0</v>
      </c>
      <c r="AJ81" s="234">
        <v>0</v>
      </c>
      <c r="AK81" s="234" t="s">
        <v>467</v>
      </c>
      <c r="AL81" s="234" t="s">
        <v>468</v>
      </c>
      <c r="AM81" s="234">
        <v>0</v>
      </c>
      <c r="AN81" s="234">
        <v>0</v>
      </c>
      <c r="AO81" s="234" t="s">
        <v>5</v>
      </c>
      <c r="AP81" s="234" t="s">
        <v>892</v>
      </c>
      <c r="AQ81" s="234">
        <v>20220030</v>
      </c>
      <c r="AR81" s="234">
        <v>96</v>
      </c>
      <c r="AS81" s="234">
        <v>44565</v>
      </c>
      <c r="AT81" s="234">
        <v>67450000</v>
      </c>
      <c r="AU81" s="234">
        <v>35</v>
      </c>
      <c r="AV81" s="234">
        <v>44568</v>
      </c>
      <c r="AW81" s="234">
        <v>67450000</v>
      </c>
      <c r="AX81" s="234">
        <v>0</v>
      </c>
      <c r="AY81" s="234">
        <v>6745000</v>
      </c>
      <c r="AZ81" s="234" t="s">
        <v>470</v>
      </c>
      <c r="BA81" s="234" t="s">
        <v>471</v>
      </c>
      <c r="BB81" s="234" t="s">
        <v>472</v>
      </c>
      <c r="BC81" s="234">
        <v>3778917</v>
      </c>
      <c r="BD81" s="234" t="s">
        <v>473</v>
      </c>
      <c r="BE81" s="234" t="s">
        <v>474</v>
      </c>
      <c r="BF81" s="234" t="s">
        <v>475</v>
      </c>
      <c r="BG81" s="234" t="s">
        <v>475</v>
      </c>
      <c r="BH81" s="234" t="s">
        <v>475</v>
      </c>
      <c r="BI81" s="234" t="s">
        <v>476</v>
      </c>
      <c r="BJ81" s="234" t="s">
        <v>477</v>
      </c>
      <c r="BK81" s="234">
        <v>4954580000</v>
      </c>
      <c r="BL81" s="234" t="s">
        <v>478</v>
      </c>
      <c r="BM81" s="234">
        <v>16285</v>
      </c>
      <c r="BN81" s="234">
        <v>0</v>
      </c>
      <c r="BO81" s="234" t="s">
        <v>105</v>
      </c>
      <c r="BP81" s="234" t="s">
        <v>105</v>
      </c>
      <c r="BQ81" s="234" t="s">
        <v>479</v>
      </c>
      <c r="BR81" s="234">
        <v>20220030</v>
      </c>
      <c r="BS81" s="234" t="s">
        <v>893</v>
      </c>
      <c r="BT81" s="234" t="s">
        <v>479</v>
      </c>
      <c r="BU81" s="234" t="s">
        <v>894</v>
      </c>
      <c r="BV81" s="234" t="s">
        <v>894</v>
      </c>
      <c r="BW81" s="234" t="s">
        <v>479</v>
      </c>
      <c r="BX81" s="234" t="s">
        <v>895</v>
      </c>
      <c r="BY81" s="234" t="s">
        <v>895</v>
      </c>
      <c r="BZ81" s="234" t="s">
        <v>896</v>
      </c>
      <c r="CA81" s="234" t="s">
        <v>483</v>
      </c>
      <c r="CB81" s="234" t="s">
        <v>889</v>
      </c>
      <c r="CC81" s="234" t="s">
        <v>889</v>
      </c>
      <c r="CD81" s="234" t="s">
        <v>889</v>
      </c>
      <c r="CE81" s="234" t="s">
        <v>484</v>
      </c>
      <c r="CF81" s="234" t="s">
        <v>485</v>
      </c>
      <c r="CG81" s="234" t="s">
        <v>485</v>
      </c>
      <c r="CH81" s="234" t="s">
        <v>485</v>
      </c>
      <c r="CI81" s="234" t="s">
        <v>484</v>
      </c>
      <c r="CJ81" s="234">
        <v>96</v>
      </c>
      <c r="CK81" s="234">
        <v>96</v>
      </c>
      <c r="CL81" s="234" t="s">
        <v>479</v>
      </c>
      <c r="CM81" s="234">
        <v>67450000</v>
      </c>
      <c r="CN81" s="236">
        <v>67450000</v>
      </c>
      <c r="CO81" s="234" t="s">
        <v>479</v>
      </c>
      <c r="CP81" s="234">
        <v>35</v>
      </c>
      <c r="CQ81" s="234">
        <v>35</v>
      </c>
      <c r="CR81" s="234" t="s">
        <v>479</v>
      </c>
      <c r="CS81" s="234">
        <v>67450000</v>
      </c>
      <c r="CT81" s="236">
        <v>67450000</v>
      </c>
      <c r="CU81" s="234" t="s">
        <v>486</v>
      </c>
      <c r="CV81" s="234" t="s">
        <v>479</v>
      </c>
      <c r="CW81" s="236">
        <v>11241667</v>
      </c>
      <c r="CX81" s="234" t="s">
        <v>487</v>
      </c>
      <c r="CY81" s="234">
        <v>2787</v>
      </c>
      <c r="CZ81" s="234">
        <v>2787</v>
      </c>
      <c r="DA81" s="234" t="s">
        <v>488</v>
      </c>
      <c r="DB81" s="236">
        <f>+Tabla2[[#This Row],[VALOR TOTAL ESTIMADO VIGENCIA ACTUAL]]-Tabla2[[#This Row],[Valor CDP BD]]</f>
        <v>0</v>
      </c>
      <c r="DC81" s="236">
        <f>+Tabla2[[#This Row],[Valor CDP BD]]-Tabla2[[#This Row],[Valor RP BD]]</f>
        <v>0</v>
      </c>
    </row>
    <row r="82" spans="1:107" ht="16.149999999999999" hidden="1" customHeight="1" x14ac:dyDescent="0.25">
      <c r="A82" s="234" t="s">
        <v>897</v>
      </c>
      <c r="B82" s="234" t="s">
        <v>898</v>
      </c>
      <c r="C82" s="234">
        <v>7710</v>
      </c>
      <c r="D82" s="234" t="s">
        <v>897</v>
      </c>
      <c r="E82" s="234">
        <v>812022</v>
      </c>
      <c r="F82" s="234">
        <v>7710</v>
      </c>
      <c r="G82" s="234">
        <v>16330</v>
      </c>
      <c r="H82" s="234">
        <v>2792</v>
      </c>
      <c r="I82" s="234" t="s">
        <v>899</v>
      </c>
      <c r="J82" s="234" t="s">
        <v>453</v>
      </c>
      <c r="K82" s="234" t="s">
        <v>454</v>
      </c>
      <c r="L82" s="234" t="s">
        <v>455</v>
      </c>
      <c r="M82" s="234" t="s">
        <v>456</v>
      </c>
      <c r="N82" s="234" t="s">
        <v>457</v>
      </c>
      <c r="O82" s="234" t="s">
        <v>458</v>
      </c>
      <c r="P82" s="234" t="s">
        <v>104</v>
      </c>
      <c r="Q82" s="234" t="s">
        <v>105</v>
      </c>
      <c r="R82" s="234" t="s">
        <v>900</v>
      </c>
      <c r="S82" s="234" t="s">
        <v>901</v>
      </c>
      <c r="T82" s="234" t="s">
        <v>461</v>
      </c>
      <c r="U82" s="234">
        <v>0</v>
      </c>
      <c r="V82" s="234" t="s">
        <v>902</v>
      </c>
      <c r="W82" s="234" t="s">
        <v>463</v>
      </c>
      <c r="X82" s="234" t="s">
        <v>464</v>
      </c>
      <c r="Y82" s="234">
        <v>0</v>
      </c>
      <c r="Z82" s="234" t="s">
        <v>465</v>
      </c>
      <c r="AA82" s="234" t="s">
        <v>466</v>
      </c>
      <c r="AB82" s="235">
        <v>1</v>
      </c>
      <c r="AC82" s="235">
        <v>1</v>
      </c>
      <c r="AD82" s="235">
        <v>10</v>
      </c>
      <c r="AE82" s="234">
        <v>1</v>
      </c>
      <c r="AF82" s="234">
        <v>11</v>
      </c>
      <c r="AG82" s="236">
        <v>67450000</v>
      </c>
      <c r="AH82" s="234">
        <v>0</v>
      </c>
      <c r="AI82" s="234">
        <v>0</v>
      </c>
      <c r="AJ82" s="234">
        <v>0</v>
      </c>
      <c r="AK82" s="234" t="s">
        <v>467</v>
      </c>
      <c r="AL82" s="234" t="s">
        <v>468</v>
      </c>
      <c r="AM82" s="234">
        <v>0</v>
      </c>
      <c r="AN82" s="234">
        <v>0</v>
      </c>
      <c r="AO82" s="234" t="s">
        <v>5</v>
      </c>
      <c r="AP82" s="234" t="s">
        <v>903</v>
      </c>
      <c r="AQ82" s="234">
        <v>20220179</v>
      </c>
      <c r="AR82" s="234">
        <v>193</v>
      </c>
      <c r="AS82" s="234">
        <v>44567</v>
      </c>
      <c r="AT82" s="234">
        <v>67450000</v>
      </c>
      <c r="AU82" s="234">
        <v>132</v>
      </c>
      <c r="AV82" s="234">
        <v>44574</v>
      </c>
      <c r="AW82" s="234">
        <v>67450000</v>
      </c>
      <c r="AX82" s="234">
        <v>0</v>
      </c>
      <c r="AY82" s="234">
        <v>6745000</v>
      </c>
      <c r="AZ82" s="234" t="s">
        <v>470</v>
      </c>
      <c r="BA82" s="234" t="s">
        <v>471</v>
      </c>
      <c r="BB82" s="234" t="s">
        <v>472</v>
      </c>
      <c r="BC82" s="234">
        <v>3778917</v>
      </c>
      <c r="BD82" s="234" t="s">
        <v>473</v>
      </c>
      <c r="BE82" s="234" t="s">
        <v>474</v>
      </c>
      <c r="BF82" s="234" t="s">
        <v>475</v>
      </c>
      <c r="BG82" s="234" t="s">
        <v>475</v>
      </c>
      <c r="BH82" s="234" t="s">
        <v>475</v>
      </c>
      <c r="BI82" s="234" t="s">
        <v>476</v>
      </c>
      <c r="BJ82" s="234" t="s">
        <v>477</v>
      </c>
      <c r="BK82" s="234">
        <v>4954580000</v>
      </c>
      <c r="BL82" s="234" t="s">
        <v>478</v>
      </c>
      <c r="BM82" s="234">
        <v>16330</v>
      </c>
      <c r="BN82" s="234">
        <v>0</v>
      </c>
      <c r="BO82" s="234" t="s">
        <v>105</v>
      </c>
      <c r="BP82" s="234" t="s">
        <v>105</v>
      </c>
      <c r="BQ82" s="234" t="s">
        <v>479</v>
      </c>
      <c r="BR82" s="234">
        <v>20220179</v>
      </c>
      <c r="BS82" s="234" t="s">
        <v>904</v>
      </c>
      <c r="BT82" s="234" t="s">
        <v>479</v>
      </c>
      <c r="BU82" s="234" t="s">
        <v>905</v>
      </c>
      <c r="BV82" s="234" t="s">
        <v>905</v>
      </c>
      <c r="BW82" s="234" t="s">
        <v>479</v>
      </c>
      <c r="BX82" s="234" t="s">
        <v>906</v>
      </c>
      <c r="BY82" s="234" t="s">
        <v>906</v>
      </c>
      <c r="BZ82" s="234" t="s">
        <v>907</v>
      </c>
      <c r="CA82" s="234" t="s">
        <v>483</v>
      </c>
      <c r="CB82" s="234" t="s">
        <v>900</v>
      </c>
      <c r="CC82" s="234" t="s">
        <v>900</v>
      </c>
      <c r="CD82" s="234" t="s">
        <v>900</v>
      </c>
      <c r="CE82" s="234" t="s">
        <v>484</v>
      </c>
      <c r="CF82" s="234" t="s">
        <v>485</v>
      </c>
      <c r="CG82" s="234" t="s">
        <v>485</v>
      </c>
      <c r="CH82" s="234" t="s">
        <v>485</v>
      </c>
      <c r="CI82" s="234" t="s">
        <v>484</v>
      </c>
      <c r="CJ82" s="234">
        <v>193</v>
      </c>
      <c r="CK82" s="234">
        <v>193</v>
      </c>
      <c r="CL82" s="234" t="s">
        <v>479</v>
      </c>
      <c r="CM82" s="234">
        <v>67450000</v>
      </c>
      <c r="CN82" s="236">
        <v>67450000</v>
      </c>
      <c r="CO82" s="234" t="s">
        <v>479</v>
      </c>
      <c r="CP82" s="234">
        <v>132</v>
      </c>
      <c r="CQ82" s="234">
        <v>132</v>
      </c>
      <c r="CR82" s="234" t="s">
        <v>479</v>
      </c>
      <c r="CS82" s="234">
        <v>67450000</v>
      </c>
      <c r="CT82" s="236">
        <v>67450000</v>
      </c>
      <c r="CU82" s="234" t="s">
        <v>486</v>
      </c>
      <c r="CV82" s="234" t="s">
        <v>479</v>
      </c>
      <c r="CW82" s="236">
        <v>9892667</v>
      </c>
      <c r="CX82" s="234" t="s">
        <v>487</v>
      </c>
      <c r="CY82" s="234">
        <v>2792</v>
      </c>
      <c r="CZ82" s="234">
        <v>2792</v>
      </c>
      <c r="DA82" s="234" t="s">
        <v>488</v>
      </c>
      <c r="DB82" s="236">
        <f>+Tabla2[[#This Row],[VALOR TOTAL ESTIMADO VIGENCIA ACTUAL]]-Tabla2[[#This Row],[Valor CDP BD]]</f>
        <v>0</v>
      </c>
      <c r="DC82" s="236">
        <f>+Tabla2[[#This Row],[Valor CDP BD]]-Tabla2[[#This Row],[Valor RP BD]]</f>
        <v>0</v>
      </c>
    </row>
    <row r="83" spans="1:107" ht="16.149999999999999" hidden="1" customHeight="1" x14ac:dyDescent="0.25">
      <c r="A83" s="234" t="s">
        <v>908</v>
      </c>
      <c r="B83" s="234" t="s">
        <v>909</v>
      </c>
      <c r="C83" s="234">
        <v>7710</v>
      </c>
      <c r="D83" s="234" t="s">
        <v>908</v>
      </c>
      <c r="E83" s="234">
        <v>822022</v>
      </c>
      <c r="F83" s="234">
        <v>7710</v>
      </c>
      <c r="G83" s="234">
        <v>16359</v>
      </c>
      <c r="H83" s="234">
        <v>2792</v>
      </c>
      <c r="I83" s="234" t="s">
        <v>899</v>
      </c>
      <c r="J83" s="234" t="s">
        <v>453</v>
      </c>
      <c r="K83" s="234" t="s">
        <v>454</v>
      </c>
      <c r="L83" s="234" t="s">
        <v>455</v>
      </c>
      <c r="M83" s="234" t="s">
        <v>456</v>
      </c>
      <c r="N83" s="234" t="s">
        <v>457</v>
      </c>
      <c r="O83" s="234" t="s">
        <v>458</v>
      </c>
      <c r="P83" s="234" t="s">
        <v>104</v>
      </c>
      <c r="Q83" s="234" t="s">
        <v>105</v>
      </c>
      <c r="R83" s="234" t="s">
        <v>900</v>
      </c>
      <c r="S83" s="234" t="s">
        <v>901</v>
      </c>
      <c r="T83" s="234" t="s">
        <v>461</v>
      </c>
      <c r="U83" s="234">
        <v>0</v>
      </c>
      <c r="V83" s="234" t="s">
        <v>910</v>
      </c>
      <c r="W83" s="234" t="s">
        <v>463</v>
      </c>
      <c r="X83" s="234" t="s">
        <v>464</v>
      </c>
      <c r="Y83" s="234">
        <v>0</v>
      </c>
      <c r="Z83" s="234" t="s">
        <v>465</v>
      </c>
      <c r="AA83" s="234" t="s">
        <v>466</v>
      </c>
      <c r="AB83" s="235">
        <v>1</v>
      </c>
      <c r="AC83" s="235">
        <v>1</v>
      </c>
      <c r="AD83" s="235">
        <v>10</v>
      </c>
      <c r="AE83" s="234">
        <v>1</v>
      </c>
      <c r="AF83" s="234">
        <v>11</v>
      </c>
      <c r="AG83" s="236">
        <v>50780000</v>
      </c>
      <c r="AH83" s="234">
        <v>0</v>
      </c>
      <c r="AI83" s="234">
        <v>0</v>
      </c>
      <c r="AJ83" s="234">
        <v>0</v>
      </c>
      <c r="AK83" s="234" t="s">
        <v>467</v>
      </c>
      <c r="AL83" s="234" t="s">
        <v>468</v>
      </c>
      <c r="AM83" s="234">
        <v>0</v>
      </c>
      <c r="AN83" s="234">
        <v>0</v>
      </c>
      <c r="AO83" s="234" t="s">
        <v>5</v>
      </c>
      <c r="AP83" s="234" t="s">
        <v>911</v>
      </c>
      <c r="AQ83" s="234">
        <v>20220725</v>
      </c>
      <c r="AR83" s="234">
        <v>920</v>
      </c>
      <c r="AS83" s="234">
        <v>44580</v>
      </c>
      <c r="AT83" s="234">
        <v>50780000</v>
      </c>
      <c r="AU83" s="234">
        <v>775</v>
      </c>
      <c r="AV83" s="234">
        <v>44584</v>
      </c>
      <c r="AW83" s="234">
        <v>50780000</v>
      </c>
      <c r="AX83" s="234">
        <v>0</v>
      </c>
      <c r="AY83" s="234">
        <v>5078000</v>
      </c>
      <c r="AZ83" s="234" t="s">
        <v>470</v>
      </c>
      <c r="BA83" s="234" t="s">
        <v>471</v>
      </c>
      <c r="BB83" s="234" t="s">
        <v>472</v>
      </c>
      <c r="BC83" s="234">
        <v>3778917</v>
      </c>
      <c r="BD83" s="234" t="s">
        <v>473</v>
      </c>
      <c r="BE83" s="234" t="s">
        <v>474</v>
      </c>
      <c r="BF83" s="234" t="s">
        <v>475</v>
      </c>
      <c r="BG83" s="234" t="s">
        <v>475</v>
      </c>
      <c r="BH83" s="234" t="s">
        <v>475</v>
      </c>
      <c r="BI83" s="234" t="s">
        <v>476</v>
      </c>
      <c r="BJ83" s="234" t="s">
        <v>477</v>
      </c>
      <c r="BK83" s="234">
        <v>4954580000</v>
      </c>
      <c r="BL83" s="234" t="s">
        <v>478</v>
      </c>
      <c r="BM83" s="234">
        <v>16359</v>
      </c>
      <c r="BN83" s="234">
        <v>0</v>
      </c>
      <c r="BO83" s="234" t="s">
        <v>105</v>
      </c>
      <c r="BP83" s="234" t="s">
        <v>105</v>
      </c>
      <c r="BQ83" s="234" t="s">
        <v>479</v>
      </c>
      <c r="BR83" s="234">
        <v>20220725</v>
      </c>
      <c r="BS83" s="234" t="s">
        <v>912</v>
      </c>
      <c r="BT83" s="234" t="s">
        <v>479</v>
      </c>
      <c r="BU83" s="234" t="s">
        <v>913</v>
      </c>
      <c r="BV83" s="234" t="s">
        <v>913</v>
      </c>
      <c r="BW83" s="234" t="s">
        <v>479</v>
      </c>
      <c r="BX83" s="234" t="s">
        <v>914</v>
      </c>
      <c r="BY83" s="234" t="s">
        <v>914</v>
      </c>
      <c r="BZ83" s="234" t="s">
        <v>914</v>
      </c>
      <c r="CA83" s="234" t="s">
        <v>484</v>
      </c>
      <c r="CB83" s="234" t="s">
        <v>900</v>
      </c>
      <c r="CC83" s="234" t="s">
        <v>900</v>
      </c>
      <c r="CD83" s="234" t="s">
        <v>900</v>
      </c>
      <c r="CE83" s="234" t="s">
        <v>484</v>
      </c>
      <c r="CF83" s="234" t="s">
        <v>485</v>
      </c>
      <c r="CG83" s="234" t="s">
        <v>485</v>
      </c>
      <c r="CH83" s="234" t="s">
        <v>485</v>
      </c>
      <c r="CI83" s="234" t="s">
        <v>484</v>
      </c>
      <c r="CJ83" s="234">
        <v>920</v>
      </c>
      <c r="CK83" s="234">
        <v>920</v>
      </c>
      <c r="CL83" s="234" t="s">
        <v>479</v>
      </c>
      <c r="CM83" s="234">
        <v>50780000</v>
      </c>
      <c r="CN83" s="236">
        <v>50780000</v>
      </c>
      <c r="CO83" s="234" t="s">
        <v>479</v>
      </c>
      <c r="CP83" s="234">
        <v>775</v>
      </c>
      <c r="CQ83" s="234">
        <v>775</v>
      </c>
      <c r="CR83" s="234" t="s">
        <v>479</v>
      </c>
      <c r="CS83" s="234">
        <v>50780000</v>
      </c>
      <c r="CT83" s="236">
        <v>50780000</v>
      </c>
      <c r="CU83" s="234" t="s">
        <v>486</v>
      </c>
      <c r="CV83" s="234" t="s">
        <v>479</v>
      </c>
      <c r="CW83" s="236">
        <v>4570200</v>
      </c>
      <c r="CX83" s="234" t="s">
        <v>487</v>
      </c>
      <c r="CY83" s="234">
        <v>2792</v>
      </c>
      <c r="CZ83" s="234">
        <v>2792</v>
      </c>
      <c r="DA83" s="234" t="s">
        <v>488</v>
      </c>
      <c r="DB83" s="236">
        <f>+Tabla2[[#This Row],[VALOR TOTAL ESTIMADO VIGENCIA ACTUAL]]-Tabla2[[#This Row],[Valor CDP BD]]</f>
        <v>0</v>
      </c>
      <c r="DC83" s="236">
        <f>+Tabla2[[#This Row],[Valor CDP BD]]-Tabla2[[#This Row],[Valor RP BD]]</f>
        <v>0</v>
      </c>
    </row>
    <row r="84" spans="1:107" ht="16.149999999999999" hidden="1" customHeight="1" x14ac:dyDescent="0.25">
      <c r="A84" s="234" t="s">
        <v>915</v>
      </c>
      <c r="B84" s="234" t="s">
        <v>916</v>
      </c>
      <c r="C84" s="234">
        <v>7710</v>
      </c>
      <c r="D84" s="234" t="s">
        <v>915</v>
      </c>
      <c r="E84" s="234">
        <v>832022</v>
      </c>
      <c r="F84" s="234">
        <v>7710</v>
      </c>
      <c r="G84" s="234">
        <v>16381</v>
      </c>
      <c r="H84" s="234">
        <v>2788</v>
      </c>
      <c r="I84" s="234" t="s">
        <v>917</v>
      </c>
      <c r="J84" s="234" t="s">
        <v>453</v>
      </c>
      <c r="K84" s="234" t="s">
        <v>454</v>
      </c>
      <c r="L84" s="234" t="s">
        <v>455</v>
      </c>
      <c r="M84" s="234" t="s">
        <v>456</v>
      </c>
      <c r="N84" s="234" t="s">
        <v>457</v>
      </c>
      <c r="O84" s="234" t="s">
        <v>458</v>
      </c>
      <c r="P84" s="234" t="s">
        <v>104</v>
      </c>
      <c r="Q84" s="234" t="s">
        <v>105</v>
      </c>
      <c r="R84" s="234" t="s">
        <v>918</v>
      </c>
      <c r="S84" s="234" t="s">
        <v>919</v>
      </c>
      <c r="T84" s="234" t="s">
        <v>461</v>
      </c>
      <c r="U84" s="234">
        <v>0</v>
      </c>
      <c r="V84" s="234" t="s">
        <v>920</v>
      </c>
      <c r="W84" s="234" t="s">
        <v>463</v>
      </c>
      <c r="X84" s="234" t="s">
        <v>464</v>
      </c>
      <c r="Y84" s="234">
        <v>0</v>
      </c>
      <c r="Z84" s="234" t="s">
        <v>465</v>
      </c>
      <c r="AA84" s="234" t="s">
        <v>466</v>
      </c>
      <c r="AB84" s="235">
        <v>1</v>
      </c>
      <c r="AC84" s="235">
        <v>1</v>
      </c>
      <c r="AD84" s="235">
        <v>9</v>
      </c>
      <c r="AE84" s="234">
        <v>1</v>
      </c>
      <c r="AF84" s="234">
        <v>10</v>
      </c>
      <c r="AG84" s="236">
        <v>35217000</v>
      </c>
      <c r="AH84" s="234">
        <v>0</v>
      </c>
      <c r="AI84" s="234">
        <v>0</v>
      </c>
      <c r="AJ84" s="234">
        <v>0</v>
      </c>
      <c r="AK84" s="234" t="s">
        <v>467</v>
      </c>
      <c r="AL84" s="234" t="s">
        <v>468</v>
      </c>
      <c r="AM84" s="234">
        <v>0</v>
      </c>
      <c r="AN84" s="234">
        <v>0</v>
      </c>
      <c r="AO84" s="234" t="s">
        <v>5</v>
      </c>
      <c r="AP84" s="234" t="s">
        <v>921</v>
      </c>
      <c r="AQ84" s="234">
        <v>20220440</v>
      </c>
      <c r="AR84" s="234">
        <v>426</v>
      </c>
      <c r="AS84" s="234">
        <v>44574</v>
      </c>
      <c r="AT84" s="234">
        <v>35217000</v>
      </c>
      <c r="AU84" s="234">
        <v>465</v>
      </c>
      <c r="AV84" s="234">
        <v>44581</v>
      </c>
      <c r="AW84" s="234">
        <v>35217000</v>
      </c>
      <c r="AX84" s="234">
        <v>0</v>
      </c>
      <c r="AY84" s="234">
        <v>3913000</v>
      </c>
      <c r="AZ84" s="234" t="s">
        <v>470</v>
      </c>
      <c r="BA84" s="234" t="s">
        <v>471</v>
      </c>
      <c r="BB84" s="234" t="s">
        <v>472</v>
      </c>
      <c r="BC84" s="234">
        <v>3778917</v>
      </c>
      <c r="BD84" s="234" t="s">
        <v>473</v>
      </c>
      <c r="BE84" s="234" t="s">
        <v>474</v>
      </c>
      <c r="BF84" s="234" t="s">
        <v>475</v>
      </c>
      <c r="BG84" s="234" t="s">
        <v>475</v>
      </c>
      <c r="BH84" s="234" t="s">
        <v>475</v>
      </c>
      <c r="BI84" s="234" t="s">
        <v>476</v>
      </c>
      <c r="BJ84" s="234" t="s">
        <v>477</v>
      </c>
      <c r="BK84" s="234">
        <v>4954580000</v>
      </c>
      <c r="BL84" s="234" t="s">
        <v>478</v>
      </c>
      <c r="BM84" s="234">
        <v>16381</v>
      </c>
      <c r="BN84" s="234">
        <v>0</v>
      </c>
      <c r="BO84" s="234" t="s">
        <v>105</v>
      </c>
      <c r="BP84" s="234" t="s">
        <v>105</v>
      </c>
      <c r="BQ84" s="234" t="s">
        <v>479</v>
      </c>
      <c r="BR84" s="234">
        <v>20220440</v>
      </c>
      <c r="BS84" s="234" t="s">
        <v>922</v>
      </c>
      <c r="BT84" s="234" t="s">
        <v>479</v>
      </c>
      <c r="BU84" s="234" t="s">
        <v>921</v>
      </c>
      <c r="BV84" s="234" t="s">
        <v>921</v>
      </c>
      <c r="BW84" s="234" t="s">
        <v>479</v>
      </c>
      <c r="BX84" s="234" t="s">
        <v>923</v>
      </c>
      <c r="BY84" s="234" t="s">
        <v>923</v>
      </c>
      <c r="BZ84" s="234" t="s">
        <v>923</v>
      </c>
      <c r="CA84" s="234" t="s">
        <v>484</v>
      </c>
      <c r="CB84" s="234" t="s">
        <v>918</v>
      </c>
      <c r="CC84" s="234" t="s">
        <v>918</v>
      </c>
      <c r="CD84" s="234" t="s">
        <v>918</v>
      </c>
      <c r="CE84" s="234" t="s">
        <v>484</v>
      </c>
      <c r="CF84" s="234" t="s">
        <v>485</v>
      </c>
      <c r="CG84" s="234" t="s">
        <v>485</v>
      </c>
      <c r="CH84" s="234" t="s">
        <v>485</v>
      </c>
      <c r="CI84" s="234" t="s">
        <v>484</v>
      </c>
      <c r="CJ84" s="234">
        <v>426</v>
      </c>
      <c r="CK84" s="234">
        <v>426</v>
      </c>
      <c r="CL84" s="234" t="s">
        <v>479</v>
      </c>
      <c r="CM84" s="234">
        <v>35217000</v>
      </c>
      <c r="CN84" s="236">
        <v>35217000</v>
      </c>
      <c r="CO84" s="234" t="s">
        <v>479</v>
      </c>
      <c r="CP84" s="234">
        <v>465</v>
      </c>
      <c r="CQ84" s="234">
        <v>465</v>
      </c>
      <c r="CR84" s="234" t="s">
        <v>479</v>
      </c>
      <c r="CS84" s="234">
        <v>35217000</v>
      </c>
      <c r="CT84" s="236">
        <v>35217000</v>
      </c>
      <c r="CU84" s="234" t="s">
        <v>486</v>
      </c>
      <c r="CV84" s="234" t="s">
        <v>479</v>
      </c>
      <c r="CW84" s="236">
        <v>5217333</v>
      </c>
      <c r="CX84" s="234" t="s">
        <v>487</v>
      </c>
      <c r="CY84" s="234">
        <v>2788</v>
      </c>
      <c r="CZ84" s="234">
        <v>2788</v>
      </c>
      <c r="DA84" s="234" t="s">
        <v>488</v>
      </c>
      <c r="DB84" s="236">
        <f>+Tabla2[[#This Row],[VALOR TOTAL ESTIMADO VIGENCIA ACTUAL]]-Tabla2[[#This Row],[Valor CDP BD]]</f>
        <v>0</v>
      </c>
      <c r="DC84" s="236">
        <f>+Tabla2[[#This Row],[Valor CDP BD]]-Tabla2[[#This Row],[Valor RP BD]]</f>
        <v>0</v>
      </c>
    </row>
    <row r="85" spans="1:107" ht="16.149999999999999" hidden="1" customHeight="1" x14ac:dyDescent="0.25">
      <c r="A85" s="234" t="s">
        <v>924</v>
      </c>
      <c r="B85" s="234" t="s">
        <v>925</v>
      </c>
      <c r="C85" s="234">
        <v>7710</v>
      </c>
      <c r="D85" s="234" t="s">
        <v>924</v>
      </c>
      <c r="E85" s="234">
        <v>842022</v>
      </c>
      <c r="F85" s="234">
        <v>7710</v>
      </c>
      <c r="G85" s="234">
        <v>16294</v>
      </c>
      <c r="H85" s="234">
        <v>2789</v>
      </c>
      <c r="I85" s="234" t="s">
        <v>926</v>
      </c>
      <c r="J85" s="234" t="s">
        <v>453</v>
      </c>
      <c r="K85" s="234" t="s">
        <v>454</v>
      </c>
      <c r="L85" s="234" t="s">
        <v>455</v>
      </c>
      <c r="M85" s="234" t="s">
        <v>456</v>
      </c>
      <c r="N85" s="234" t="s">
        <v>457</v>
      </c>
      <c r="O85" s="234" t="s">
        <v>458</v>
      </c>
      <c r="P85" s="234" t="s">
        <v>104</v>
      </c>
      <c r="Q85" s="234" t="s">
        <v>105</v>
      </c>
      <c r="R85" s="234" t="s">
        <v>927</v>
      </c>
      <c r="S85" s="234" t="s">
        <v>928</v>
      </c>
      <c r="T85" s="234" t="s">
        <v>461</v>
      </c>
      <c r="U85" s="234">
        <v>0</v>
      </c>
      <c r="V85" s="234" t="s">
        <v>929</v>
      </c>
      <c r="W85" s="234" t="s">
        <v>463</v>
      </c>
      <c r="X85" s="234" t="s">
        <v>464</v>
      </c>
      <c r="Y85" s="234">
        <v>0</v>
      </c>
      <c r="Z85" s="234" t="s">
        <v>465</v>
      </c>
      <c r="AA85" s="234" t="s">
        <v>466</v>
      </c>
      <c r="AB85" s="235">
        <v>1</v>
      </c>
      <c r="AC85" s="235">
        <v>1</v>
      </c>
      <c r="AD85" s="235">
        <v>10</v>
      </c>
      <c r="AE85" s="234">
        <v>1</v>
      </c>
      <c r="AF85" s="234">
        <v>11</v>
      </c>
      <c r="AG85" s="236">
        <v>26780000</v>
      </c>
      <c r="AH85" s="234">
        <v>0</v>
      </c>
      <c r="AI85" s="234">
        <v>0</v>
      </c>
      <c r="AJ85" s="234">
        <v>0</v>
      </c>
      <c r="AK85" s="234" t="s">
        <v>467</v>
      </c>
      <c r="AL85" s="234" t="s">
        <v>468</v>
      </c>
      <c r="AM85" s="234">
        <v>0</v>
      </c>
      <c r="AN85" s="234">
        <v>0</v>
      </c>
      <c r="AO85" s="234" t="s">
        <v>5</v>
      </c>
      <c r="AP85" s="234" t="s">
        <v>930</v>
      </c>
      <c r="AQ85" s="234">
        <v>20220064</v>
      </c>
      <c r="AR85" s="234">
        <v>196</v>
      </c>
      <c r="AS85" s="234">
        <v>44567</v>
      </c>
      <c r="AT85" s="234">
        <v>26780000</v>
      </c>
      <c r="AU85" s="234">
        <v>47</v>
      </c>
      <c r="AV85" s="234">
        <v>44568</v>
      </c>
      <c r="AW85" s="234">
        <v>26780000</v>
      </c>
      <c r="AX85" s="234">
        <v>0</v>
      </c>
      <c r="AY85" s="234">
        <v>2678000</v>
      </c>
      <c r="AZ85" s="234" t="s">
        <v>470</v>
      </c>
      <c r="BA85" s="234" t="s">
        <v>471</v>
      </c>
      <c r="BB85" s="234" t="s">
        <v>472</v>
      </c>
      <c r="BC85" s="234">
        <v>3778917</v>
      </c>
      <c r="BD85" s="234" t="s">
        <v>473</v>
      </c>
      <c r="BE85" s="234" t="s">
        <v>474</v>
      </c>
      <c r="BF85" s="234" t="s">
        <v>475</v>
      </c>
      <c r="BG85" s="234" t="s">
        <v>475</v>
      </c>
      <c r="BH85" s="234" t="s">
        <v>475</v>
      </c>
      <c r="BI85" s="234" t="s">
        <v>476</v>
      </c>
      <c r="BJ85" s="234" t="s">
        <v>477</v>
      </c>
      <c r="BK85" s="234">
        <v>4954580000</v>
      </c>
      <c r="BL85" s="234" t="s">
        <v>478</v>
      </c>
      <c r="BM85" s="234">
        <v>16294</v>
      </c>
      <c r="BN85" s="234">
        <v>0</v>
      </c>
      <c r="BO85" s="234" t="s">
        <v>105</v>
      </c>
      <c r="BP85" s="234" t="s">
        <v>105</v>
      </c>
      <c r="BQ85" s="234" t="s">
        <v>479</v>
      </c>
      <c r="BR85" s="234">
        <v>20220064</v>
      </c>
      <c r="BS85" s="234" t="s">
        <v>931</v>
      </c>
      <c r="BT85" s="234" t="s">
        <v>479</v>
      </c>
      <c r="BU85" s="234" t="s">
        <v>930</v>
      </c>
      <c r="BV85" s="234" t="s">
        <v>930</v>
      </c>
      <c r="BW85" s="234" t="s">
        <v>479</v>
      </c>
      <c r="BX85" s="234" t="s">
        <v>932</v>
      </c>
      <c r="BY85" s="234" t="s">
        <v>932</v>
      </c>
      <c r="BZ85" s="234" t="s">
        <v>933</v>
      </c>
      <c r="CA85" s="234" t="s">
        <v>483</v>
      </c>
      <c r="CB85" s="234" t="s">
        <v>927</v>
      </c>
      <c r="CC85" s="234" t="s">
        <v>927</v>
      </c>
      <c r="CD85" s="234" t="s">
        <v>927</v>
      </c>
      <c r="CE85" s="234" t="s">
        <v>484</v>
      </c>
      <c r="CF85" s="234" t="s">
        <v>485</v>
      </c>
      <c r="CG85" s="234" t="s">
        <v>485</v>
      </c>
      <c r="CH85" s="234" t="s">
        <v>485</v>
      </c>
      <c r="CI85" s="234" t="s">
        <v>484</v>
      </c>
      <c r="CJ85" s="234">
        <v>196</v>
      </c>
      <c r="CK85" s="234">
        <v>196</v>
      </c>
      <c r="CL85" s="234" t="s">
        <v>479</v>
      </c>
      <c r="CM85" s="234">
        <v>26780000</v>
      </c>
      <c r="CN85" s="236">
        <v>26780000</v>
      </c>
      <c r="CO85" s="234" t="s">
        <v>479</v>
      </c>
      <c r="CP85" s="234">
        <v>47</v>
      </c>
      <c r="CQ85" s="234">
        <v>47</v>
      </c>
      <c r="CR85" s="234" t="s">
        <v>479</v>
      </c>
      <c r="CS85" s="234">
        <v>26780000</v>
      </c>
      <c r="CT85" s="236">
        <v>26780000</v>
      </c>
      <c r="CU85" s="234" t="s">
        <v>486</v>
      </c>
      <c r="CV85" s="234" t="s">
        <v>479</v>
      </c>
      <c r="CW85" s="236">
        <v>4374067</v>
      </c>
      <c r="CX85" s="234" t="s">
        <v>487</v>
      </c>
      <c r="CY85" s="234">
        <v>2789</v>
      </c>
      <c r="CZ85" s="234">
        <v>2789</v>
      </c>
      <c r="DA85" s="234" t="s">
        <v>488</v>
      </c>
      <c r="DB85" s="236">
        <f>+Tabla2[[#This Row],[VALOR TOTAL ESTIMADO VIGENCIA ACTUAL]]-Tabla2[[#This Row],[Valor CDP BD]]</f>
        <v>0</v>
      </c>
      <c r="DC85" s="236">
        <f>+Tabla2[[#This Row],[Valor CDP BD]]-Tabla2[[#This Row],[Valor RP BD]]</f>
        <v>0</v>
      </c>
    </row>
    <row r="86" spans="1:107" ht="16.149999999999999" hidden="1" customHeight="1" x14ac:dyDescent="0.25">
      <c r="A86" s="234" t="s">
        <v>934</v>
      </c>
      <c r="B86" s="234" t="s">
        <v>935</v>
      </c>
      <c r="C86" s="234">
        <v>7710</v>
      </c>
      <c r="D86" s="234" t="s">
        <v>934</v>
      </c>
      <c r="E86" s="234">
        <v>852022</v>
      </c>
      <c r="F86" s="234">
        <v>7710</v>
      </c>
      <c r="G86" s="234">
        <v>16417</v>
      </c>
      <c r="H86" s="234">
        <v>2789</v>
      </c>
      <c r="I86" s="234" t="s">
        <v>926</v>
      </c>
      <c r="J86" s="234" t="s">
        <v>453</v>
      </c>
      <c r="K86" s="234" t="s">
        <v>454</v>
      </c>
      <c r="L86" s="234" t="s">
        <v>455</v>
      </c>
      <c r="M86" s="234" t="s">
        <v>456</v>
      </c>
      <c r="N86" s="234" t="s">
        <v>457</v>
      </c>
      <c r="O86" s="234" t="s">
        <v>458</v>
      </c>
      <c r="P86" s="234" t="s">
        <v>104</v>
      </c>
      <c r="Q86" s="234" t="s">
        <v>105</v>
      </c>
      <c r="R86" s="234" t="s">
        <v>927</v>
      </c>
      <c r="S86" s="234" t="s">
        <v>928</v>
      </c>
      <c r="T86" s="234" t="s">
        <v>461</v>
      </c>
      <c r="U86" s="234">
        <v>0</v>
      </c>
      <c r="V86" s="234" t="s">
        <v>936</v>
      </c>
      <c r="W86" s="234" t="s">
        <v>463</v>
      </c>
      <c r="X86" s="234" t="s">
        <v>464</v>
      </c>
      <c r="Y86" s="234">
        <v>0</v>
      </c>
      <c r="Z86" s="234" t="s">
        <v>465</v>
      </c>
      <c r="AA86" s="234" t="s">
        <v>466</v>
      </c>
      <c r="AB86" s="235">
        <v>1</v>
      </c>
      <c r="AC86" s="235">
        <v>1</v>
      </c>
      <c r="AD86" s="235">
        <v>9</v>
      </c>
      <c r="AE86" s="234">
        <v>1</v>
      </c>
      <c r="AF86" s="234">
        <v>10</v>
      </c>
      <c r="AG86" s="236">
        <v>24102000</v>
      </c>
      <c r="AH86" s="234">
        <v>0</v>
      </c>
      <c r="AI86" s="234">
        <v>0</v>
      </c>
      <c r="AJ86" s="234">
        <v>0</v>
      </c>
      <c r="AK86" s="234" t="s">
        <v>467</v>
      </c>
      <c r="AL86" s="234" t="s">
        <v>468</v>
      </c>
      <c r="AM86" s="234">
        <v>0</v>
      </c>
      <c r="AN86" s="234">
        <v>0</v>
      </c>
      <c r="AO86" s="234" t="s">
        <v>5</v>
      </c>
      <c r="AP86" s="234" t="s">
        <v>937</v>
      </c>
      <c r="AQ86" s="234">
        <v>20220992</v>
      </c>
      <c r="AR86" s="234">
        <v>1153</v>
      </c>
      <c r="AS86" s="234">
        <v>44582</v>
      </c>
      <c r="AT86" s="234">
        <v>24102000</v>
      </c>
      <c r="AU86" s="234">
        <v>786</v>
      </c>
      <c r="AV86" s="234">
        <v>44584</v>
      </c>
      <c r="AW86" s="234">
        <v>24102000</v>
      </c>
      <c r="AX86" s="234">
        <v>0</v>
      </c>
      <c r="AY86" s="234">
        <v>2678000</v>
      </c>
      <c r="AZ86" s="234" t="s">
        <v>470</v>
      </c>
      <c r="BA86" s="234" t="s">
        <v>471</v>
      </c>
      <c r="BB86" s="234" t="s">
        <v>472</v>
      </c>
      <c r="BC86" s="234">
        <v>3778917</v>
      </c>
      <c r="BD86" s="234" t="s">
        <v>473</v>
      </c>
      <c r="BE86" s="234" t="s">
        <v>474</v>
      </c>
      <c r="BF86" s="234" t="s">
        <v>475</v>
      </c>
      <c r="BG86" s="234" t="s">
        <v>475</v>
      </c>
      <c r="BH86" s="234" t="s">
        <v>475</v>
      </c>
      <c r="BI86" s="234" t="s">
        <v>476</v>
      </c>
      <c r="BJ86" s="234" t="s">
        <v>477</v>
      </c>
      <c r="BK86" s="234">
        <v>4954580000</v>
      </c>
      <c r="BL86" s="234" t="s">
        <v>478</v>
      </c>
      <c r="BM86" s="234">
        <v>16417</v>
      </c>
      <c r="BN86" s="234">
        <v>0</v>
      </c>
      <c r="BO86" s="234" t="s">
        <v>105</v>
      </c>
      <c r="BP86" s="234" t="s">
        <v>105</v>
      </c>
      <c r="BQ86" s="234" t="s">
        <v>479</v>
      </c>
      <c r="BR86" s="234">
        <v>20220992</v>
      </c>
      <c r="BS86" s="234" t="s">
        <v>938</v>
      </c>
      <c r="BT86" s="234" t="s">
        <v>479</v>
      </c>
      <c r="BU86" s="234" t="s">
        <v>939</v>
      </c>
      <c r="BV86" s="234" t="s">
        <v>939</v>
      </c>
      <c r="BW86" s="234" t="s">
        <v>479</v>
      </c>
      <c r="BX86" s="234" t="s">
        <v>940</v>
      </c>
      <c r="BY86" s="234" t="s">
        <v>940</v>
      </c>
      <c r="BZ86" s="234" t="s">
        <v>940</v>
      </c>
      <c r="CA86" s="234" t="s">
        <v>484</v>
      </c>
      <c r="CB86" s="234" t="s">
        <v>927</v>
      </c>
      <c r="CC86" s="234" t="s">
        <v>927</v>
      </c>
      <c r="CD86" s="234" t="s">
        <v>927</v>
      </c>
      <c r="CE86" s="234" t="s">
        <v>484</v>
      </c>
      <c r="CF86" s="234" t="s">
        <v>485</v>
      </c>
      <c r="CG86" s="234" t="s">
        <v>485</v>
      </c>
      <c r="CH86" s="234" t="s">
        <v>485</v>
      </c>
      <c r="CI86" s="234" t="s">
        <v>484</v>
      </c>
      <c r="CJ86" s="234">
        <v>1153</v>
      </c>
      <c r="CK86" s="234">
        <v>1153</v>
      </c>
      <c r="CL86" s="234" t="s">
        <v>479</v>
      </c>
      <c r="CM86" s="234">
        <v>24102000</v>
      </c>
      <c r="CN86" s="236">
        <v>24102000</v>
      </c>
      <c r="CO86" s="234" t="s">
        <v>479</v>
      </c>
      <c r="CP86" s="234">
        <v>786</v>
      </c>
      <c r="CQ86" s="234">
        <v>786</v>
      </c>
      <c r="CR86" s="234" t="s">
        <v>479</v>
      </c>
      <c r="CS86" s="234">
        <v>24102000</v>
      </c>
      <c r="CT86" s="236">
        <v>24102000</v>
      </c>
      <c r="CU86" s="234" t="s">
        <v>486</v>
      </c>
      <c r="CV86" s="234" t="s">
        <v>479</v>
      </c>
      <c r="CW86" s="236">
        <v>2678000</v>
      </c>
      <c r="CX86" s="234" t="s">
        <v>487</v>
      </c>
      <c r="CY86" s="234">
        <v>2789</v>
      </c>
      <c r="CZ86" s="234">
        <v>2789</v>
      </c>
      <c r="DA86" s="234" t="s">
        <v>488</v>
      </c>
      <c r="DB86" s="236">
        <f>+Tabla2[[#This Row],[VALOR TOTAL ESTIMADO VIGENCIA ACTUAL]]-Tabla2[[#This Row],[Valor CDP BD]]</f>
        <v>0</v>
      </c>
      <c r="DC86" s="236">
        <f>+Tabla2[[#This Row],[Valor CDP BD]]-Tabla2[[#This Row],[Valor RP BD]]</f>
        <v>0</v>
      </c>
    </row>
    <row r="87" spans="1:107" ht="16.149999999999999" hidden="1" customHeight="1" x14ac:dyDescent="0.25">
      <c r="A87" s="234" t="s">
        <v>941</v>
      </c>
      <c r="B87" s="234" t="s">
        <v>942</v>
      </c>
      <c r="C87" s="234">
        <v>7710</v>
      </c>
      <c r="D87" s="234" t="s">
        <v>941</v>
      </c>
      <c r="E87" s="234">
        <v>862022</v>
      </c>
      <c r="F87" s="234">
        <v>7710</v>
      </c>
      <c r="G87" s="234">
        <v>16583</v>
      </c>
      <c r="H87" s="234">
        <v>2790</v>
      </c>
      <c r="I87" s="234" t="s">
        <v>943</v>
      </c>
      <c r="J87" s="234" t="s">
        <v>453</v>
      </c>
      <c r="K87" s="234" t="s">
        <v>454</v>
      </c>
      <c r="L87" s="234" t="s">
        <v>455</v>
      </c>
      <c r="M87" s="234" t="s">
        <v>456</v>
      </c>
      <c r="N87" s="234" t="s">
        <v>457</v>
      </c>
      <c r="O87" s="234" t="s">
        <v>458</v>
      </c>
      <c r="P87" s="234" t="s">
        <v>104</v>
      </c>
      <c r="Q87" s="234" t="s">
        <v>105</v>
      </c>
      <c r="R87" s="234" t="s">
        <v>944</v>
      </c>
      <c r="S87" s="234" t="s">
        <v>945</v>
      </c>
      <c r="T87" s="234" t="s">
        <v>461</v>
      </c>
      <c r="U87" s="234">
        <v>0</v>
      </c>
      <c r="V87" s="234" t="s">
        <v>946</v>
      </c>
      <c r="W87" s="234" t="s">
        <v>463</v>
      </c>
      <c r="X87" s="234" t="s">
        <v>464</v>
      </c>
      <c r="Y87" s="234">
        <v>0</v>
      </c>
      <c r="Z87" s="234" t="s">
        <v>465</v>
      </c>
      <c r="AA87" s="234" t="s">
        <v>466</v>
      </c>
      <c r="AB87" s="235">
        <v>1</v>
      </c>
      <c r="AC87" s="235">
        <v>1</v>
      </c>
      <c r="AD87" s="235">
        <v>10</v>
      </c>
      <c r="AE87" s="234">
        <v>1</v>
      </c>
      <c r="AF87" s="234">
        <v>11</v>
      </c>
      <c r="AG87" s="236">
        <v>35070000</v>
      </c>
      <c r="AH87" s="234">
        <v>0</v>
      </c>
      <c r="AI87" s="234">
        <v>0</v>
      </c>
      <c r="AJ87" s="234">
        <v>0</v>
      </c>
      <c r="AK87" s="234" t="s">
        <v>467</v>
      </c>
      <c r="AL87" s="234" t="s">
        <v>468</v>
      </c>
      <c r="AM87" s="234">
        <v>0</v>
      </c>
      <c r="AN87" s="234">
        <v>0</v>
      </c>
      <c r="AO87" s="234" t="s">
        <v>5</v>
      </c>
      <c r="AP87" s="234" t="s">
        <v>947</v>
      </c>
      <c r="AQ87" s="234">
        <v>20220024</v>
      </c>
      <c r="AR87" s="234">
        <v>48</v>
      </c>
      <c r="AS87" s="234">
        <v>44565</v>
      </c>
      <c r="AT87" s="234">
        <v>35070000</v>
      </c>
      <c r="AU87" s="234">
        <v>101</v>
      </c>
      <c r="AV87" s="234">
        <v>44572</v>
      </c>
      <c r="AW87" s="234">
        <v>35070000</v>
      </c>
      <c r="AX87" s="234">
        <v>0</v>
      </c>
      <c r="AY87" s="234">
        <v>3507000</v>
      </c>
      <c r="AZ87" s="234" t="s">
        <v>470</v>
      </c>
      <c r="BA87" s="234" t="s">
        <v>471</v>
      </c>
      <c r="BB87" s="234" t="s">
        <v>472</v>
      </c>
      <c r="BC87" s="234">
        <v>3778917</v>
      </c>
      <c r="BD87" s="234" t="s">
        <v>473</v>
      </c>
      <c r="BE87" s="234" t="s">
        <v>474</v>
      </c>
      <c r="BF87" s="234" t="s">
        <v>475</v>
      </c>
      <c r="BG87" s="234" t="s">
        <v>475</v>
      </c>
      <c r="BH87" s="234" t="s">
        <v>475</v>
      </c>
      <c r="BI87" s="234" t="s">
        <v>476</v>
      </c>
      <c r="BJ87" s="234" t="s">
        <v>477</v>
      </c>
      <c r="BK87" s="234">
        <v>4954580000</v>
      </c>
      <c r="BL87" s="234" t="s">
        <v>478</v>
      </c>
      <c r="BM87" s="234">
        <v>16583</v>
      </c>
      <c r="BN87" s="234">
        <v>0</v>
      </c>
      <c r="BO87" s="234" t="s">
        <v>105</v>
      </c>
      <c r="BP87" s="234" t="s">
        <v>105</v>
      </c>
      <c r="BQ87" s="234" t="s">
        <v>479</v>
      </c>
      <c r="BR87" s="234">
        <v>20220024</v>
      </c>
      <c r="BS87" s="234" t="s">
        <v>948</v>
      </c>
      <c r="BT87" s="234" t="s">
        <v>479</v>
      </c>
      <c r="BU87" s="234" t="s">
        <v>949</v>
      </c>
      <c r="BV87" s="234" t="s">
        <v>949</v>
      </c>
      <c r="BW87" s="234" t="s">
        <v>479</v>
      </c>
      <c r="BX87" s="234" t="s">
        <v>950</v>
      </c>
      <c r="BY87" s="234" t="s">
        <v>950</v>
      </c>
      <c r="BZ87" s="234" t="s">
        <v>950</v>
      </c>
      <c r="CA87" s="234" t="s">
        <v>484</v>
      </c>
      <c r="CB87" s="234" t="s">
        <v>944</v>
      </c>
      <c r="CC87" s="234" t="s">
        <v>944</v>
      </c>
      <c r="CD87" s="234" t="s">
        <v>944</v>
      </c>
      <c r="CE87" s="234" t="s">
        <v>484</v>
      </c>
      <c r="CF87" s="234" t="s">
        <v>485</v>
      </c>
      <c r="CG87" s="234" t="s">
        <v>485</v>
      </c>
      <c r="CH87" s="234" t="s">
        <v>485</v>
      </c>
      <c r="CI87" s="234" t="s">
        <v>484</v>
      </c>
      <c r="CJ87" s="234">
        <v>48</v>
      </c>
      <c r="CK87" s="234">
        <v>48</v>
      </c>
      <c r="CL87" s="234" t="s">
        <v>479</v>
      </c>
      <c r="CM87" s="234">
        <v>35070000</v>
      </c>
      <c r="CN87" s="236">
        <v>35070000</v>
      </c>
      <c r="CO87" s="234" t="s">
        <v>479</v>
      </c>
      <c r="CP87" s="234">
        <v>101</v>
      </c>
      <c r="CQ87" s="234">
        <v>101</v>
      </c>
      <c r="CR87" s="234" t="s">
        <v>479</v>
      </c>
      <c r="CS87" s="234">
        <v>35070000</v>
      </c>
      <c r="CT87" s="236">
        <v>35070000</v>
      </c>
      <c r="CU87" s="234" t="s">
        <v>486</v>
      </c>
      <c r="CV87" s="234" t="s">
        <v>479</v>
      </c>
      <c r="CW87" s="236">
        <v>5728100</v>
      </c>
      <c r="CX87" s="234" t="s">
        <v>487</v>
      </c>
      <c r="CY87" s="234">
        <v>2790</v>
      </c>
      <c r="CZ87" s="234">
        <v>2790</v>
      </c>
      <c r="DA87" s="234" t="s">
        <v>488</v>
      </c>
      <c r="DB87" s="236">
        <f>+Tabla2[[#This Row],[VALOR TOTAL ESTIMADO VIGENCIA ACTUAL]]-Tabla2[[#This Row],[Valor CDP BD]]</f>
        <v>0</v>
      </c>
      <c r="DC87" s="236">
        <f>+Tabla2[[#This Row],[Valor CDP BD]]-Tabla2[[#This Row],[Valor RP BD]]</f>
        <v>0</v>
      </c>
    </row>
    <row r="88" spans="1:107" ht="16.149999999999999" hidden="1" customHeight="1" x14ac:dyDescent="0.25">
      <c r="A88" s="234" t="s">
        <v>951</v>
      </c>
      <c r="B88" s="234" t="s">
        <v>952</v>
      </c>
      <c r="C88" s="234">
        <v>7710</v>
      </c>
      <c r="D88" s="234" t="s">
        <v>951</v>
      </c>
      <c r="E88" s="234">
        <v>872022</v>
      </c>
      <c r="F88" s="234">
        <v>7710</v>
      </c>
      <c r="G88" s="234">
        <v>16670</v>
      </c>
      <c r="H88" s="234">
        <v>2783</v>
      </c>
      <c r="I88" s="234" t="s">
        <v>953</v>
      </c>
      <c r="J88" s="234" t="s">
        <v>453</v>
      </c>
      <c r="K88" s="234" t="s">
        <v>454</v>
      </c>
      <c r="L88" s="234" t="s">
        <v>455</v>
      </c>
      <c r="M88" s="234" t="s">
        <v>456</v>
      </c>
      <c r="N88" s="234" t="s">
        <v>457</v>
      </c>
      <c r="O88" s="234" t="s">
        <v>458</v>
      </c>
      <c r="P88" s="234" t="s">
        <v>104</v>
      </c>
      <c r="Q88" s="234" t="s">
        <v>105</v>
      </c>
      <c r="R88" s="234" t="s">
        <v>954</v>
      </c>
      <c r="S88" s="234" t="s">
        <v>955</v>
      </c>
      <c r="T88" s="234" t="s">
        <v>461</v>
      </c>
      <c r="U88" s="234">
        <v>0</v>
      </c>
      <c r="V88" s="234" t="s">
        <v>956</v>
      </c>
      <c r="W88" s="234" t="s">
        <v>463</v>
      </c>
      <c r="X88" s="234" t="s">
        <v>464</v>
      </c>
      <c r="Y88" s="234">
        <v>0</v>
      </c>
      <c r="Z88" s="234" t="s">
        <v>465</v>
      </c>
      <c r="AA88" s="234" t="s">
        <v>466</v>
      </c>
      <c r="AB88" s="235">
        <v>1</v>
      </c>
      <c r="AC88" s="235">
        <v>1</v>
      </c>
      <c r="AD88" s="235">
        <v>10</v>
      </c>
      <c r="AE88" s="234">
        <v>1</v>
      </c>
      <c r="AF88" s="234">
        <v>11</v>
      </c>
      <c r="AG88" s="236">
        <v>21830000</v>
      </c>
      <c r="AH88" s="234">
        <v>0</v>
      </c>
      <c r="AI88" s="234">
        <v>0</v>
      </c>
      <c r="AJ88" s="234">
        <v>0</v>
      </c>
      <c r="AK88" s="234" t="s">
        <v>467</v>
      </c>
      <c r="AL88" s="234" t="s">
        <v>468</v>
      </c>
      <c r="AM88" s="234">
        <v>0</v>
      </c>
      <c r="AN88" s="234">
        <v>0</v>
      </c>
      <c r="AO88" s="234" t="s">
        <v>5</v>
      </c>
      <c r="AP88" s="234" t="s">
        <v>957</v>
      </c>
      <c r="AQ88" s="234">
        <v>20220412</v>
      </c>
      <c r="AR88" s="234">
        <v>276</v>
      </c>
      <c r="AS88" s="234">
        <v>44572</v>
      </c>
      <c r="AT88" s="234">
        <v>21830000</v>
      </c>
      <c r="AU88" s="234">
        <v>598</v>
      </c>
      <c r="AV88" s="234">
        <v>44582</v>
      </c>
      <c r="AW88" s="234">
        <v>21830000</v>
      </c>
      <c r="AX88" s="234">
        <v>0</v>
      </c>
      <c r="AY88" s="234">
        <v>2183000</v>
      </c>
      <c r="AZ88" s="234" t="s">
        <v>470</v>
      </c>
      <c r="BA88" s="234" t="s">
        <v>471</v>
      </c>
      <c r="BB88" s="234" t="s">
        <v>472</v>
      </c>
      <c r="BC88" s="234">
        <v>3778917</v>
      </c>
      <c r="BD88" s="234" t="s">
        <v>473</v>
      </c>
      <c r="BE88" s="234" t="s">
        <v>474</v>
      </c>
      <c r="BF88" s="234" t="s">
        <v>475</v>
      </c>
      <c r="BG88" s="234" t="s">
        <v>475</v>
      </c>
      <c r="BH88" s="234" t="s">
        <v>475</v>
      </c>
      <c r="BI88" s="234" t="s">
        <v>476</v>
      </c>
      <c r="BJ88" s="234" t="s">
        <v>477</v>
      </c>
      <c r="BK88" s="234">
        <v>4954580000</v>
      </c>
      <c r="BL88" s="234" t="s">
        <v>478</v>
      </c>
      <c r="BM88" s="234">
        <v>16670</v>
      </c>
      <c r="BN88" s="234">
        <v>0</v>
      </c>
      <c r="BO88" s="234" t="s">
        <v>105</v>
      </c>
      <c r="BP88" s="234" t="s">
        <v>105</v>
      </c>
      <c r="BQ88" s="234" t="s">
        <v>479</v>
      </c>
      <c r="BR88" s="234">
        <v>20220412</v>
      </c>
      <c r="BS88" s="234" t="s">
        <v>958</v>
      </c>
      <c r="BT88" s="234" t="s">
        <v>479</v>
      </c>
      <c r="BU88" s="234" t="s">
        <v>959</v>
      </c>
      <c r="BV88" s="234" t="s">
        <v>959</v>
      </c>
      <c r="BW88" s="234" t="s">
        <v>479</v>
      </c>
      <c r="BX88" s="234" t="s">
        <v>960</v>
      </c>
      <c r="BY88" s="234" t="s">
        <v>960</v>
      </c>
      <c r="BZ88" s="234" t="s">
        <v>961</v>
      </c>
      <c r="CA88" s="234" t="s">
        <v>483</v>
      </c>
      <c r="CB88" s="234" t="s">
        <v>954</v>
      </c>
      <c r="CC88" s="234" t="s">
        <v>954</v>
      </c>
      <c r="CD88" s="234" t="s">
        <v>954</v>
      </c>
      <c r="CE88" s="234" t="s">
        <v>484</v>
      </c>
      <c r="CF88" s="234" t="s">
        <v>485</v>
      </c>
      <c r="CG88" s="234" t="s">
        <v>485</v>
      </c>
      <c r="CH88" s="234" t="s">
        <v>485</v>
      </c>
      <c r="CI88" s="234" t="s">
        <v>484</v>
      </c>
      <c r="CJ88" s="234">
        <v>276</v>
      </c>
      <c r="CK88" s="234">
        <v>276</v>
      </c>
      <c r="CL88" s="234" t="s">
        <v>479</v>
      </c>
      <c r="CM88" s="234">
        <v>21830000</v>
      </c>
      <c r="CN88" s="236">
        <v>21830000</v>
      </c>
      <c r="CO88" s="234" t="s">
        <v>479</v>
      </c>
      <c r="CP88" s="234">
        <v>598</v>
      </c>
      <c r="CQ88" s="234">
        <v>598</v>
      </c>
      <c r="CR88" s="234" t="s">
        <v>479</v>
      </c>
      <c r="CS88" s="234">
        <v>21830000</v>
      </c>
      <c r="CT88" s="236">
        <v>21830000</v>
      </c>
      <c r="CU88" s="234" t="s">
        <v>486</v>
      </c>
      <c r="CV88" s="234" t="s">
        <v>479</v>
      </c>
      <c r="CW88" s="236">
        <v>2692367</v>
      </c>
      <c r="CX88" s="234" t="s">
        <v>487</v>
      </c>
      <c r="CY88" s="234">
        <v>2783</v>
      </c>
      <c r="CZ88" s="234">
        <v>2783</v>
      </c>
      <c r="DA88" s="234" t="s">
        <v>488</v>
      </c>
      <c r="DB88" s="236">
        <f>+Tabla2[[#This Row],[VALOR TOTAL ESTIMADO VIGENCIA ACTUAL]]-Tabla2[[#This Row],[Valor CDP BD]]</f>
        <v>0</v>
      </c>
      <c r="DC88" s="236">
        <f>+Tabla2[[#This Row],[Valor CDP BD]]-Tabla2[[#This Row],[Valor RP BD]]</f>
        <v>0</v>
      </c>
    </row>
    <row r="89" spans="1:107" ht="16.149999999999999" hidden="1" customHeight="1" x14ac:dyDescent="0.25">
      <c r="A89" s="234" t="s">
        <v>962</v>
      </c>
      <c r="B89" s="234" t="s">
        <v>963</v>
      </c>
      <c r="C89" s="234">
        <v>7710</v>
      </c>
      <c r="D89" s="234" t="s">
        <v>962</v>
      </c>
      <c r="E89" s="234">
        <v>882022</v>
      </c>
      <c r="F89" s="234">
        <v>7710</v>
      </c>
      <c r="G89" s="234">
        <v>16707</v>
      </c>
      <c r="H89" s="234">
        <v>2783</v>
      </c>
      <c r="I89" s="234" t="s">
        <v>953</v>
      </c>
      <c r="J89" s="234" t="s">
        <v>453</v>
      </c>
      <c r="K89" s="234" t="s">
        <v>454</v>
      </c>
      <c r="L89" s="234" t="s">
        <v>455</v>
      </c>
      <c r="M89" s="234" t="s">
        <v>456</v>
      </c>
      <c r="N89" s="234" t="s">
        <v>457</v>
      </c>
      <c r="O89" s="234" t="s">
        <v>458</v>
      </c>
      <c r="P89" s="234" t="s">
        <v>104</v>
      </c>
      <c r="Q89" s="234" t="s">
        <v>105</v>
      </c>
      <c r="R89" s="234" t="s">
        <v>954</v>
      </c>
      <c r="S89" s="234" t="s">
        <v>955</v>
      </c>
      <c r="T89" s="234" t="s">
        <v>461</v>
      </c>
      <c r="U89" s="234">
        <v>0</v>
      </c>
      <c r="V89" s="234" t="s">
        <v>956</v>
      </c>
      <c r="W89" s="234" t="s">
        <v>463</v>
      </c>
      <c r="X89" s="234" t="s">
        <v>464</v>
      </c>
      <c r="Y89" s="234">
        <v>0</v>
      </c>
      <c r="Z89" s="234" t="s">
        <v>465</v>
      </c>
      <c r="AA89" s="234" t="s">
        <v>466</v>
      </c>
      <c r="AB89" s="235">
        <v>1</v>
      </c>
      <c r="AC89" s="235">
        <v>1</v>
      </c>
      <c r="AD89" s="235">
        <v>10</v>
      </c>
      <c r="AE89" s="234">
        <v>1</v>
      </c>
      <c r="AF89" s="234">
        <v>11</v>
      </c>
      <c r="AG89" s="236">
        <v>21830000</v>
      </c>
      <c r="AH89" s="234">
        <v>0</v>
      </c>
      <c r="AI89" s="234">
        <v>0</v>
      </c>
      <c r="AJ89" s="234">
        <v>0</v>
      </c>
      <c r="AK89" s="234" t="s">
        <v>467</v>
      </c>
      <c r="AL89" s="234" t="s">
        <v>468</v>
      </c>
      <c r="AM89" s="234">
        <v>0</v>
      </c>
      <c r="AN89" s="234">
        <v>0</v>
      </c>
      <c r="AO89" s="234" t="s">
        <v>5</v>
      </c>
      <c r="AP89" s="234" t="s">
        <v>964</v>
      </c>
      <c r="AQ89" s="234">
        <v>20220415</v>
      </c>
      <c r="AR89" s="234">
        <v>324</v>
      </c>
      <c r="AS89" s="234">
        <v>44573</v>
      </c>
      <c r="AT89" s="234">
        <v>21830000</v>
      </c>
      <c r="AU89" s="234">
        <v>557</v>
      </c>
      <c r="AV89" s="234">
        <v>44582</v>
      </c>
      <c r="AW89" s="234">
        <v>21830000</v>
      </c>
      <c r="AX89" s="234">
        <v>0</v>
      </c>
      <c r="AY89" s="234">
        <v>2183000</v>
      </c>
      <c r="AZ89" s="234" t="s">
        <v>470</v>
      </c>
      <c r="BA89" s="234" t="s">
        <v>471</v>
      </c>
      <c r="BB89" s="234" t="s">
        <v>472</v>
      </c>
      <c r="BC89" s="234">
        <v>3778917</v>
      </c>
      <c r="BD89" s="234" t="s">
        <v>473</v>
      </c>
      <c r="BE89" s="234" t="s">
        <v>474</v>
      </c>
      <c r="BF89" s="234" t="s">
        <v>475</v>
      </c>
      <c r="BG89" s="234" t="s">
        <v>475</v>
      </c>
      <c r="BH89" s="234" t="s">
        <v>475</v>
      </c>
      <c r="BI89" s="234" t="s">
        <v>476</v>
      </c>
      <c r="BJ89" s="234" t="s">
        <v>477</v>
      </c>
      <c r="BK89" s="234">
        <v>4954580000</v>
      </c>
      <c r="BL89" s="234" t="s">
        <v>478</v>
      </c>
      <c r="BM89" s="234">
        <v>16707</v>
      </c>
      <c r="BN89" s="234">
        <v>0</v>
      </c>
      <c r="BO89" s="234" t="s">
        <v>105</v>
      </c>
      <c r="BP89" s="234" t="s">
        <v>105</v>
      </c>
      <c r="BQ89" s="234" t="s">
        <v>479</v>
      </c>
      <c r="BR89" s="234">
        <v>20220415</v>
      </c>
      <c r="BS89" s="234" t="s">
        <v>965</v>
      </c>
      <c r="BT89" s="234" t="s">
        <v>479</v>
      </c>
      <c r="BU89" s="234" t="s">
        <v>966</v>
      </c>
      <c r="BV89" s="234" t="s">
        <v>966</v>
      </c>
      <c r="BW89" s="234" t="s">
        <v>479</v>
      </c>
      <c r="BX89" s="234" t="s">
        <v>960</v>
      </c>
      <c r="BY89" s="234" t="s">
        <v>960</v>
      </c>
      <c r="BZ89" s="234" t="s">
        <v>960</v>
      </c>
      <c r="CA89" s="234" t="s">
        <v>484</v>
      </c>
      <c r="CB89" s="234" t="s">
        <v>954</v>
      </c>
      <c r="CC89" s="234" t="s">
        <v>954</v>
      </c>
      <c r="CD89" s="234" t="s">
        <v>954</v>
      </c>
      <c r="CE89" s="234" t="s">
        <v>484</v>
      </c>
      <c r="CF89" s="234" t="s">
        <v>485</v>
      </c>
      <c r="CG89" s="234" t="s">
        <v>485</v>
      </c>
      <c r="CH89" s="234" t="s">
        <v>485</v>
      </c>
      <c r="CI89" s="234" t="s">
        <v>484</v>
      </c>
      <c r="CJ89" s="234">
        <v>324</v>
      </c>
      <c r="CK89" s="234">
        <v>324</v>
      </c>
      <c r="CL89" s="234" t="s">
        <v>479</v>
      </c>
      <c r="CM89" s="234">
        <v>21830000</v>
      </c>
      <c r="CN89" s="236">
        <v>21830000</v>
      </c>
      <c r="CO89" s="234" t="s">
        <v>479</v>
      </c>
      <c r="CP89" s="234">
        <v>557</v>
      </c>
      <c r="CQ89" s="234">
        <v>557</v>
      </c>
      <c r="CR89" s="234" t="s">
        <v>479</v>
      </c>
      <c r="CS89" s="234">
        <v>21830000</v>
      </c>
      <c r="CT89" s="236">
        <v>21830000</v>
      </c>
      <c r="CU89" s="234" t="s">
        <v>486</v>
      </c>
      <c r="CV89" s="234" t="s">
        <v>479</v>
      </c>
      <c r="CW89" s="236">
        <v>2183000</v>
      </c>
      <c r="CX89" s="234" t="s">
        <v>487</v>
      </c>
      <c r="CY89" s="234">
        <v>2783</v>
      </c>
      <c r="CZ89" s="234">
        <v>2783</v>
      </c>
      <c r="DA89" s="234" t="s">
        <v>488</v>
      </c>
      <c r="DB89" s="236">
        <f>+Tabla2[[#This Row],[VALOR TOTAL ESTIMADO VIGENCIA ACTUAL]]-Tabla2[[#This Row],[Valor CDP BD]]</f>
        <v>0</v>
      </c>
      <c r="DC89" s="236">
        <f>+Tabla2[[#This Row],[Valor CDP BD]]-Tabla2[[#This Row],[Valor RP BD]]</f>
        <v>0</v>
      </c>
    </row>
    <row r="90" spans="1:107" ht="16.149999999999999" hidden="1" customHeight="1" x14ac:dyDescent="0.25">
      <c r="A90" s="234" t="s">
        <v>967</v>
      </c>
      <c r="B90" s="234" t="s">
        <v>968</v>
      </c>
      <c r="C90" s="234">
        <v>7710</v>
      </c>
      <c r="D90" s="234" t="s">
        <v>967</v>
      </c>
      <c r="E90" s="234">
        <v>892022</v>
      </c>
      <c r="F90" s="234">
        <v>7710</v>
      </c>
      <c r="G90" s="234">
        <v>16734</v>
      </c>
      <c r="H90" s="234">
        <v>2783</v>
      </c>
      <c r="I90" s="234" t="s">
        <v>953</v>
      </c>
      <c r="J90" s="234" t="s">
        <v>453</v>
      </c>
      <c r="K90" s="234" t="s">
        <v>454</v>
      </c>
      <c r="L90" s="234" t="s">
        <v>455</v>
      </c>
      <c r="M90" s="234" t="s">
        <v>456</v>
      </c>
      <c r="N90" s="234" t="s">
        <v>457</v>
      </c>
      <c r="O90" s="234" t="s">
        <v>458</v>
      </c>
      <c r="P90" s="234" t="s">
        <v>104</v>
      </c>
      <c r="Q90" s="234" t="s">
        <v>105</v>
      </c>
      <c r="R90" s="234" t="s">
        <v>954</v>
      </c>
      <c r="S90" s="234" t="s">
        <v>955</v>
      </c>
      <c r="T90" s="234" t="s">
        <v>461</v>
      </c>
      <c r="U90" s="234">
        <v>0</v>
      </c>
      <c r="V90" s="234" t="s">
        <v>956</v>
      </c>
      <c r="W90" s="234" t="s">
        <v>463</v>
      </c>
      <c r="X90" s="234" t="s">
        <v>464</v>
      </c>
      <c r="Y90" s="234">
        <v>0</v>
      </c>
      <c r="Z90" s="234" t="s">
        <v>465</v>
      </c>
      <c r="AA90" s="234" t="s">
        <v>466</v>
      </c>
      <c r="AB90" s="235">
        <v>1</v>
      </c>
      <c r="AC90" s="235">
        <v>1</v>
      </c>
      <c r="AD90" s="235">
        <v>10</v>
      </c>
      <c r="AE90" s="234">
        <v>1</v>
      </c>
      <c r="AF90" s="234">
        <v>11</v>
      </c>
      <c r="AG90" s="236">
        <v>21830000</v>
      </c>
      <c r="AH90" s="234">
        <v>0</v>
      </c>
      <c r="AI90" s="234">
        <v>0</v>
      </c>
      <c r="AJ90" s="234">
        <v>0</v>
      </c>
      <c r="AK90" s="234" t="s">
        <v>467</v>
      </c>
      <c r="AL90" s="234" t="s">
        <v>468</v>
      </c>
      <c r="AM90" s="234">
        <v>0</v>
      </c>
      <c r="AN90" s="234">
        <v>0</v>
      </c>
      <c r="AO90" s="234" t="s">
        <v>5</v>
      </c>
      <c r="AP90" s="234" t="s">
        <v>969</v>
      </c>
      <c r="AQ90" s="234">
        <v>20220842</v>
      </c>
      <c r="AR90" s="234">
        <v>935</v>
      </c>
      <c r="AS90" s="234">
        <v>44580</v>
      </c>
      <c r="AT90" s="234">
        <v>21830000</v>
      </c>
      <c r="AU90" s="234">
        <v>913</v>
      </c>
      <c r="AV90" s="234">
        <v>44587</v>
      </c>
      <c r="AW90" s="234">
        <v>21830000</v>
      </c>
      <c r="AX90" s="234">
        <v>0</v>
      </c>
      <c r="AY90" s="234">
        <v>2183000</v>
      </c>
      <c r="AZ90" s="234" t="s">
        <v>470</v>
      </c>
      <c r="BA90" s="234" t="s">
        <v>471</v>
      </c>
      <c r="BB90" s="234" t="s">
        <v>472</v>
      </c>
      <c r="BC90" s="234">
        <v>3778917</v>
      </c>
      <c r="BD90" s="234" t="s">
        <v>473</v>
      </c>
      <c r="BE90" s="234" t="s">
        <v>474</v>
      </c>
      <c r="BF90" s="234" t="s">
        <v>475</v>
      </c>
      <c r="BG90" s="234" t="s">
        <v>475</v>
      </c>
      <c r="BH90" s="234" t="s">
        <v>475</v>
      </c>
      <c r="BI90" s="234" t="s">
        <v>476</v>
      </c>
      <c r="BJ90" s="234" t="s">
        <v>477</v>
      </c>
      <c r="BK90" s="234">
        <v>4954580000</v>
      </c>
      <c r="BL90" s="234" t="s">
        <v>478</v>
      </c>
      <c r="BM90" s="234">
        <v>16734</v>
      </c>
      <c r="BN90" s="234">
        <v>0</v>
      </c>
      <c r="BO90" s="234" t="s">
        <v>105</v>
      </c>
      <c r="BP90" s="234" t="s">
        <v>105</v>
      </c>
      <c r="BQ90" s="234" t="s">
        <v>479</v>
      </c>
      <c r="BR90" s="234">
        <v>20220842</v>
      </c>
      <c r="BS90" s="234" t="s">
        <v>970</v>
      </c>
      <c r="BT90" s="234" t="s">
        <v>479</v>
      </c>
      <c r="BU90" s="234" t="s">
        <v>969</v>
      </c>
      <c r="BV90" s="234" t="s">
        <v>969</v>
      </c>
      <c r="BW90" s="234" t="s">
        <v>479</v>
      </c>
      <c r="BX90" s="234" t="s">
        <v>960</v>
      </c>
      <c r="BY90" s="234" t="s">
        <v>960</v>
      </c>
      <c r="BZ90" s="234" t="s">
        <v>960</v>
      </c>
      <c r="CA90" s="234" t="s">
        <v>484</v>
      </c>
      <c r="CB90" s="234" t="s">
        <v>954</v>
      </c>
      <c r="CC90" s="234" t="s">
        <v>954</v>
      </c>
      <c r="CD90" s="234" t="s">
        <v>954</v>
      </c>
      <c r="CE90" s="234" t="s">
        <v>484</v>
      </c>
      <c r="CF90" s="234" t="s">
        <v>485</v>
      </c>
      <c r="CG90" s="234" t="s">
        <v>485</v>
      </c>
      <c r="CH90" s="234" t="s">
        <v>485</v>
      </c>
      <c r="CI90" s="234" t="s">
        <v>484</v>
      </c>
      <c r="CJ90" s="234">
        <v>935</v>
      </c>
      <c r="CK90" s="234">
        <v>935</v>
      </c>
      <c r="CL90" s="234" t="s">
        <v>479</v>
      </c>
      <c r="CM90" s="234">
        <v>21830000</v>
      </c>
      <c r="CN90" s="236">
        <v>21830000</v>
      </c>
      <c r="CO90" s="234" t="s">
        <v>479</v>
      </c>
      <c r="CP90" s="234">
        <v>913</v>
      </c>
      <c r="CQ90" s="234">
        <v>913</v>
      </c>
      <c r="CR90" s="234" t="s">
        <v>479</v>
      </c>
      <c r="CS90" s="234">
        <v>21830000</v>
      </c>
      <c r="CT90" s="236">
        <v>21830000</v>
      </c>
      <c r="CU90" s="234" t="s">
        <v>486</v>
      </c>
      <c r="CV90" s="234" t="s">
        <v>479</v>
      </c>
      <c r="CW90" s="236">
        <v>2183000</v>
      </c>
      <c r="CX90" s="234" t="s">
        <v>487</v>
      </c>
      <c r="CY90" s="234">
        <v>2783</v>
      </c>
      <c r="CZ90" s="234">
        <v>2783</v>
      </c>
      <c r="DA90" s="234" t="s">
        <v>488</v>
      </c>
      <c r="DB90" s="236">
        <f>+Tabla2[[#This Row],[VALOR TOTAL ESTIMADO VIGENCIA ACTUAL]]-Tabla2[[#This Row],[Valor CDP BD]]</f>
        <v>0</v>
      </c>
      <c r="DC90" s="236">
        <f>+Tabla2[[#This Row],[Valor CDP BD]]-Tabla2[[#This Row],[Valor RP BD]]</f>
        <v>0</v>
      </c>
    </row>
    <row r="91" spans="1:107" ht="16.149999999999999" hidden="1" customHeight="1" x14ac:dyDescent="0.25">
      <c r="A91" s="234" t="s">
        <v>971</v>
      </c>
      <c r="B91" s="234" t="s">
        <v>972</v>
      </c>
      <c r="C91" s="234">
        <v>7710</v>
      </c>
      <c r="D91" s="234" t="s">
        <v>971</v>
      </c>
      <c r="E91" s="234">
        <v>902022</v>
      </c>
      <c r="F91" s="234">
        <v>7710</v>
      </c>
      <c r="G91" s="234">
        <v>16753</v>
      </c>
      <c r="H91" s="234">
        <v>2783</v>
      </c>
      <c r="I91" s="234" t="s">
        <v>953</v>
      </c>
      <c r="J91" s="234" t="s">
        <v>453</v>
      </c>
      <c r="K91" s="234" t="s">
        <v>454</v>
      </c>
      <c r="L91" s="234" t="s">
        <v>455</v>
      </c>
      <c r="M91" s="234" t="s">
        <v>456</v>
      </c>
      <c r="N91" s="234" t="s">
        <v>457</v>
      </c>
      <c r="O91" s="234" t="s">
        <v>458</v>
      </c>
      <c r="P91" s="234" t="s">
        <v>104</v>
      </c>
      <c r="Q91" s="234" t="s">
        <v>105</v>
      </c>
      <c r="R91" s="234" t="s">
        <v>954</v>
      </c>
      <c r="S91" s="234" t="s">
        <v>955</v>
      </c>
      <c r="T91" s="234" t="s">
        <v>461</v>
      </c>
      <c r="U91" s="234">
        <v>0</v>
      </c>
      <c r="V91" s="234" t="s">
        <v>956</v>
      </c>
      <c r="W91" s="234" t="s">
        <v>463</v>
      </c>
      <c r="X91" s="234" t="s">
        <v>464</v>
      </c>
      <c r="Y91" s="234">
        <v>0</v>
      </c>
      <c r="Z91" s="234" t="s">
        <v>465</v>
      </c>
      <c r="AA91" s="234" t="s">
        <v>466</v>
      </c>
      <c r="AB91" s="235">
        <v>1</v>
      </c>
      <c r="AC91" s="235">
        <v>1</v>
      </c>
      <c r="AD91" s="235">
        <v>10</v>
      </c>
      <c r="AE91" s="234">
        <v>1</v>
      </c>
      <c r="AF91" s="234">
        <v>11</v>
      </c>
      <c r="AG91" s="236">
        <v>21830000</v>
      </c>
      <c r="AH91" s="234">
        <v>0</v>
      </c>
      <c r="AI91" s="234">
        <v>0</v>
      </c>
      <c r="AJ91" s="234">
        <v>0</v>
      </c>
      <c r="AK91" s="234" t="s">
        <v>467</v>
      </c>
      <c r="AL91" s="234" t="s">
        <v>468</v>
      </c>
      <c r="AM91" s="234">
        <v>0</v>
      </c>
      <c r="AN91" s="234">
        <v>0</v>
      </c>
      <c r="AO91" s="234" t="s">
        <v>5</v>
      </c>
      <c r="AP91" s="234" t="s">
        <v>973</v>
      </c>
      <c r="AQ91" s="234">
        <v>20220556</v>
      </c>
      <c r="AR91" s="234">
        <v>670</v>
      </c>
      <c r="AS91" s="234">
        <v>44578</v>
      </c>
      <c r="AT91" s="234">
        <v>21830000</v>
      </c>
      <c r="AU91" s="234">
        <v>689</v>
      </c>
      <c r="AV91" s="234">
        <v>44583</v>
      </c>
      <c r="AW91" s="234">
        <v>21830000</v>
      </c>
      <c r="AX91" s="234">
        <v>0</v>
      </c>
      <c r="AY91" s="234">
        <v>2183000</v>
      </c>
      <c r="AZ91" s="234" t="s">
        <v>470</v>
      </c>
      <c r="BA91" s="234" t="s">
        <v>471</v>
      </c>
      <c r="BB91" s="234" t="s">
        <v>472</v>
      </c>
      <c r="BC91" s="234">
        <v>3778917</v>
      </c>
      <c r="BD91" s="234" t="s">
        <v>473</v>
      </c>
      <c r="BE91" s="234" t="s">
        <v>474</v>
      </c>
      <c r="BF91" s="234" t="s">
        <v>475</v>
      </c>
      <c r="BG91" s="234" t="s">
        <v>475</v>
      </c>
      <c r="BH91" s="234" t="s">
        <v>475</v>
      </c>
      <c r="BI91" s="234" t="s">
        <v>476</v>
      </c>
      <c r="BJ91" s="234" t="s">
        <v>477</v>
      </c>
      <c r="BK91" s="234">
        <v>4954580000</v>
      </c>
      <c r="BL91" s="234" t="s">
        <v>478</v>
      </c>
      <c r="BM91" s="234">
        <v>16753</v>
      </c>
      <c r="BN91" s="234">
        <v>0</v>
      </c>
      <c r="BO91" s="234" t="s">
        <v>105</v>
      </c>
      <c r="BP91" s="234" t="s">
        <v>105</v>
      </c>
      <c r="BQ91" s="234" t="s">
        <v>479</v>
      </c>
      <c r="BR91" s="234">
        <v>20220556</v>
      </c>
      <c r="BS91" s="234" t="s">
        <v>974</v>
      </c>
      <c r="BT91" s="234" t="s">
        <v>479</v>
      </c>
      <c r="BU91" s="234" t="s">
        <v>973</v>
      </c>
      <c r="BV91" s="234" t="s">
        <v>973</v>
      </c>
      <c r="BW91" s="234" t="s">
        <v>479</v>
      </c>
      <c r="BX91" s="234" t="s">
        <v>960</v>
      </c>
      <c r="BY91" s="234" t="s">
        <v>960</v>
      </c>
      <c r="BZ91" s="234" t="s">
        <v>960</v>
      </c>
      <c r="CA91" s="234" t="s">
        <v>484</v>
      </c>
      <c r="CB91" s="234" t="s">
        <v>954</v>
      </c>
      <c r="CC91" s="234" t="s">
        <v>954</v>
      </c>
      <c r="CD91" s="234" t="s">
        <v>954</v>
      </c>
      <c r="CE91" s="234" t="s">
        <v>484</v>
      </c>
      <c r="CF91" s="234" t="s">
        <v>485</v>
      </c>
      <c r="CG91" s="234" t="s">
        <v>485</v>
      </c>
      <c r="CH91" s="234" t="s">
        <v>485</v>
      </c>
      <c r="CI91" s="234" t="s">
        <v>484</v>
      </c>
      <c r="CJ91" s="234">
        <v>670</v>
      </c>
      <c r="CK91" s="234">
        <v>670</v>
      </c>
      <c r="CL91" s="234" t="s">
        <v>479</v>
      </c>
      <c r="CM91" s="234">
        <v>21830000</v>
      </c>
      <c r="CN91" s="236">
        <v>21830000</v>
      </c>
      <c r="CO91" s="234" t="s">
        <v>479</v>
      </c>
      <c r="CP91" s="234">
        <v>689</v>
      </c>
      <c r="CQ91" s="234">
        <v>689</v>
      </c>
      <c r="CR91" s="234" t="s">
        <v>479</v>
      </c>
      <c r="CS91" s="234">
        <v>21830000</v>
      </c>
      <c r="CT91" s="236">
        <v>21830000</v>
      </c>
      <c r="CU91" s="234" t="s">
        <v>486</v>
      </c>
      <c r="CV91" s="234" t="s">
        <v>479</v>
      </c>
      <c r="CW91" s="236">
        <v>2619600</v>
      </c>
      <c r="CX91" s="234" t="s">
        <v>487</v>
      </c>
      <c r="CY91" s="234">
        <v>2783</v>
      </c>
      <c r="CZ91" s="234">
        <v>2783</v>
      </c>
      <c r="DA91" s="234" t="s">
        <v>488</v>
      </c>
      <c r="DB91" s="236">
        <f>+Tabla2[[#This Row],[VALOR TOTAL ESTIMADO VIGENCIA ACTUAL]]-Tabla2[[#This Row],[Valor CDP BD]]</f>
        <v>0</v>
      </c>
      <c r="DC91" s="236">
        <f>+Tabla2[[#This Row],[Valor CDP BD]]-Tabla2[[#This Row],[Valor RP BD]]</f>
        <v>0</v>
      </c>
    </row>
    <row r="92" spans="1:107" ht="16.149999999999999" hidden="1" customHeight="1" x14ac:dyDescent="0.25">
      <c r="A92" s="234" t="s">
        <v>975</v>
      </c>
      <c r="B92" s="234" t="s">
        <v>976</v>
      </c>
      <c r="C92" s="234">
        <v>7710</v>
      </c>
      <c r="D92" s="234" t="s">
        <v>975</v>
      </c>
      <c r="E92" s="234">
        <v>912022</v>
      </c>
      <c r="F92" s="234">
        <v>7710</v>
      </c>
      <c r="G92" s="234">
        <v>16789</v>
      </c>
      <c r="H92" s="234">
        <v>2783</v>
      </c>
      <c r="I92" s="234" t="s">
        <v>953</v>
      </c>
      <c r="J92" s="234" t="s">
        <v>453</v>
      </c>
      <c r="K92" s="234" t="s">
        <v>454</v>
      </c>
      <c r="L92" s="234" t="s">
        <v>455</v>
      </c>
      <c r="M92" s="234" t="s">
        <v>456</v>
      </c>
      <c r="N92" s="234" t="s">
        <v>457</v>
      </c>
      <c r="O92" s="234" t="s">
        <v>458</v>
      </c>
      <c r="P92" s="234" t="s">
        <v>104</v>
      </c>
      <c r="Q92" s="234" t="s">
        <v>105</v>
      </c>
      <c r="R92" s="234" t="s">
        <v>954</v>
      </c>
      <c r="S92" s="234" t="s">
        <v>955</v>
      </c>
      <c r="T92" s="234" t="s">
        <v>461</v>
      </c>
      <c r="U92" s="234">
        <v>0</v>
      </c>
      <c r="V92" s="234" t="s">
        <v>956</v>
      </c>
      <c r="W92" s="234" t="s">
        <v>463</v>
      </c>
      <c r="X92" s="234" t="s">
        <v>464</v>
      </c>
      <c r="Y92" s="234">
        <v>0</v>
      </c>
      <c r="Z92" s="234" t="s">
        <v>465</v>
      </c>
      <c r="AA92" s="234" t="s">
        <v>466</v>
      </c>
      <c r="AB92" s="235">
        <v>1</v>
      </c>
      <c r="AC92" s="235">
        <v>1</v>
      </c>
      <c r="AD92" s="235">
        <v>9</v>
      </c>
      <c r="AE92" s="234">
        <v>1</v>
      </c>
      <c r="AF92" s="234">
        <v>10</v>
      </c>
      <c r="AG92" s="236">
        <v>19647000</v>
      </c>
      <c r="AH92" s="234">
        <v>0</v>
      </c>
      <c r="AI92" s="234">
        <v>0</v>
      </c>
      <c r="AJ92" s="234">
        <v>0</v>
      </c>
      <c r="AK92" s="234" t="s">
        <v>467</v>
      </c>
      <c r="AL92" s="234" t="s">
        <v>468</v>
      </c>
      <c r="AM92" s="234">
        <v>0</v>
      </c>
      <c r="AN92" s="234">
        <v>0</v>
      </c>
      <c r="AO92" s="234" t="s">
        <v>5</v>
      </c>
      <c r="AP92" s="234" t="s">
        <v>977</v>
      </c>
      <c r="AQ92" s="234">
        <v>20220491</v>
      </c>
      <c r="AR92" s="234">
        <v>540</v>
      </c>
      <c r="AS92" s="234">
        <v>44578</v>
      </c>
      <c r="AT92" s="234">
        <v>19647000</v>
      </c>
      <c r="AU92" s="234">
        <v>793</v>
      </c>
      <c r="AV92" s="234">
        <v>44584</v>
      </c>
      <c r="AW92" s="234">
        <v>19647000</v>
      </c>
      <c r="AX92" s="234">
        <v>0</v>
      </c>
      <c r="AY92" s="234">
        <v>2183000</v>
      </c>
      <c r="AZ92" s="234" t="s">
        <v>470</v>
      </c>
      <c r="BA92" s="234" t="s">
        <v>471</v>
      </c>
      <c r="BB92" s="234" t="s">
        <v>472</v>
      </c>
      <c r="BC92" s="234">
        <v>3778917</v>
      </c>
      <c r="BD92" s="234" t="s">
        <v>473</v>
      </c>
      <c r="BE92" s="234" t="s">
        <v>474</v>
      </c>
      <c r="BF92" s="234" t="s">
        <v>475</v>
      </c>
      <c r="BG92" s="234" t="s">
        <v>475</v>
      </c>
      <c r="BH92" s="234" t="s">
        <v>475</v>
      </c>
      <c r="BI92" s="234" t="s">
        <v>476</v>
      </c>
      <c r="BJ92" s="234" t="s">
        <v>477</v>
      </c>
      <c r="BK92" s="234">
        <v>4954580000</v>
      </c>
      <c r="BL92" s="234" t="s">
        <v>478</v>
      </c>
      <c r="BM92" s="234">
        <v>16789</v>
      </c>
      <c r="BN92" s="234">
        <v>0</v>
      </c>
      <c r="BO92" s="234" t="s">
        <v>105</v>
      </c>
      <c r="BP92" s="234" t="s">
        <v>105</v>
      </c>
      <c r="BQ92" s="234" t="s">
        <v>479</v>
      </c>
      <c r="BR92" s="234">
        <v>20220491</v>
      </c>
      <c r="BS92" s="234" t="s">
        <v>978</v>
      </c>
      <c r="BT92" s="234" t="s">
        <v>479</v>
      </c>
      <c r="BU92" s="234" t="s">
        <v>979</v>
      </c>
      <c r="BV92" s="234" t="s">
        <v>979</v>
      </c>
      <c r="BW92" s="234" t="s">
        <v>479</v>
      </c>
      <c r="BX92" s="234" t="s">
        <v>960</v>
      </c>
      <c r="BY92" s="234" t="s">
        <v>960</v>
      </c>
      <c r="BZ92" s="234" t="s">
        <v>960</v>
      </c>
      <c r="CA92" s="234" t="s">
        <v>484</v>
      </c>
      <c r="CB92" s="234" t="s">
        <v>954</v>
      </c>
      <c r="CC92" s="234" t="s">
        <v>954</v>
      </c>
      <c r="CD92" s="234" t="s">
        <v>954</v>
      </c>
      <c r="CE92" s="234" t="s">
        <v>484</v>
      </c>
      <c r="CF92" s="234" t="s">
        <v>485</v>
      </c>
      <c r="CG92" s="234" t="s">
        <v>485</v>
      </c>
      <c r="CH92" s="234" t="s">
        <v>485</v>
      </c>
      <c r="CI92" s="234" t="s">
        <v>484</v>
      </c>
      <c r="CJ92" s="234">
        <v>540</v>
      </c>
      <c r="CK92" s="234">
        <v>540</v>
      </c>
      <c r="CL92" s="234" t="s">
        <v>479</v>
      </c>
      <c r="CM92" s="234">
        <v>19647000</v>
      </c>
      <c r="CN92" s="236">
        <v>19647000</v>
      </c>
      <c r="CO92" s="234" t="s">
        <v>479</v>
      </c>
      <c r="CP92" s="234">
        <v>793</v>
      </c>
      <c r="CQ92" s="234">
        <v>793</v>
      </c>
      <c r="CR92" s="234" t="s">
        <v>479</v>
      </c>
      <c r="CS92" s="234">
        <v>19647000</v>
      </c>
      <c r="CT92" s="236">
        <v>19647000</v>
      </c>
      <c r="CU92" s="234" t="s">
        <v>486</v>
      </c>
      <c r="CV92" s="234" t="s">
        <v>479</v>
      </c>
      <c r="CW92" s="236">
        <v>0</v>
      </c>
      <c r="CX92" s="234" t="s">
        <v>487</v>
      </c>
      <c r="CY92" s="234">
        <v>2783</v>
      </c>
      <c r="CZ92" s="234">
        <v>2783</v>
      </c>
      <c r="DA92" s="234" t="s">
        <v>488</v>
      </c>
      <c r="DB92" s="236">
        <f>+Tabla2[[#This Row],[VALOR TOTAL ESTIMADO VIGENCIA ACTUAL]]-Tabla2[[#This Row],[Valor CDP BD]]</f>
        <v>0</v>
      </c>
      <c r="DC92" s="236">
        <f>+Tabla2[[#This Row],[Valor CDP BD]]-Tabla2[[#This Row],[Valor RP BD]]</f>
        <v>0</v>
      </c>
    </row>
    <row r="93" spans="1:107" ht="16.149999999999999" hidden="1" customHeight="1" x14ac:dyDescent="0.25">
      <c r="A93" s="234" t="s">
        <v>980</v>
      </c>
      <c r="B93" s="234" t="s">
        <v>981</v>
      </c>
      <c r="C93" s="234">
        <v>7710</v>
      </c>
      <c r="D93" s="234" t="s">
        <v>980</v>
      </c>
      <c r="E93" s="234">
        <v>922022</v>
      </c>
      <c r="F93" s="234">
        <v>7710</v>
      </c>
      <c r="G93" s="234">
        <v>16842</v>
      </c>
      <c r="H93" s="234">
        <v>2783</v>
      </c>
      <c r="I93" s="234" t="s">
        <v>953</v>
      </c>
      <c r="J93" s="234" t="s">
        <v>453</v>
      </c>
      <c r="K93" s="234" t="s">
        <v>454</v>
      </c>
      <c r="L93" s="234" t="s">
        <v>455</v>
      </c>
      <c r="M93" s="234" t="s">
        <v>456</v>
      </c>
      <c r="N93" s="234" t="s">
        <v>457</v>
      </c>
      <c r="O93" s="234" t="s">
        <v>458</v>
      </c>
      <c r="P93" s="234" t="s">
        <v>104</v>
      </c>
      <c r="Q93" s="234" t="s">
        <v>105</v>
      </c>
      <c r="R93" s="234" t="s">
        <v>954</v>
      </c>
      <c r="S93" s="234" t="s">
        <v>955</v>
      </c>
      <c r="T93" s="234" t="s">
        <v>461</v>
      </c>
      <c r="U93" s="234">
        <v>0</v>
      </c>
      <c r="V93" s="234" t="s">
        <v>956</v>
      </c>
      <c r="W93" s="234" t="s">
        <v>463</v>
      </c>
      <c r="X93" s="234" t="s">
        <v>464</v>
      </c>
      <c r="Y93" s="234">
        <v>0</v>
      </c>
      <c r="Z93" s="234" t="s">
        <v>465</v>
      </c>
      <c r="AA93" s="234" t="s">
        <v>466</v>
      </c>
      <c r="AB93" s="235">
        <v>1</v>
      </c>
      <c r="AC93" s="235">
        <v>1</v>
      </c>
      <c r="AD93" s="235">
        <v>9</v>
      </c>
      <c r="AE93" s="234">
        <v>1</v>
      </c>
      <c r="AF93" s="234">
        <v>10</v>
      </c>
      <c r="AG93" s="236">
        <v>19647000</v>
      </c>
      <c r="AH93" s="234">
        <v>0</v>
      </c>
      <c r="AI93" s="234">
        <v>0</v>
      </c>
      <c r="AJ93" s="234">
        <v>0</v>
      </c>
      <c r="AK93" s="234" t="s">
        <v>467</v>
      </c>
      <c r="AL93" s="234" t="s">
        <v>468</v>
      </c>
      <c r="AM93" s="234">
        <v>0</v>
      </c>
      <c r="AN93" s="234">
        <v>0</v>
      </c>
      <c r="AO93" s="234" t="s">
        <v>5</v>
      </c>
      <c r="AP93" s="234" t="s">
        <v>982</v>
      </c>
      <c r="AQ93" s="234">
        <v>20220779</v>
      </c>
      <c r="AR93" s="234">
        <v>754</v>
      </c>
      <c r="AS93" s="234">
        <v>44579</v>
      </c>
      <c r="AT93" s="234">
        <v>19647000</v>
      </c>
      <c r="AU93" s="234">
        <v>712</v>
      </c>
      <c r="AV93" s="234">
        <v>44584</v>
      </c>
      <c r="AW93" s="234">
        <v>19647000</v>
      </c>
      <c r="AX93" s="234">
        <v>0</v>
      </c>
      <c r="AY93" s="234">
        <v>2183000</v>
      </c>
      <c r="AZ93" s="234" t="s">
        <v>470</v>
      </c>
      <c r="BA93" s="234" t="s">
        <v>471</v>
      </c>
      <c r="BB93" s="234" t="s">
        <v>472</v>
      </c>
      <c r="BC93" s="234">
        <v>3778917</v>
      </c>
      <c r="BD93" s="234" t="s">
        <v>473</v>
      </c>
      <c r="BE93" s="234" t="s">
        <v>474</v>
      </c>
      <c r="BF93" s="234" t="s">
        <v>475</v>
      </c>
      <c r="BG93" s="234" t="s">
        <v>475</v>
      </c>
      <c r="BH93" s="234" t="s">
        <v>475</v>
      </c>
      <c r="BI93" s="234" t="s">
        <v>476</v>
      </c>
      <c r="BJ93" s="234" t="s">
        <v>477</v>
      </c>
      <c r="BK93" s="234">
        <v>4954580000</v>
      </c>
      <c r="BL93" s="234" t="s">
        <v>478</v>
      </c>
      <c r="BM93" s="234">
        <v>16842</v>
      </c>
      <c r="BN93" s="234">
        <v>0</v>
      </c>
      <c r="BO93" s="234" t="s">
        <v>105</v>
      </c>
      <c r="BP93" s="234" t="s">
        <v>105</v>
      </c>
      <c r="BQ93" s="234" t="s">
        <v>479</v>
      </c>
      <c r="BR93" s="234">
        <v>20220779</v>
      </c>
      <c r="BS93" s="234" t="s">
        <v>983</v>
      </c>
      <c r="BT93" s="234" t="s">
        <v>479</v>
      </c>
      <c r="BU93" s="234" t="s">
        <v>984</v>
      </c>
      <c r="BV93" s="234" t="s">
        <v>984</v>
      </c>
      <c r="BW93" s="234" t="s">
        <v>479</v>
      </c>
      <c r="BX93" s="234" t="s">
        <v>960</v>
      </c>
      <c r="BY93" s="234" t="s">
        <v>960</v>
      </c>
      <c r="BZ93" s="234" t="s">
        <v>961</v>
      </c>
      <c r="CA93" s="234" t="s">
        <v>483</v>
      </c>
      <c r="CB93" s="234" t="s">
        <v>954</v>
      </c>
      <c r="CC93" s="234" t="s">
        <v>954</v>
      </c>
      <c r="CD93" s="234" t="s">
        <v>954</v>
      </c>
      <c r="CE93" s="234" t="s">
        <v>484</v>
      </c>
      <c r="CF93" s="234" t="s">
        <v>485</v>
      </c>
      <c r="CG93" s="234" t="s">
        <v>485</v>
      </c>
      <c r="CH93" s="234" t="s">
        <v>485</v>
      </c>
      <c r="CI93" s="234" t="s">
        <v>484</v>
      </c>
      <c r="CJ93" s="234">
        <v>754</v>
      </c>
      <c r="CK93" s="234">
        <v>754</v>
      </c>
      <c r="CL93" s="234" t="s">
        <v>479</v>
      </c>
      <c r="CM93" s="234">
        <v>19647000</v>
      </c>
      <c r="CN93" s="236">
        <v>19647000</v>
      </c>
      <c r="CO93" s="234" t="s">
        <v>479</v>
      </c>
      <c r="CP93" s="234">
        <v>712</v>
      </c>
      <c r="CQ93" s="234">
        <v>712</v>
      </c>
      <c r="CR93" s="234" t="s">
        <v>479</v>
      </c>
      <c r="CS93" s="234">
        <v>19647000</v>
      </c>
      <c r="CT93" s="236">
        <v>19647000</v>
      </c>
      <c r="CU93" s="234" t="s">
        <v>486</v>
      </c>
      <c r="CV93" s="234" t="s">
        <v>479</v>
      </c>
      <c r="CW93" s="236">
        <v>2183000</v>
      </c>
      <c r="CX93" s="234" t="s">
        <v>487</v>
      </c>
      <c r="CY93" s="234">
        <v>2783</v>
      </c>
      <c r="CZ93" s="234">
        <v>2783</v>
      </c>
      <c r="DA93" s="234" t="s">
        <v>488</v>
      </c>
      <c r="DB93" s="236">
        <f>+Tabla2[[#This Row],[VALOR TOTAL ESTIMADO VIGENCIA ACTUAL]]-Tabla2[[#This Row],[Valor CDP BD]]</f>
        <v>0</v>
      </c>
      <c r="DC93" s="236">
        <f>+Tabla2[[#This Row],[Valor CDP BD]]-Tabla2[[#This Row],[Valor RP BD]]</f>
        <v>0</v>
      </c>
    </row>
    <row r="94" spans="1:107" ht="16.149999999999999" customHeight="1" x14ac:dyDescent="0.25">
      <c r="A94" s="234" t="s">
        <v>985</v>
      </c>
      <c r="B94" s="234" t="s">
        <v>986</v>
      </c>
      <c r="C94" s="234">
        <v>7710</v>
      </c>
      <c r="D94" s="234" t="s">
        <v>985</v>
      </c>
      <c r="E94" s="234">
        <v>932022</v>
      </c>
      <c r="F94" s="234">
        <v>7710</v>
      </c>
      <c r="G94" s="234" t="s">
        <v>486</v>
      </c>
      <c r="H94" s="234">
        <v>2790</v>
      </c>
      <c r="I94" s="234" t="s">
        <v>943</v>
      </c>
      <c r="J94" s="234" t="s">
        <v>453</v>
      </c>
      <c r="K94" s="234" t="s">
        <v>454</v>
      </c>
      <c r="L94" s="234" t="s">
        <v>455</v>
      </c>
      <c r="M94" s="234" t="s">
        <v>456</v>
      </c>
      <c r="N94" s="234" t="s">
        <v>457</v>
      </c>
      <c r="O94" s="234" t="s">
        <v>458</v>
      </c>
      <c r="P94" s="234" t="s">
        <v>104</v>
      </c>
      <c r="Q94" s="234" t="s">
        <v>105</v>
      </c>
      <c r="R94" s="234" t="s">
        <v>944</v>
      </c>
      <c r="S94" s="234" t="s">
        <v>945</v>
      </c>
      <c r="T94" s="234" t="s">
        <v>461</v>
      </c>
      <c r="U94" s="234">
        <v>0</v>
      </c>
      <c r="V94" s="234" t="s">
        <v>987</v>
      </c>
      <c r="W94" s="234" t="s">
        <v>463</v>
      </c>
      <c r="X94" s="234" t="s">
        <v>464</v>
      </c>
      <c r="Y94" s="234">
        <v>0</v>
      </c>
      <c r="Z94" s="234" t="s">
        <v>465</v>
      </c>
      <c r="AA94" s="234" t="s">
        <v>466</v>
      </c>
      <c r="AB94" s="235">
        <v>6</v>
      </c>
      <c r="AC94" s="235">
        <v>6</v>
      </c>
      <c r="AD94" s="235">
        <v>6</v>
      </c>
      <c r="AE94" s="234">
        <v>1</v>
      </c>
      <c r="AF94" s="234">
        <v>12</v>
      </c>
      <c r="AG94" s="236">
        <v>45540000</v>
      </c>
      <c r="AH94" s="234">
        <v>0</v>
      </c>
      <c r="AI94" s="234">
        <v>0</v>
      </c>
      <c r="AJ94" s="234">
        <v>0</v>
      </c>
      <c r="AK94" s="234" t="s">
        <v>467</v>
      </c>
      <c r="AL94" s="234" t="s">
        <v>468</v>
      </c>
      <c r="AM94" s="234">
        <v>0</v>
      </c>
      <c r="AN94" s="234">
        <v>0</v>
      </c>
      <c r="AO94" s="234" t="s">
        <v>5</v>
      </c>
      <c r="AP94" s="234" t="s">
        <v>486</v>
      </c>
      <c r="AQ94" s="234" t="s">
        <v>486</v>
      </c>
      <c r="AR94" s="234" t="s">
        <v>486</v>
      </c>
      <c r="AS94" s="234" t="s">
        <v>486</v>
      </c>
      <c r="AT94" s="234">
        <v>0</v>
      </c>
      <c r="AU94" s="234" t="s">
        <v>486</v>
      </c>
      <c r="AV94" s="234" t="s">
        <v>486</v>
      </c>
      <c r="AW94" s="234">
        <v>0</v>
      </c>
      <c r="AX94" s="234">
        <v>0</v>
      </c>
      <c r="AY94" s="234">
        <v>7590000</v>
      </c>
      <c r="AZ94" s="234" t="s">
        <v>470</v>
      </c>
      <c r="BA94" s="234" t="s">
        <v>471</v>
      </c>
      <c r="BB94" s="234" t="s">
        <v>472</v>
      </c>
      <c r="BC94" s="234">
        <v>3778917</v>
      </c>
      <c r="BD94" s="234" t="s">
        <v>473</v>
      </c>
      <c r="BE94" s="234" t="s">
        <v>474</v>
      </c>
      <c r="BF94" s="234" t="s">
        <v>475</v>
      </c>
      <c r="BG94" s="234" t="s">
        <v>475</v>
      </c>
      <c r="BH94" s="234" t="s">
        <v>475</v>
      </c>
      <c r="BI94" s="234" t="s">
        <v>476</v>
      </c>
      <c r="BJ94" s="234" t="s">
        <v>477</v>
      </c>
      <c r="BK94" s="234">
        <v>4954580000</v>
      </c>
      <c r="BL94" s="234" t="s">
        <v>486</v>
      </c>
      <c r="BM94" s="234" t="s">
        <v>486</v>
      </c>
      <c r="BN94" s="234">
        <v>0</v>
      </c>
      <c r="BO94" s="234" t="s">
        <v>105</v>
      </c>
      <c r="BP94" s="234" t="s">
        <v>486</v>
      </c>
      <c r="BQ94" s="234" t="s">
        <v>486</v>
      </c>
      <c r="BR94" s="234" t="s">
        <v>486</v>
      </c>
      <c r="BS94" s="234" t="s">
        <v>486</v>
      </c>
      <c r="BT94" s="234" t="s">
        <v>486</v>
      </c>
      <c r="BU94" s="234" t="s">
        <v>486</v>
      </c>
      <c r="BV94" s="234" t="s">
        <v>486</v>
      </c>
      <c r="BW94" s="234" t="s">
        <v>486</v>
      </c>
      <c r="BX94" s="234" t="s">
        <v>988</v>
      </c>
      <c r="BY94" s="234" t="s">
        <v>486</v>
      </c>
      <c r="BZ94" s="234" t="s">
        <v>486</v>
      </c>
      <c r="CA94" s="234" t="s">
        <v>486</v>
      </c>
      <c r="CB94" s="234" t="s">
        <v>944</v>
      </c>
      <c r="CC94" s="234" t="s">
        <v>486</v>
      </c>
      <c r="CD94" s="234" t="s">
        <v>486</v>
      </c>
      <c r="CE94" s="234" t="s">
        <v>486</v>
      </c>
      <c r="CF94" s="234" t="s">
        <v>485</v>
      </c>
      <c r="CG94" s="234" t="s">
        <v>486</v>
      </c>
      <c r="CH94" s="234" t="s">
        <v>486</v>
      </c>
      <c r="CI94" s="234" t="s">
        <v>486</v>
      </c>
      <c r="CJ94" s="234" t="s">
        <v>486</v>
      </c>
      <c r="CK94" s="234" t="s">
        <v>486</v>
      </c>
      <c r="CL94" s="234" t="s">
        <v>479</v>
      </c>
      <c r="CM94" s="234">
        <v>0</v>
      </c>
      <c r="CN94" s="236">
        <v>0</v>
      </c>
      <c r="CO94" s="234" t="s">
        <v>479</v>
      </c>
      <c r="CP94" s="234">
        <v>0</v>
      </c>
      <c r="CQ94" s="234">
        <v>0</v>
      </c>
      <c r="CR94" s="234" t="s">
        <v>486</v>
      </c>
      <c r="CS94" s="234">
        <v>0</v>
      </c>
      <c r="CT94" s="236">
        <v>0</v>
      </c>
      <c r="CU94" s="234" t="s">
        <v>486</v>
      </c>
      <c r="CV94" s="234" t="s">
        <v>486</v>
      </c>
      <c r="CW94" s="236">
        <v>0</v>
      </c>
      <c r="CX94" s="234" t="s">
        <v>486</v>
      </c>
      <c r="CY94" s="234">
        <v>2790</v>
      </c>
      <c r="CZ94" s="234">
        <v>0</v>
      </c>
      <c r="DA94" s="234" t="s">
        <v>782</v>
      </c>
      <c r="DB94" s="236">
        <f>+Tabla2[[#This Row],[VALOR TOTAL ESTIMADO VIGENCIA ACTUAL]]-Tabla2[[#This Row],[Valor CDP BD]]</f>
        <v>45540000</v>
      </c>
      <c r="DC94" s="236">
        <f>+Tabla2[[#This Row],[Valor CDP BD]]-Tabla2[[#This Row],[Valor RP BD]]</f>
        <v>0</v>
      </c>
    </row>
    <row r="95" spans="1:107" ht="16.149999999999999" customHeight="1" x14ac:dyDescent="0.25">
      <c r="A95" s="234" t="s">
        <v>989</v>
      </c>
      <c r="B95" s="234" t="s">
        <v>986</v>
      </c>
      <c r="C95" s="234">
        <v>7710</v>
      </c>
      <c r="D95" s="234" t="s">
        <v>989</v>
      </c>
      <c r="E95" s="234">
        <v>942022</v>
      </c>
      <c r="F95" s="234">
        <v>7710</v>
      </c>
      <c r="G95" s="234" t="s">
        <v>486</v>
      </c>
      <c r="H95" s="234">
        <v>2790</v>
      </c>
      <c r="I95" s="234" t="s">
        <v>943</v>
      </c>
      <c r="J95" s="234" t="s">
        <v>453</v>
      </c>
      <c r="K95" s="234" t="s">
        <v>454</v>
      </c>
      <c r="L95" s="234" t="s">
        <v>455</v>
      </c>
      <c r="M95" s="234" t="s">
        <v>456</v>
      </c>
      <c r="N95" s="234" t="s">
        <v>457</v>
      </c>
      <c r="O95" s="234" t="s">
        <v>458</v>
      </c>
      <c r="P95" s="234" t="s">
        <v>104</v>
      </c>
      <c r="Q95" s="234" t="s">
        <v>105</v>
      </c>
      <c r="R95" s="234" t="s">
        <v>944</v>
      </c>
      <c r="S95" s="234" t="s">
        <v>945</v>
      </c>
      <c r="T95" s="234" t="s">
        <v>461</v>
      </c>
      <c r="U95" s="234">
        <v>0</v>
      </c>
      <c r="V95" s="234" t="s">
        <v>987</v>
      </c>
      <c r="W95" s="234" t="s">
        <v>463</v>
      </c>
      <c r="X95" s="234" t="s">
        <v>464</v>
      </c>
      <c r="Y95" s="234">
        <v>0</v>
      </c>
      <c r="Z95" s="234" t="s">
        <v>465</v>
      </c>
      <c r="AA95" s="234" t="s">
        <v>466</v>
      </c>
      <c r="AB95" s="235">
        <v>6</v>
      </c>
      <c r="AC95" s="235">
        <v>6</v>
      </c>
      <c r="AD95" s="235">
        <v>6</v>
      </c>
      <c r="AE95" s="234">
        <v>1</v>
      </c>
      <c r="AF95" s="234">
        <v>12</v>
      </c>
      <c r="AG95" s="236">
        <v>45540000</v>
      </c>
      <c r="AH95" s="234">
        <v>0</v>
      </c>
      <c r="AI95" s="234">
        <v>0</v>
      </c>
      <c r="AJ95" s="234">
        <v>0</v>
      </c>
      <c r="AK95" s="234" t="s">
        <v>467</v>
      </c>
      <c r="AL95" s="234" t="s">
        <v>468</v>
      </c>
      <c r="AM95" s="234">
        <v>0</v>
      </c>
      <c r="AN95" s="234">
        <v>0</v>
      </c>
      <c r="AO95" s="234" t="s">
        <v>5</v>
      </c>
      <c r="AP95" s="234" t="s">
        <v>486</v>
      </c>
      <c r="AQ95" s="234" t="s">
        <v>486</v>
      </c>
      <c r="AR95" s="234" t="s">
        <v>486</v>
      </c>
      <c r="AS95" s="234" t="s">
        <v>486</v>
      </c>
      <c r="AT95" s="234">
        <v>0</v>
      </c>
      <c r="AU95" s="234" t="s">
        <v>486</v>
      </c>
      <c r="AV95" s="234" t="s">
        <v>486</v>
      </c>
      <c r="AW95" s="234">
        <v>0</v>
      </c>
      <c r="AX95" s="234">
        <v>0</v>
      </c>
      <c r="AY95" s="234">
        <v>7590000</v>
      </c>
      <c r="AZ95" s="234" t="s">
        <v>470</v>
      </c>
      <c r="BA95" s="234" t="s">
        <v>471</v>
      </c>
      <c r="BB95" s="234" t="s">
        <v>472</v>
      </c>
      <c r="BC95" s="234">
        <v>3778917</v>
      </c>
      <c r="BD95" s="234" t="s">
        <v>473</v>
      </c>
      <c r="BE95" s="234" t="s">
        <v>474</v>
      </c>
      <c r="BF95" s="234" t="s">
        <v>475</v>
      </c>
      <c r="BG95" s="234" t="s">
        <v>475</v>
      </c>
      <c r="BH95" s="234" t="s">
        <v>475</v>
      </c>
      <c r="BI95" s="234" t="s">
        <v>476</v>
      </c>
      <c r="BJ95" s="234" t="s">
        <v>477</v>
      </c>
      <c r="BK95" s="234">
        <v>4954580000</v>
      </c>
      <c r="BL95" s="234" t="s">
        <v>486</v>
      </c>
      <c r="BM95" s="234" t="s">
        <v>486</v>
      </c>
      <c r="BN95" s="234">
        <v>0</v>
      </c>
      <c r="BO95" s="234" t="s">
        <v>105</v>
      </c>
      <c r="BP95" s="234" t="s">
        <v>486</v>
      </c>
      <c r="BQ95" s="234" t="s">
        <v>486</v>
      </c>
      <c r="BR95" s="234" t="s">
        <v>486</v>
      </c>
      <c r="BS95" s="234" t="s">
        <v>486</v>
      </c>
      <c r="BT95" s="234" t="s">
        <v>486</v>
      </c>
      <c r="BU95" s="234" t="s">
        <v>486</v>
      </c>
      <c r="BV95" s="234" t="s">
        <v>486</v>
      </c>
      <c r="BW95" s="234" t="s">
        <v>486</v>
      </c>
      <c r="BX95" s="234" t="s">
        <v>988</v>
      </c>
      <c r="BY95" s="234" t="s">
        <v>486</v>
      </c>
      <c r="BZ95" s="234" t="s">
        <v>486</v>
      </c>
      <c r="CA95" s="234" t="s">
        <v>486</v>
      </c>
      <c r="CB95" s="234" t="s">
        <v>944</v>
      </c>
      <c r="CC95" s="234" t="s">
        <v>486</v>
      </c>
      <c r="CD95" s="234" t="s">
        <v>486</v>
      </c>
      <c r="CE95" s="234" t="s">
        <v>486</v>
      </c>
      <c r="CF95" s="234" t="s">
        <v>485</v>
      </c>
      <c r="CG95" s="234" t="s">
        <v>486</v>
      </c>
      <c r="CH95" s="234" t="s">
        <v>486</v>
      </c>
      <c r="CI95" s="234" t="s">
        <v>486</v>
      </c>
      <c r="CJ95" s="234" t="s">
        <v>486</v>
      </c>
      <c r="CK95" s="234" t="s">
        <v>486</v>
      </c>
      <c r="CL95" s="234" t="s">
        <v>479</v>
      </c>
      <c r="CM95" s="234">
        <v>0</v>
      </c>
      <c r="CN95" s="236">
        <v>0</v>
      </c>
      <c r="CO95" s="234" t="s">
        <v>479</v>
      </c>
      <c r="CP95" s="234">
        <v>0</v>
      </c>
      <c r="CQ95" s="234">
        <v>0</v>
      </c>
      <c r="CR95" s="234" t="s">
        <v>486</v>
      </c>
      <c r="CS95" s="234">
        <v>0</v>
      </c>
      <c r="CT95" s="236">
        <v>0</v>
      </c>
      <c r="CU95" s="234" t="s">
        <v>486</v>
      </c>
      <c r="CV95" s="234" t="s">
        <v>486</v>
      </c>
      <c r="CW95" s="236">
        <v>0</v>
      </c>
      <c r="CX95" s="234" t="s">
        <v>486</v>
      </c>
      <c r="CY95" s="234">
        <v>2790</v>
      </c>
      <c r="CZ95" s="234">
        <v>0</v>
      </c>
      <c r="DA95" s="234" t="s">
        <v>782</v>
      </c>
      <c r="DB95" s="236">
        <f>+Tabla2[[#This Row],[VALOR TOTAL ESTIMADO VIGENCIA ACTUAL]]-Tabla2[[#This Row],[Valor CDP BD]]</f>
        <v>45540000</v>
      </c>
      <c r="DC95" s="236">
        <f>+Tabla2[[#This Row],[Valor CDP BD]]-Tabla2[[#This Row],[Valor RP BD]]</f>
        <v>0</v>
      </c>
    </row>
    <row r="96" spans="1:107" ht="16.149999999999999" customHeight="1" x14ac:dyDescent="0.25">
      <c r="A96" s="234" t="s">
        <v>990</v>
      </c>
      <c r="B96" s="234" t="s">
        <v>986</v>
      </c>
      <c r="C96" s="234">
        <v>7710</v>
      </c>
      <c r="D96" s="234" t="s">
        <v>990</v>
      </c>
      <c r="E96" s="234">
        <v>952022</v>
      </c>
      <c r="F96" s="234">
        <v>7710</v>
      </c>
      <c r="G96" s="234" t="s">
        <v>486</v>
      </c>
      <c r="H96" s="234">
        <v>2790</v>
      </c>
      <c r="I96" s="234" t="s">
        <v>943</v>
      </c>
      <c r="J96" s="234" t="s">
        <v>453</v>
      </c>
      <c r="K96" s="234" t="s">
        <v>454</v>
      </c>
      <c r="L96" s="234" t="s">
        <v>455</v>
      </c>
      <c r="M96" s="234" t="s">
        <v>456</v>
      </c>
      <c r="N96" s="234" t="s">
        <v>457</v>
      </c>
      <c r="O96" s="234" t="s">
        <v>458</v>
      </c>
      <c r="P96" s="234" t="s">
        <v>104</v>
      </c>
      <c r="Q96" s="234" t="s">
        <v>105</v>
      </c>
      <c r="R96" s="234" t="s">
        <v>944</v>
      </c>
      <c r="S96" s="234" t="s">
        <v>945</v>
      </c>
      <c r="T96" s="234" t="s">
        <v>461</v>
      </c>
      <c r="U96" s="234">
        <v>0</v>
      </c>
      <c r="V96" s="234" t="s">
        <v>987</v>
      </c>
      <c r="W96" s="234" t="s">
        <v>463</v>
      </c>
      <c r="X96" s="234" t="s">
        <v>464</v>
      </c>
      <c r="Y96" s="234">
        <v>0</v>
      </c>
      <c r="Z96" s="234" t="s">
        <v>465</v>
      </c>
      <c r="AA96" s="234" t="s">
        <v>466</v>
      </c>
      <c r="AB96" s="235">
        <v>6</v>
      </c>
      <c r="AC96" s="235">
        <v>6</v>
      </c>
      <c r="AD96" s="235">
        <v>4</v>
      </c>
      <c r="AE96" s="234">
        <v>1</v>
      </c>
      <c r="AF96" s="234">
        <v>10</v>
      </c>
      <c r="AG96" s="236">
        <v>30360000</v>
      </c>
      <c r="AH96" s="234">
        <v>0</v>
      </c>
      <c r="AI96" s="234">
        <v>0</v>
      </c>
      <c r="AJ96" s="234">
        <v>0</v>
      </c>
      <c r="AK96" s="234" t="s">
        <v>467</v>
      </c>
      <c r="AL96" s="234" t="s">
        <v>468</v>
      </c>
      <c r="AM96" s="234">
        <v>0</v>
      </c>
      <c r="AN96" s="234">
        <v>0</v>
      </c>
      <c r="AO96" s="234" t="s">
        <v>5</v>
      </c>
      <c r="AP96" s="234" t="s">
        <v>486</v>
      </c>
      <c r="AQ96" s="234" t="s">
        <v>486</v>
      </c>
      <c r="AR96" s="234" t="s">
        <v>486</v>
      </c>
      <c r="AS96" s="234" t="s">
        <v>486</v>
      </c>
      <c r="AT96" s="234">
        <v>0</v>
      </c>
      <c r="AU96" s="234" t="s">
        <v>486</v>
      </c>
      <c r="AV96" s="234" t="s">
        <v>486</v>
      </c>
      <c r="AW96" s="234">
        <v>0</v>
      </c>
      <c r="AX96" s="234">
        <v>0</v>
      </c>
      <c r="AY96" s="234">
        <v>7590000</v>
      </c>
      <c r="AZ96" s="234" t="s">
        <v>470</v>
      </c>
      <c r="BA96" s="234" t="s">
        <v>471</v>
      </c>
      <c r="BB96" s="234" t="s">
        <v>472</v>
      </c>
      <c r="BC96" s="234">
        <v>3778917</v>
      </c>
      <c r="BD96" s="234" t="s">
        <v>473</v>
      </c>
      <c r="BE96" s="234" t="s">
        <v>474</v>
      </c>
      <c r="BF96" s="234" t="s">
        <v>475</v>
      </c>
      <c r="BG96" s="234" t="s">
        <v>475</v>
      </c>
      <c r="BH96" s="234" t="s">
        <v>475</v>
      </c>
      <c r="BI96" s="234" t="s">
        <v>476</v>
      </c>
      <c r="BJ96" s="234" t="s">
        <v>477</v>
      </c>
      <c r="BK96" s="234">
        <v>4954580000</v>
      </c>
      <c r="BL96" s="234" t="s">
        <v>486</v>
      </c>
      <c r="BM96" s="234" t="s">
        <v>486</v>
      </c>
      <c r="BN96" s="234">
        <v>0</v>
      </c>
      <c r="BO96" s="234" t="s">
        <v>105</v>
      </c>
      <c r="BP96" s="234" t="s">
        <v>486</v>
      </c>
      <c r="BQ96" s="234" t="s">
        <v>486</v>
      </c>
      <c r="BR96" s="234" t="s">
        <v>486</v>
      </c>
      <c r="BS96" s="234" t="s">
        <v>486</v>
      </c>
      <c r="BT96" s="234" t="s">
        <v>486</v>
      </c>
      <c r="BU96" s="234" t="s">
        <v>486</v>
      </c>
      <c r="BV96" s="234" t="s">
        <v>486</v>
      </c>
      <c r="BW96" s="234" t="s">
        <v>486</v>
      </c>
      <c r="BX96" s="234" t="s">
        <v>988</v>
      </c>
      <c r="BY96" s="234" t="s">
        <v>486</v>
      </c>
      <c r="BZ96" s="234" t="s">
        <v>486</v>
      </c>
      <c r="CA96" s="234" t="s">
        <v>486</v>
      </c>
      <c r="CB96" s="234" t="s">
        <v>944</v>
      </c>
      <c r="CC96" s="234" t="s">
        <v>486</v>
      </c>
      <c r="CD96" s="234" t="s">
        <v>486</v>
      </c>
      <c r="CE96" s="234" t="s">
        <v>486</v>
      </c>
      <c r="CF96" s="234" t="s">
        <v>485</v>
      </c>
      <c r="CG96" s="234" t="s">
        <v>486</v>
      </c>
      <c r="CH96" s="234" t="s">
        <v>486</v>
      </c>
      <c r="CI96" s="234" t="s">
        <v>486</v>
      </c>
      <c r="CJ96" s="234" t="s">
        <v>486</v>
      </c>
      <c r="CK96" s="234" t="s">
        <v>486</v>
      </c>
      <c r="CL96" s="234" t="s">
        <v>479</v>
      </c>
      <c r="CM96" s="234">
        <v>0</v>
      </c>
      <c r="CN96" s="236">
        <v>0</v>
      </c>
      <c r="CO96" s="234" t="s">
        <v>479</v>
      </c>
      <c r="CP96" s="234">
        <v>0</v>
      </c>
      <c r="CQ96" s="234">
        <v>0</v>
      </c>
      <c r="CR96" s="234" t="s">
        <v>486</v>
      </c>
      <c r="CS96" s="234">
        <v>0</v>
      </c>
      <c r="CT96" s="236">
        <v>0</v>
      </c>
      <c r="CU96" s="234" t="s">
        <v>486</v>
      </c>
      <c r="CV96" s="234" t="s">
        <v>486</v>
      </c>
      <c r="CW96" s="236">
        <v>0</v>
      </c>
      <c r="CX96" s="234" t="s">
        <v>486</v>
      </c>
      <c r="CY96" s="234">
        <v>2790</v>
      </c>
      <c r="CZ96" s="234">
        <v>0</v>
      </c>
      <c r="DA96" s="234" t="s">
        <v>782</v>
      </c>
      <c r="DB96" s="236">
        <f>+Tabla2[[#This Row],[VALOR TOTAL ESTIMADO VIGENCIA ACTUAL]]-Tabla2[[#This Row],[Valor CDP BD]]</f>
        <v>30360000</v>
      </c>
      <c r="DC96" s="236">
        <f>+Tabla2[[#This Row],[Valor CDP BD]]-Tabla2[[#This Row],[Valor RP BD]]</f>
        <v>0</v>
      </c>
    </row>
    <row r="97" spans="1:107" ht="16.149999999999999" customHeight="1" x14ac:dyDescent="0.25">
      <c r="A97" s="234" t="s">
        <v>991</v>
      </c>
      <c r="B97" s="234" t="s">
        <v>986</v>
      </c>
      <c r="C97" s="234">
        <v>7710</v>
      </c>
      <c r="D97" s="234" t="s">
        <v>991</v>
      </c>
      <c r="E97" s="234">
        <v>962022</v>
      </c>
      <c r="F97" s="234">
        <v>7710</v>
      </c>
      <c r="G97" s="234" t="s">
        <v>486</v>
      </c>
      <c r="H97" s="234">
        <v>2790</v>
      </c>
      <c r="I97" s="234" t="s">
        <v>943</v>
      </c>
      <c r="J97" s="234" t="s">
        <v>453</v>
      </c>
      <c r="K97" s="234" t="s">
        <v>454</v>
      </c>
      <c r="L97" s="234" t="s">
        <v>455</v>
      </c>
      <c r="M97" s="234" t="s">
        <v>456</v>
      </c>
      <c r="N97" s="234" t="s">
        <v>457</v>
      </c>
      <c r="O97" s="234" t="s">
        <v>458</v>
      </c>
      <c r="P97" s="234" t="s">
        <v>104</v>
      </c>
      <c r="Q97" s="234" t="s">
        <v>105</v>
      </c>
      <c r="R97" s="234" t="s">
        <v>944</v>
      </c>
      <c r="S97" s="234" t="s">
        <v>945</v>
      </c>
      <c r="T97" s="234" t="s">
        <v>461</v>
      </c>
      <c r="U97" s="234">
        <v>0</v>
      </c>
      <c r="V97" s="234" t="s">
        <v>992</v>
      </c>
      <c r="W97" s="234" t="s">
        <v>81</v>
      </c>
      <c r="X97" s="234" t="s">
        <v>81</v>
      </c>
      <c r="Y97" s="234">
        <v>0</v>
      </c>
      <c r="Z97" s="234" t="s">
        <v>475</v>
      </c>
      <c r="AA97" s="234" t="s">
        <v>81</v>
      </c>
      <c r="AB97" s="235" t="s">
        <v>81</v>
      </c>
      <c r="AC97" s="235" t="s">
        <v>81</v>
      </c>
      <c r="AD97" s="235" t="s">
        <v>81</v>
      </c>
      <c r="AE97" s="234" t="s">
        <v>81</v>
      </c>
      <c r="AF97" s="234" t="s">
        <v>81</v>
      </c>
      <c r="AG97" s="236">
        <v>6270000</v>
      </c>
      <c r="AH97" s="234">
        <v>0</v>
      </c>
      <c r="AI97" s="234">
        <v>0</v>
      </c>
      <c r="AJ97" s="234">
        <v>0</v>
      </c>
      <c r="AK97" s="234" t="s">
        <v>467</v>
      </c>
      <c r="AL97" s="234" t="s">
        <v>468</v>
      </c>
      <c r="AM97" s="234">
        <v>0</v>
      </c>
      <c r="AN97" s="234">
        <v>0</v>
      </c>
      <c r="AO97" s="234" t="s">
        <v>5</v>
      </c>
      <c r="AP97" s="234" t="s">
        <v>486</v>
      </c>
      <c r="AQ97" s="234" t="s">
        <v>486</v>
      </c>
      <c r="AR97" s="234" t="s">
        <v>486</v>
      </c>
      <c r="AS97" s="234" t="s">
        <v>486</v>
      </c>
      <c r="AT97" s="234">
        <v>0</v>
      </c>
      <c r="AU97" s="234" t="s">
        <v>486</v>
      </c>
      <c r="AV97" s="234" t="s">
        <v>486</v>
      </c>
      <c r="AW97" s="234">
        <v>0</v>
      </c>
      <c r="AX97" s="234">
        <v>0</v>
      </c>
      <c r="AY97" s="234">
        <v>0</v>
      </c>
      <c r="AZ97" s="234" t="s">
        <v>470</v>
      </c>
      <c r="BA97" s="234" t="s">
        <v>471</v>
      </c>
      <c r="BB97" s="234" t="s">
        <v>472</v>
      </c>
      <c r="BC97" s="234">
        <v>3778917</v>
      </c>
      <c r="BD97" s="234" t="s">
        <v>473</v>
      </c>
      <c r="BE97" s="234" t="s">
        <v>474</v>
      </c>
      <c r="BF97" s="234" t="s">
        <v>475</v>
      </c>
      <c r="BG97" s="234" t="s">
        <v>475</v>
      </c>
      <c r="BH97" s="234" t="s">
        <v>475</v>
      </c>
      <c r="BI97" s="234" t="s">
        <v>476</v>
      </c>
      <c r="BJ97" s="234" t="s">
        <v>486</v>
      </c>
      <c r="BK97" s="234">
        <v>4954580000</v>
      </c>
      <c r="BL97" s="234" t="s">
        <v>486</v>
      </c>
      <c r="BM97" s="234" t="s">
        <v>486</v>
      </c>
      <c r="BN97" s="234">
        <v>0</v>
      </c>
      <c r="BO97" s="234" t="s">
        <v>105</v>
      </c>
      <c r="BP97" s="234" t="s">
        <v>486</v>
      </c>
      <c r="BQ97" s="234" t="s">
        <v>486</v>
      </c>
      <c r="BR97" s="234" t="s">
        <v>486</v>
      </c>
      <c r="BS97" s="234" t="s">
        <v>486</v>
      </c>
      <c r="BT97" s="234" t="s">
        <v>486</v>
      </c>
      <c r="BU97" s="234" t="s">
        <v>486</v>
      </c>
      <c r="BV97" s="234" t="s">
        <v>486</v>
      </c>
      <c r="BW97" s="234" t="s">
        <v>486</v>
      </c>
      <c r="BX97" s="234" t="s">
        <v>993</v>
      </c>
      <c r="BY97" s="234" t="s">
        <v>486</v>
      </c>
      <c r="BZ97" s="234" t="s">
        <v>486</v>
      </c>
      <c r="CA97" s="234" t="s">
        <v>486</v>
      </c>
      <c r="CB97" s="234" t="s">
        <v>944</v>
      </c>
      <c r="CC97" s="234" t="s">
        <v>486</v>
      </c>
      <c r="CD97" s="234" t="s">
        <v>486</v>
      </c>
      <c r="CE97" s="234" t="s">
        <v>486</v>
      </c>
      <c r="CF97" s="234" t="s">
        <v>485</v>
      </c>
      <c r="CG97" s="234" t="s">
        <v>486</v>
      </c>
      <c r="CH97" s="234" t="s">
        <v>486</v>
      </c>
      <c r="CI97" s="234" t="s">
        <v>486</v>
      </c>
      <c r="CJ97" s="234" t="s">
        <v>486</v>
      </c>
      <c r="CK97" s="234" t="s">
        <v>486</v>
      </c>
      <c r="CL97" s="234" t="s">
        <v>479</v>
      </c>
      <c r="CM97" s="234">
        <v>0</v>
      </c>
      <c r="CN97" s="236">
        <v>0</v>
      </c>
      <c r="CO97" s="234" t="s">
        <v>479</v>
      </c>
      <c r="CP97" s="234">
        <v>0</v>
      </c>
      <c r="CQ97" s="234">
        <v>0</v>
      </c>
      <c r="CR97" s="234" t="s">
        <v>486</v>
      </c>
      <c r="CS97" s="234">
        <v>0</v>
      </c>
      <c r="CT97" s="236">
        <v>0</v>
      </c>
      <c r="CU97" s="234" t="s">
        <v>486</v>
      </c>
      <c r="CV97" s="234" t="s">
        <v>486</v>
      </c>
      <c r="CW97" s="236">
        <v>0</v>
      </c>
      <c r="CX97" s="234" t="s">
        <v>486</v>
      </c>
      <c r="CY97" s="234">
        <v>2790</v>
      </c>
      <c r="CZ97" s="234">
        <v>0</v>
      </c>
      <c r="DA97" s="234" t="s">
        <v>994</v>
      </c>
      <c r="DB97" s="236">
        <f>+Tabla2[[#This Row],[VALOR TOTAL ESTIMADO VIGENCIA ACTUAL]]-Tabla2[[#This Row],[Valor CDP BD]]</f>
        <v>6270000</v>
      </c>
      <c r="DC97" s="236">
        <f>+Tabla2[[#This Row],[Valor CDP BD]]-Tabla2[[#This Row],[Valor RP BD]]</f>
        <v>0</v>
      </c>
    </row>
    <row r="98" spans="1:107" ht="16.149999999999999" customHeight="1" x14ac:dyDescent="0.25">
      <c r="A98" s="234" t="s">
        <v>995</v>
      </c>
      <c r="B98" s="234" t="s">
        <v>996</v>
      </c>
      <c r="C98" s="234">
        <v>7710</v>
      </c>
      <c r="D98" s="234" t="s">
        <v>995</v>
      </c>
      <c r="E98" s="234">
        <v>972022</v>
      </c>
      <c r="F98" s="234">
        <v>7710</v>
      </c>
      <c r="G98" s="234" t="s">
        <v>486</v>
      </c>
      <c r="H98" s="234">
        <v>2783</v>
      </c>
      <c r="I98" s="234" t="s">
        <v>953</v>
      </c>
      <c r="J98" s="234" t="s">
        <v>453</v>
      </c>
      <c r="K98" s="234" t="s">
        <v>454</v>
      </c>
      <c r="L98" s="234" t="s">
        <v>455</v>
      </c>
      <c r="M98" s="234" t="s">
        <v>456</v>
      </c>
      <c r="N98" s="234" t="s">
        <v>457</v>
      </c>
      <c r="O98" s="234" t="s">
        <v>458</v>
      </c>
      <c r="P98" s="234" t="s">
        <v>104</v>
      </c>
      <c r="Q98" s="234" t="s">
        <v>105</v>
      </c>
      <c r="R98" s="234" t="s">
        <v>954</v>
      </c>
      <c r="S98" s="234" t="s">
        <v>955</v>
      </c>
      <c r="T98" s="234" t="s">
        <v>461</v>
      </c>
      <c r="U98" s="234">
        <v>0</v>
      </c>
      <c r="V98" s="234" t="s">
        <v>992</v>
      </c>
      <c r="W98" s="234" t="s">
        <v>81</v>
      </c>
      <c r="X98" s="234" t="s">
        <v>81</v>
      </c>
      <c r="Y98" s="234">
        <v>0</v>
      </c>
      <c r="Z98" s="234" t="s">
        <v>475</v>
      </c>
      <c r="AA98" s="234" t="s">
        <v>81</v>
      </c>
      <c r="AB98" s="235" t="s">
        <v>81</v>
      </c>
      <c r="AC98" s="235" t="s">
        <v>81</v>
      </c>
      <c r="AD98" s="235" t="s">
        <v>81</v>
      </c>
      <c r="AE98" s="234" t="s">
        <v>81</v>
      </c>
      <c r="AF98" s="234" t="s">
        <v>81</v>
      </c>
      <c r="AG98" s="236">
        <v>1786000</v>
      </c>
      <c r="AH98" s="234">
        <v>0</v>
      </c>
      <c r="AI98" s="234">
        <v>0</v>
      </c>
      <c r="AJ98" s="234">
        <v>0</v>
      </c>
      <c r="AK98" s="234" t="s">
        <v>467</v>
      </c>
      <c r="AL98" s="234" t="s">
        <v>468</v>
      </c>
      <c r="AM98" s="234">
        <v>0</v>
      </c>
      <c r="AN98" s="234">
        <v>0</v>
      </c>
      <c r="AO98" s="234" t="s">
        <v>5</v>
      </c>
      <c r="AP98" s="234" t="s">
        <v>486</v>
      </c>
      <c r="AQ98" s="234" t="s">
        <v>486</v>
      </c>
      <c r="AR98" s="234" t="s">
        <v>486</v>
      </c>
      <c r="AS98" s="234" t="s">
        <v>486</v>
      </c>
      <c r="AT98" s="234">
        <v>0</v>
      </c>
      <c r="AU98" s="234" t="s">
        <v>486</v>
      </c>
      <c r="AV98" s="234" t="s">
        <v>486</v>
      </c>
      <c r="AW98" s="234">
        <v>0</v>
      </c>
      <c r="AX98" s="234">
        <v>0</v>
      </c>
      <c r="AY98" s="234">
        <v>0</v>
      </c>
      <c r="AZ98" s="234" t="s">
        <v>470</v>
      </c>
      <c r="BA98" s="234" t="s">
        <v>471</v>
      </c>
      <c r="BB98" s="234" t="s">
        <v>472</v>
      </c>
      <c r="BC98" s="234">
        <v>3778917</v>
      </c>
      <c r="BD98" s="234" t="s">
        <v>473</v>
      </c>
      <c r="BE98" s="234" t="s">
        <v>474</v>
      </c>
      <c r="BF98" s="234" t="s">
        <v>475</v>
      </c>
      <c r="BG98" s="234" t="s">
        <v>475</v>
      </c>
      <c r="BH98" s="234" t="s">
        <v>475</v>
      </c>
      <c r="BI98" s="234" t="s">
        <v>476</v>
      </c>
      <c r="BJ98" s="234" t="s">
        <v>486</v>
      </c>
      <c r="BK98" s="234">
        <v>4954580000</v>
      </c>
      <c r="BL98" s="234" t="s">
        <v>486</v>
      </c>
      <c r="BM98" s="234" t="s">
        <v>486</v>
      </c>
      <c r="BN98" s="234">
        <v>0</v>
      </c>
      <c r="BO98" s="234" t="s">
        <v>105</v>
      </c>
      <c r="BP98" s="234" t="s">
        <v>486</v>
      </c>
      <c r="BQ98" s="234" t="s">
        <v>486</v>
      </c>
      <c r="BR98" s="234" t="s">
        <v>486</v>
      </c>
      <c r="BS98" s="234" t="s">
        <v>486</v>
      </c>
      <c r="BT98" s="234" t="s">
        <v>486</v>
      </c>
      <c r="BU98" s="234" t="s">
        <v>486</v>
      </c>
      <c r="BV98" s="234" t="s">
        <v>486</v>
      </c>
      <c r="BW98" s="234" t="s">
        <v>486</v>
      </c>
      <c r="BX98" s="234" t="s">
        <v>993</v>
      </c>
      <c r="BY98" s="234" t="s">
        <v>486</v>
      </c>
      <c r="BZ98" s="234" t="s">
        <v>486</v>
      </c>
      <c r="CA98" s="234" t="s">
        <v>486</v>
      </c>
      <c r="CB98" s="234" t="s">
        <v>954</v>
      </c>
      <c r="CC98" s="234" t="s">
        <v>486</v>
      </c>
      <c r="CD98" s="234" t="s">
        <v>486</v>
      </c>
      <c r="CE98" s="234" t="s">
        <v>486</v>
      </c>
      <c r="CF98" s="234" t="s">
        <v>485</v>
      </c>
      <c r="CG98" s="234" t="s">
        <v>486</v>
      </c>
      <c r="CH98" s="234" t="s">
        <v>486</v>
      </c>
      <c r="CI98" s="234" t="s">
        <v>486</v>
      </c>
      <c r="CJ98" s="234" t="s">
        <v>486</v>
      </c>
      <c r="CK98" s="234" t="s">
        <v>486</v>
      </c>
      <c r="CL98" s="234" t="s">
        <v>479</v>
      </c>
      <c r="CM98" s="234">
        <v>0</v>
      </c>
      <c r="CN98" s="236">
        <v>0</v>
      </c>
      <c r="CO98" s="234" t="s">
        <v>479</v>
      </c>
      <c r="CP98" s="234">
        <v>0</v>
      </c>
      <c r="CQ98" s="234">
        <v>0</v>
      </c>
      <c r="CR98" s="234" t="s">
        <v>486</v>
      </c>
      <c r="CS98" s="234">
        <v>0</v>
      </c>
      <c r="CT98" s="236">
        <v>0</v>
      </c>
      <c r="CU98" s="234" t="s">
        <v>486</v>
      </c>
      <c r="CV98" s="234" t="s">
        <v>486</v>
      </c>
      <c r="CW98" s="236">
        <v>0</v>
      </c>
      <c r="CX98" s="234" t="s">
        <v>486</v>
      </c>
      <c r="CY98" s="234">
        <v>2783</v>
      </c>
      <c r="CZ98" s="234">
        <v>0</v>
      </c>
      <c r="DA98" s="234" t="s">
        <v>994</v>
      </c>
      <c r="DB98" s="236">
        <f>+Tabla2[[#This Row],[VALOR TOTAL ESTIMADO VIGENCIA ACTUAL]]-Tabla2[[#This Row],[Valor CDP BD]]</f>
        <v>1786000</v>
      </c>
      <c r="DC98" s="236">
        <f>+Tabla2[[#This Row],[Valor CDP BD]]-Tabla2[[#This Row],[Valor RP BD]]</f>
        <v>0</v>
      </c>
    </row>
    <row r="99" spans="1:107" ht="16.149999999999999" customHeight="1" x14ac:dyDescent="0.25">
      <c r="A99" s="234" t="s">
        <v>997</v>
      </c>
      <c r="B99" s="234" t="s">
        <v>998</v>
      </c>
      <c r="C99" s="234">
        <v>7710</v>
      </c>
      <c r="D99" s="234" t="s">
        <v>997</v>
      </c>
      <c r="E99" s="234">
        <v>982022</v>
      </c>
      <c r="F99" s="234">
        <v>7710</v>
      </c>
      <c r="G99" s="234" t="s">
        <v>486</v>
      </c>
      <c r="H99" s="234">
        <v>2786</v>
      </c>
      <c r="I99" s="234" t="s">
        <v>879</v>
      </c>
      <c r="J99" s="234" t="s">
        <v>453</v>
      </c>
      <c r="K99" s="234" t="s">
        <v>454</v>
      </c>
      <c r="L99" s="234" t="s">
        <v>455</v>
      </c>
      <c r="M99" s="234" t="s">
        <v>456</v>
      </c>
      <c r="N99" s="234" t="s">
        <v>457</v>
      </c>
      <c r="O99" s="234" t="s">
        <v>458</v>
      </c>
      <c r="P99" s="234" t="s">
        <v>104</v>
      </c>
      <c r="Q99" s="234" t="s">
        <v>105</v>
      </c>
      <c r="R99" s="234" t="s">
        <v>880</v>
      </c>
      <c r="S99" s="234" t="s">
        <v>881</v>
      </c>
      <c r="T99" s="234" t="s">
        <v>461</v>
      </c>
      <c r="U99" s="234">
        <v>0</v>
      </c>
      <c r="V99" s="234" t="s">
        <v>992</v>
      </c>
      <c r="W99" s="234" t="s">
        <v>81</v>
      </c>
      <c r="X99" s="234" t="s">
        <v>81</v>
      </c>
      <c r="Y99" s="234">
        <v>0</v>
      </c>
      <c r="Z99" s="234" t="s">
        <v>475</v>
      </c>
      <c r="AA99" s="234" t="s">
        <v>81</v>
      </c>
      <c r="AB99" s="235" t="s">
        <v>81</v>
      </c>
      <c r="AC99" s="235" t="s">
        <v>81</v>
      </c>
      <c r="AD99" s="235" t="s">
        <v>81</v>
      </c>
      <c r="AE99" s="234" t="s">
        <v>81</v>
      </c>
      <c r="AF99" s="234" t="s">
        <v>81</v>
      </c>
      <c r="AG99" s="236">
        <v>1950000</v>
      </c>
      <c r="AH99" s="234">
        <v>0</v>
      </c>
      <c r="AI99" s="234">
        <v>0</v>
      </c>
      <c r="AJ99" s="234">
        <v>0</v>
      </c>
      <c r="AK99" s="234" t="s">
        <v>467</v>
      </c>
      <c r="AL99" s="234" t="s">
        <v>468</v>
      </c>
      <c r="AM99" s="234">
        <v>0</v>
      </c>
      <c r="AN99" s="234">
        <v>0</v>
      </c>
      <c r="AO99" s="234" t="s">
        <v>5</v>
      </c>
      <c r="AP99" s="234" t="s">
        <v>486</v>
      </c>
      <c r="AQ99" s="234" t="s">
        <v>486</v>
      </c>
      <c r="AR99" s="234" t="s">
        <v>486</v>
      </c>
      <c r="AS99" s="234" t="s">
        <v>486</v>
      </c>
      <c r="AT99" s="234">
        <v>0</v>
      </c>
      <c r="AU99" s="234" t="s">
        <v>486</v>
      </c>
      <c r="AV99" s="234" t="s">
        <v>486</v>
      </c>
      <c r="AW99" s="234">
        <v>0</v>
      </c>
      <c r="AX99" s="234">
        <v>0</v>
      </c>
      <c r="AY99" s="234">
        <v>0</v>
      </c>
      <c r="AZ99" s="234" t="s">
        <v>470</v>
      </c>
      <c r="BA99" s="234" t="s">
        <v>471</v>
      </c>
      <c r="BB99" s="234" t="s">
        <v>472</v>
      </c>
      <c r="BC99" s="234">
        <v>3778917</v>
      </c>
      <c r="BD99" s="234" t="s">
        <v>473</v>
      </c>
      <c r="BE99" s="234" t="s">
        <v>474</v>
      </c>
      <c r="BF99" s="234" t="s">
        <v>475</v>
      </c>
      <c r="BG99" s="234" t="s">
        <v>475</v>
      </c>
      <c r="BH99" s="234" t="s">
        <v>475</v>
      </c>
      <c r="BI99" s="234" t="s">
        <v>476</v>
      </c>
      <c r="BJ99" s="234" t="s">
        <v>486</v>
      </c>
      <c r="BK99" s="234">
        <v>4954580000</v>
      </c>
      <c r="BL99" s="234" t="s">
        <v>486</v>
      </c>
      <c r="BM99" s="234" t="s">
        <v>486</v>
      </c>
      <c r="BN99" s="234">
        <v>0</v>
      </c>
      <c r="BO99" s="234" t="s">
        <v>105</v>
      </c>
      <c r="BP99" s="234" t="s">
        <v>486</v>
      </c>
      <c r="BQ99" s="234" t="s">
        <v>486</v>
      </c>
      <c r="BR99" s="234" t="s">
        <v>486</v>
      </c>
      <c r="BS99" s="234" t="s">
        <v>486</v>
      </c>
      <c r="BT99" s="234" t="s">
        <v>486</v>
      </c>
      <c r="BU99" s="234" t="s">
        <v>486</v>
      </c>
      <c r="BV99" s="234" t="s">
        <v>486</v>
      </c>
      <c r="BW99" s="234" t="s">
        <v>486</v>
      </c>
      <c r="BX99" s="234" t="s">
        <v>993</v>
      </c>
      <c r="BY99" s="234" t="s">
        <v>486</v>
      </c>
      <c r="BZ99" s="234" t="s">
        <v>486</v>
      </c>
      <c r="CA99" s="234" t="s">
        <v>486</v>
      </c>
      <c r="CB99" s="234" t="s">
        <v>880</v>
      </c>
      <c r="CC99" s="234" t="s">
        <v>486</v>
      </c>
      <c r="CD99" s="234" t="s">
        <v>486</v>
      </c>
      <c r="CE99" s="234" t="s">
        <v>486</v>
      </c>
      <c r="CF99" s="234" t="s">
        <v>485</v>
      </c>
      <c r="CG99" s="234" t="s">
        <v>486</v>
      </c>
      <c r="CH99" s="234" t="s">
        <v>486</v>
      </c>
      <c r="CI99" s="234" t="s">
        <v>486</v>
      </c>
      <c r="CJ99" s="234" t="s">
        <v>486</v>
      </c>
      <c r="CK99" s="234" t="s">
        <v>486</v>
      </c>
      <c r="CL99" s="234" t="s">
        <v>479</v>
      </c>
      <c r="CM99" s="234">
        <v>0</v>
      </c>
      <c r="CN99" s="236">
        <v>0</v>
      </c>
      <c r="CO99" s="234" t="s">
        <v>479</v>
      </c>
      <c r="CP99" s="234">
        <v>0</v>
      </c>
      <c r="CQ99" s="234">
        <v>0</v>
      </c>
      <c r="CR99" s="234" t="s">
        <v>486</v>
      </c>
      <c r="CS99" s="234">
        <v>0</v>
      </c>
      <c r="CT99" s="236">
        <v>0</v>
      </c>
      <c r="CU99" s="234" t="s">
        <v>486</v>
      </c>
      <c r="CV99" s="234" t="s">
        <v>486</v>
      </c>
      <c r="CW99" s="236">
        <v>0</v>
      </c>
      <c r="CX99" s="234" t="s">
        <v>486</v>
      </c>
      <c r="CY99" s="234">
        <v>2786</v>
      </c>
      <c r="CZ99" s="234">
        <v>0</v>
      </c>
      <c r="DA99" s="234" t="s">
        <v>994</v>
      </c>
      <c r="DB99" s="236">
        <f>+Tabla2[[#This Row],[VALOR TOTAL ESTIMADO VIGENCIA ACTUAL]]-Tabla2[[#This Row],[Valor CDP BD]]</f>
        <v>1950000</v>
      </c>
      <c r="DC99" s="236">
        <f>+Tabla2[[#This Row],[Valor CDP BD]]-Tabla2[[#This Row],[Valor RP BD]]</f>
        <v>0</v>
      </c>
    </row>
    <row r="100" spans="1:107" ht="16.149999999999999" customHeight="1" x14ac:dyDescent="0.25">
      <c r="A100" s="234" t="s">
        <v>999</v>
      </c>
      <c r="B100" s="234" t="s">
        <v>1000</v>
      </c>
      <c r="C100" s="234">
        <v>7710</v>
      </c>
      <c r="D100" s="234" t="s">
        <v>999</v>
      </c>
      <c r="E100" s="234">
        <v>992022</v>
      </c>
      <c r="F100" s="234">
        <v>7710</v>
      </c>
      <c r="G100" s="234" t="s">
        <v>486</v>
      </c>
      <c r="H100" s="234">
        <v>2788</v>
      </c>
      <c r="I100" s="234" t="s">
        <v>917</v>
      </c>
      <c r="J100" s="234" t="s">
        <v>453</v>
      </c>
      <c r="K100" s="234" t="s">
        <v>454</v>
      </c>
      <c r="L100" s="234" t="s">
        <v>455</v>
      </c>
      <c r="M100" s="234" t="s">
        <v>456</v>
      </c>
      <c r="N100" s="234" t="s">
        <v>457</v>
      </c>
      <c r="O100" s="234" t="s">
        <v>458</v>
      </c>
      <c r="P100" s="234" t="s">
        <v>104</v>
      </c>
      <c r="Q100" s="234" t="s">
        <v>105</v>
      </c>
      <c r="R100" s="234" t="s">
        <v>918</v>
      </c>
      <c r="S100" s="234" t="s">
        <v>919</v>
      </c>
      <c r="T100" s="234" t="s">
        <v>461</v>
      </c>
      <c r="U100" s="234">
        <v>0</v>
      </c>
      <c r="V100" s="234" t="s">
        <v>992</v>
      </c>
      <c r="W100" s="234" t="s">
        <v>81</v>
      </c>
      <c r="X100" s="234" t="s">
        <v>81</v>
      </c>
      <c r="Y100" s="234">
        <v>0</v>
      </c>
      <c r="Z100" s="234" t="s">
        <v>475</v>
      </c>
      <c r="AA100" s="234" t="s">
        <v>81</v>
      </c>
      <c r="AB100" s="235" t="s">
        <v>81</v>
      </c>
      <c r="AC100" s="235" t="s">
        <v>81</v>
      </c>
      <c r="AD100" s="235" t="s">
        <v>81</v>
      </c>
      <c r="AE100" s="234" t="s">
        <v>81</v>
      </c>
      <c r="AF100" s="234" t="s">
        <v>81</v>
      </c>
      <c r="AG100" s="236">
        <v>3143000</v>
      </c>
      <c r="AH100" s="234">
        <v>0</v>
      </c>
      <c r="AI100" s="234">
        <v>0</v>
      </c>
      <c r="AJ100" s="234">
        <v>0</v>
      </c>
      <c r="AK100" s="234" t="s">
        <v>467</v>
      </c>
      <c r="AL100" s="234" t="s">
        <v>468</v>
      </c>
      <c r="AM100" s="234">
        <v>0</v>
      </c>
      <c r="AN100" s="234">
        <v>0</v>
      </c>
      <c r="AO100" s="234" t="s">
        <v>5</v>
      </c>
      <c r="AP100" s="234" t="s">
        <v>486</v>
      </c>
      <c r="AQ100" s="234" t="s">
        <v>486</v>
      </c>
      <c r="AR100" s="234" t="s">
        <v>486</v>
      </c>
      <c r="AS100" s="234" t="s">
        <v>486</v>
      </c>
      <c r="AT100" s="234">
        <v>0</v>
      </c>
      <c r="AU100" s="234" t="s">
        <v>486</v>
      </c>
      <c r="AV100" s="234" t="s">
        <v>486</v>
      </c>
      <c r="AW100" s="234">
        <v>0</v>
      </c>
      <c r="AX100" s="234">
        <v>0</v>
      </c>
      <c r="AY100" s="234">
        <v>0</v>
      </c>
      <c r="AZ100" s="234" t="s">
        <v>470</v>
      </c>
      <c r="BA100" s="234" t="s">
        <v>471</v>
      </c>
      <c r="BB100" s="234" t="s">
        <v>472</v>
      </c>
      <c r="BC100" s="234">
        <v>3778917</v>
      </c>
      <c r="BD100" s="234" t="s">
        <v>473</v>
      </c>
      <c r="BE100" s="234" t="s">
        <v>474</v>
      </c>
      <c r="BF100" s="234" t="s">
        <v>475</v>
      </c>
      <c r="BG100" s="234" t="s">
        <v>475</v>
      </c>
      <c r="BH100" s="234" t="s">
        <v>475</v>
      </c>
      <c r="BI100" s="234" t="s">
        <v>476</v>
      </c>
      <c r="BJ100" s="234" t="s">
        <v>486</v>
      </c>
      <c r="BK100" s="234">
        <v>4954580000</v>
      </c>
      <c r="BL100" s="234" t="s">
        <v>486</v>
      </c>
      <c r="BM100" s="234" t="s">
        <v>486</v>
      </c>
      <c r="BN100" s="234">
        <v>0</v>
      </c>
      <c r="BO100" s="234" t="s">
        <v>105</v>
      </c>
      <c r="BP100" s="234" t="s">
        <v>486</v>
      </c>
      <c r="BQ100" s="234" t="s">
        <v>486</v>
      </c>
      <c r="BR100" s="234" t="s">
        <v>486</v>
      </c>
      <c r="BS100" s="234" t="s">
        <v>486</v>
      </c>
      <c r="BT100" s="234" t="s">
        <v>486</v>
      </c>
      <c r="BU100" s="234" t="s">
        <v>486</v>
      </c>
      <c r="BV100" s="234" t="s">
        <v>486</v>
      </c>
      <c r="BW100" s="234" t="s">
        <v>486</v>
      </c>
      <c r="BX100" s="234" t="s">
        <v>993</v>
      </c>
      <c r="BY100" s="234" t="s">
        <v>486</v>
      </c>
      <c r="BZ100" s="234" t="s">
        <v>486</v>
      </c>
      <c r="CA100" s="234" t="s">
        <v>486</v>
      </c>
      <c r="CB100" s="234" t="s">
        <v>918</v>
      </c>
      <c r="CC100" s="234" t="s">
        <v>486</v>
      </c>
      <c r="CD100" s="234" t="s">
        <v>486</v>
      </c>
      <c r="CE100" s="234" t="s">
        <v>486</v>
      </c>
      <c r="CF100" s="234" t="s">
        <v>485</v>
      </c>
      <c r="CG100" s="234" t="s">
        <v>486</v>
      </c>
      <c r="CH100" s="234" t="s">
        <v>486</v>
      </c>
      <c r="CI100" s="234" t="s">
        <v>486</v>
      </c>
      <c r="CJ100" s="234" t="s">
        <v>486</v>
      </c>
      <c r="CK100" s="234" t="s">
        <v>486</v>
      </c>
      <c r="CL100" s="234" t="s">
        <v>479</v>
      </c>
      <c r="CM100" s="234">
        <v>0</v>
      </c>
      <c r="CN100" s="236">
        <v>0</v>
      </c>
      <c r="CO100" s="234" t="s">
        <v>479</v>
      </c>
      <c r="CP100" s="234">
        <v>0</v>
      </c>
      <c r="CQ100" s="234">
        <v>0</v>
      </c>
      <c r="CR100" s="234" t="s">
        <v>486</v>
      </c>
      <c r="CS100" s="234">
        <v>0</v>
      </c>
      <c r="CT100" s="236">
        <v>0</v>
      </c>
      <c r="CU100" s="234" t="s">
        <v>486</v>
      </c>
      <c r="CV100" s="234" t="s">
        <v>486</v>
      </c>
      <c r="CW100" s="236">
        <v>0</v>
      </c>
      <c r="CX100" s="234" t="s">
        <v>486</v>
      </c>
      <c r="CY100" s="234">
        <v>2788</v>
      </c>
      <c r="CZ100" s="234">
        <v>0</v>
      </c>
      <c r="DA100" s="234" t="s">
        <v>994</v>
      </c>
      <c r="DB100" s="236">
        <f>+Tabla2[[#This Row],[VALOR TOTAL ESTIMADO VIGENCIA ACTUAL]]-Tabla2[[#This Row],[Valor CDP BD]]</f>
        <v>3143000</v>
      </c>
      <c r="DC100" s="236">
        <f>+Tabla2[[#This Row],[Valor CDP BD]]-Tabla2[[#This Row],[Valor RP BD]]</f>
        <v>0</v>
      </c>
    </row>
    <row r="101" spans="1:107" ht="16.149999999999999" customHeight="1" x14ac:dyDescent="0.25">
      <c r="A101" s="234" t="s">
        <v>1001</v>
      </c>
      <c r="B101" s="234" t="s">
        <v>1002</v>
      </c>
      <c r="C101" s="234">
        <v>7710</v>
      </c>
      <c r="D101" s="234" t="s">
        <v>1001</v>
      </c>
      <c r="E101" s="234">
        <v>1002022</v>
      </c>
      <c r="F101" s="234">
        <v>7710</v>
      </c>
      <c r="G101" s="234" t="s">
        <v>486</v>
      </c>
      <c r="H101" s="234">
        <v>2785</v>
      </c>
      <c r="I101" s="234" t="s">
        <v>526</v>
      </c>
      <c r="J101" s="234" t="s">
        <v>453</v>
      </c>
      <c r="K101" s="234" t="s">
        <v>454</v>
      </c>
      <c r="L101" s="234" t="s">
        <v>455</v>
      </c>
      <c r="M101" s="234" t="s">
        <v>456</v>
      </c>
      <c r="N101" s="234" t="s">
        <v>457</v>
      </c>
      <c r="O101" s="234" t="s">
        <v>458</v>
      </c>
      <c r="P101" s="234" t="s">
        <v>104</v>
      </c>
      <c r="Q101" s="234" t="s">
        <v>105</v>
      </c>
      <c r="R101" s="234" t="s">
        <v>527</v>
      </c>
      <c r="S101" s="234" t="s">
        <v>528</v>
      </c>
      <c r="T101" s="234" t="s">
        <v>461</v>
      </c>
      <c r="U101" s="234">
        <v>0</v>
      </c>
      <c r="V101" s="234" t="s">
        <v>992</v>
      </c>
      <c r="W101" s="234" t="s">
        <v>81</v>
      </c>
      <c r="X101" s="234" t="s">
        <v>81</v>
      </c>
      <c r="Y101" s="234">
        <v>0</v>
      </c>
      <c r="Z101" s="234" t="s">
        <v>475</v>
      </c>
      <c r="AA101" s="234" t="s">
        <v>81</v>
      </c>
      <c r="AB101" s="235" t="s">
        <v>81</v>
      </c>
      <c r="AC101" s="235" t="s">
        <v>81</v>
      </c>
      <c r="AD101" s="235" t="s">
        <v>81</v>
      </c>
      <c r="AE101" s="234" t="s">
        <v>81</v>
      </c>
      <c r="AF101" s="234" t="s">
        <v>81</v>
      </c>
      <c r="AG101" s="236">
        <v>2229000</v>
      </c>
      <c r="AH101" s="234">
        <v>0</v>
      </c>
      <c r="AI101" s="234">
        <v>0</v>
      </c>
      <c r="AJ101" s="234">
        <v>0</v>
      </c>
      <c r="AK101" s="234" t="s">
        <v>467</v>
      </c>
      <c r="AL101" s="234" t="s">
        <v>468</v>
      </c>
      <c r="AM101" s="234">
        <v>0</v>
      </c>
      <c r="AN101" s="234">
        <v>0</v>
      </c>
      <c r="AO101" s="234" t="s">
        <v>5</v>
      </c>
      <c r="AP101" s="234" t="s">
        <v>486</v>
      </c>
      <c r="AQ101" s="234" t="s">
        <v>486</v>
      </c>
      <c r="AR101" s="234" t="s">
        <v>486</v>
      </c>
      <c r="AS101" s="234" t="s">
        <v>486</v>
      </c>
      <c r="AT101" s="234">
        <v>0</v>
      </c>
      <c r="AU101" s="234" t="s">
        <v>486</v>
      </c>
      <c r="AV101" s="234" t="s">
        <v>486</v>
      </c>
      <c r="AW101" s="234">
        <v>0</v>
      </c>
      <c r="AX101" s="234">
        <v>0</v>
      </c>
      <c r="AY101" s="234">
        <v>0</v>
      </c>
      <c r="AZ101" s="234" t="s">
        <v>470</v>
      </c>
      <c r="BA101" s="234" t="s">
        <v>471</v>
      </c>
      <c r="BB101" s="234" t="s">
        <v>472</v>
      </c>
      <c r="BC101" s="234">
        <v>3778917</v>
      </c>
      <c r="BD101" s="234" t="s">
        <v>473</v>
      </c>
      <c r="BE101" s="234" t="s">
        <v>474</v>
      </c>
      <c r="BF101" s="234" t="s">
        <v>475</v>
      </c>
      <c r="BG101" s="234" t="s">
        <v>475</v>
      </c>
      <c r="BH101" s="234" t="s">
        <v>475</v>
      </c>
      <c r="BI101" s="234" t="s">
        <v>476</v>
      </c>
      <c r="BJ101" s="234" t="s">
        <v>486</v>
      </c>
      <c r="BK101" s="234">
        <v>4954580000</v>
      </c>
      <c r="BL101" s="234" t="s">
        <v>486</v>
      </c>
      <c r="BM101" s="234" t="s">
        <v>486</v>
      </c>
      <c r="BN101" s="234">
        <v>0</v>
      </c>
      <c r="BO101" s="234" t="s">
        <v>105</v>
      </c>
      <c r="BP101" s="234" t="s">
        <v>486</v>
      </c>
      <c r="BQ101" s="234" t="s">
        <v>486</v>
      </c>
      <c r="BR101" s="234" t="s">
        <v>486</v>
      </c>
      <c r="BS101" s="234" t="s">
        <v>486</v>
      </c>
      <c r="BT101" s="234" t="s">
        <v>486</v>
      </c>
      <c r="BU101" s="234" t="s">
        <v>486</v>
      </c>
      <c r="BV101" s="234" t="s">
        <v>486</v>
      </c>
      <c r="BW101" s="234" t="s">
        <v>486</v>
      </c>
      <c r="BX101" s="234" t="s">
        <v>993</v>
      </c>
      <c r="BY101" s="234" t="s">
        <v>486</v>
      </c>
      <c r="BZ101" s="234" t="s">
        <v>486</v>
      </c>
      <c r="CA101" s="234" t="s">
        <v>486</v>
      </c>
      <c r="CB101" s="234" t="s">
        <v>527</v>
      </c>
      <c r="CC101" s="234" t="s">
        <v>486</v>
      </c>
      <c r="CD101" s="234" t="s">
        <v>486</v>
      </c>
      <c r="CE101" s="234" t="s">
        <v>486</v>
      </c>
      <c r="CF101" s="234" t="s">
        <v>485</v>
      </c>
      <c r="CG101" s="234" t="s">
        <v>486</v>
      </c>
      <c r="CH101" s="234" t="s">
        <v>486</v>
      </c>
      <c r="CI101" s="234" t="s">
        <v>486</v>
      </c>
      <c r="CJ101" s="234" t="s">
        <v>486</v>
      </c>
      <c r="CK101" s="234" t="s">
        <v>486</v>
      </c>
      <c r="CL101" s="234" t="s">
        <v>479</v>
      </c>
      <c r="CM101" s="234">
        <v>0</v>
      </c>
      <c r="CN101" s="236">
        <v>0</v>
      </c>
      <c r="CO101" s="234" t="s">
        <v>479</v>
      </c>
      <c r="CP101" s="234">
        <v>0</v>
      </c>
      <c r="CQ101" s="234">
        <v>0</v>
      </c>
      <c r="CR101" s="234" t="s">
        <v>486</v>
      </c>
      <c r="CS101" s="234">
        <v>0</v>
      </c>
      <c r="CT101" s="236">
        <v>0</v>
      </c>
      <c r="CU101" s="234" t="s">
        <v>486</v>
      </c>
      <c r="CV101" s="234" t="s">
        <v>486</v>
      </c>
      <c r="CW101" s="236">
        <v>0</v>
      </c>
      <c r="CX101" s="234" t="s">
        <v>486</v>
      </c>
      <c r="CY101" s="234">
        <v>2785</v>
      </c>
      <c r="CZ101" s="234">
        <v>0</v>
      </c>
      <c r="DA101" s="234" t="s">
        <v>994</v>
      </c>
      <c r="DB101" s="236">
        <f>+Tabla2[[#This Row],[VALOR TOTAL ESTIMADO VIGENCIA ACTUAL]]-Tabla2[[#This Row],[Valor CDP BD]]</f>
        <v>2229000</v>
      </c>
      <c r="DC101" s="236">
        <f>+Tabla2[[#This Row],[Valor CDP BD]]-Tabla2[[#This Row],[Valor RP BD]]</f>
        <v>0</v>
      </c>
    </row>
    <row r="102" spans="1:107" ht="16.149999999999999" customHeight="1" x14ac:dyDescent="0.25">
      <c r="A102" s="234" t="s">
        <v>1003</v>
      </c>
      <c r="B102" s="234" t="s">
        <v>1004</v>
      </c>
      <c r="C102" s="234">
        <v>7710</v>
      </c>
      <c r="D102" s="234" t="s">
        <v>1003</v>
      </c>
      <c r="E102" s="234">
        <v>1012022</v>
      </c>
      <c r="F102" s="234">
        <v>7710</v>
      </c>
      <c r="G102" s="234" t="s">
        <v>486</v>
      </c>
      <c r="H102" s="234">
        <v>2789</v>
      </c>
      <c r="I102" s="234" t="s">
        <v>926</v>
      </c>
      <c r="J102" s="234" t="s">
        <v>453</v>
      </c>
      <c r="K102" s="234" t="s">
        <v>454</v>
      </c>
      <c r="L102" s="234" t="s">
        <v>455</v>
      </c>
      <c r="M102" s="234" t="s">
        <v>456</v>
      </c>
      <c r="N102" s="234" t="s">
        <v>457</v>
      </c>
      <c r="O102" s="234" t="s">
        <v>458</v>
      </c>
      <c r="P102" s="234" t="s">
        <v>104</v>
      </c>
      <c r="Q102" s="234" t="s">
        <v>105</v>
      </c>
      <c r="R102" s="234" t="s">
        <v>927</v>
      </c>
      <c r="S102" s="234" t="s">
        <v>928</v>
      </c>
      <c r="T102" s="234" t="s">
        <v>461</v>
      </c>
      <c r="U102" s="234">
        <v>0</v>
      </c>
      <c r="V102" s="234" t="s">
        <v>992</v>
      </c>
      <c r="W102" s="234" t="s">
        <v>81</v>
      </c>
      <c r="X102" s="234" t="s">
        <v>81</v>
      </c>
      <c r="Y102" s="234">
        <v>0</v>
      </c>
      <c r="Z102" s="234" t="s">
        <v>475</v>
      </c>
      <c r="AA102" s="234" t="s">
        <v>81</v>
      </c>
      <c r="AB102" s="235" t="s">
        <v>81</v>
      </c>
      <c r="AC102" s="235" t="s">
        <v>81</v>
      </c>
      <c r="AD102" s="235" t="s">
        <v>81</v>
      </c>
      <c r="AE102" s="234" t="s">
        <v>81</v>
      </c>
      <c r="AF102" s="234" t="s">
        <v>81</v>
      </c>
      <c r="AG102" s="236">
        <v>1618000</v>
      </c>
      <c r="AH102" s="234">
        <v>0</v>
      </c>
      <c r="AI102" s="234">
        <v>0</v>
      </c>
      <c r="AJ102" s="234">
        <v>0</v>
      </c>
      <c r="AK102" s="234" t="s">
        <v>467</v>
      </c>
      <c r="AL102" s="234" t="s">
        <v>468</v>
      </c>
      <c r="AM102" s="234">
        <v>0</v>
      </c>
      <c r="AN102" s="234">
        <v>0</v>
      </c>
      <c r="AO102" s="234" t="s">
        <v>5</v>
      </c>
      <c r="AP102" s="234" t="s">
        <v>486</v>
      </c>
      <c r="AQ102" s="234" t="s">
        <v>486</v>
      </c>
      <c r="AR102" s="234" t="s">
        <v>486</v>
      </c>
      <c r="AS102" s="234" t="s">
        <v>486</v>
      </c>
      <c r="AT102" s="234">
        <v>0</v>
      </c>
      <c r="AU102" s="234" t="s">
        <v>486</v>
      </c>
      <c r="AV102" s="234" t="s">
        <v>486</v>
      </c>
      <c r="AW102" s="234">
        <v>0</v>
      </c>
      <c r="AX102" s="234">
        <v>0</v>
      </c>
      <c r="AY102" s="234">
        <v>0</v>
      </c>
      <c r="AZ102" s="234" t="s">
        <v>470</v>
      </c>
      <c r="BA102" s="234" t="s">
        <v>471</v>
      </c>
      <c r="BB102" s="234" t="s">
        <v>472</v>
      </c>
      <c r="BC102" s="234">
        <v>3778917</v>
      </c>
      <c r="BD102" s="234" t="s">
        <v>473</v>
      </c>
      <c r="BE102" s="234" t="s">
        <v>474</v>
      </c>
      <c r="BF102" s="234" t="s">
        <v>475</v>
      </c>
      <c r="BG102" s="234" t="s">
        <v>475</v>
      </c>
      <c r="BH102" s="234" t="s">
        <v>475</v>
      </c>
      <c r="BI102" s="234" t="s">
        <v>476</v>
      </c>
      <c r="BJ102" s="234" t="s">
        <v>486</v>
      </c>
      <c r="BK102" s="234">
        <v>4954580000</v>
      </c>
      <c r="BL102" s="234" t="s">
        <v>486</v>
      </c>
      <c r="BM102" s="234" t="s">
        <v>486</v>
      </c>
      <c r="BN102" s="234">
        <v>0</v>
      </c>
      <c r="BO102" s="234" t="s">
        <v>105</v>
      </c>
      <c r="BP102" s="234" t="s">
        <v>486</v>
      </c>
      <c r="BQ102" s="234" t="s">
        <v>486</v>
      </c>
      <c r="BR102" s="234" t="s">
        <v>486</v>
      </c>
      <c r="BS102" s="234" t="s">
        <v>486</v>
      </c>
      <c r="BT102" s="234" t="s">
        <v>486</v>
      </c>
      <c r="BU102" s="234" t="s">
        <v>486</v>
      </c>
      <c r="BV102" s="234" t="s">
        <v>486</v>
      </c>
      <c r="BW102" s="234" t="s">
        <v>486</v>
      </c>
      <c r="BX102" s="234" t="s">
        <v>993</v>
      </c>
      <c r="BY102" s="234" t="s">
        <v>486</v>
      </c>
      <c r="BZ102" s="234" t="s">
        <v>486</v>
      </c>
      <c r="CA102" s="234" t="s">
        <v>486</v>
      </c>
      <c r="CB102" s="234" t="s">
        <v>927</v>
      </c>
      <c r="CC102" s="234" t="s">
        <v>486</v>
      </c>
      <c r="CD102" s="234" t="s">
        <v>486</v>
      </c>
      <c r="CE102" s="234" t="s">
        <v>486</v>
      </c>
      <c r="CF102" s="234" t="s">
        <v>485</v>
      </c>
      <c r="CG102" s="234" t="s">
        <v>486</v>
      </c>
      <c r="CH102" s="234" t="s">
        <v>486</v>
      </c>
      <c r="CI102" s="234" t="s">
        <v>486</v>
      </c>
      <c r="CJ102" s="234" t="s">
        <v>486</v>
      </c>
      <c r="CK102" s="234" t="s">
        <v>486</v>
      </c>
      <c r="CL102" s="234" t="s">
        <v>479</v>
      </c>
      <c r="CM102" s="234">
        <v>0</v>
      </c>
      <c r="CN102" s="236">
        <v>0</v>
      </c>
      <c r="CO102" s="234" t="s">
        <v>479</v>
      </c>
      <c r="CP102" s="234">
        <v>0</v>
      </c>
      <c r="CQ102" s="234">
        <v>0</v>
      </c>
      <c r="CR102" s="234" t="s">
        <v>486</v>
      </c>
      <c r="CS102" s="234">
        <v>0</v>
      </c>
      <c r="CT102" s="236">
        <v>0</v>
      </c>
      <c r="CU102" s="234" t="s">
        <v>486</v>
      </c>
      <c r="CV102" s="234" t="s">
        <v>486</v>
      </c>
      <c r="CW102" s="236">
        <v>0</v>
      </c>
      <c r="CX102" s="234" t="s">
        <v>486</v>
      </c>
      <c r="CY102" s="234">
        <v>2789</v>
      </c>
      <c r="CZ102" s="234">
        <v>0</v>
      </c>
      <c r="DA102" s="234" t="s">
        <v>994</v>
      </c>
      <c r="DB102" s="236">
        <f>+Tabla2[[#This Row],[VALOR TOTAL ESTIMADO VIGENCIA ACTUAL]]-Tabla2[[#This Row],[Valor CDP BD]]</f>
        <v>1618000</v>
      </c>
      <c r="DC102" s="236">
        <f>+Tabla2[[#This Row],[Valor CDP BD]]-Tabla2[[#This Row],[Valor RP BD]]</f>
        <v>0</v>
      </c>
    </row>
    <row r="103" spans="1:107" ht="16.149999999999999" customHeight="1" x14ac:dyDescent="0.25">
      <c r="A103" s="234" t="s">
        <v>1005</v>
      </c>
      <c r="B103" s="234" t="s">
        <v>1006</v>
      </c>
      <c r="C103" s="234">
        <v>7710</v>
      </c>
      <c r="D103" s="234" t="s">
        <v>1005</v>
      </c>
      <c r="E103" s="234">
        <v>1022022</v>
      </c>
      <c r="F103" s="234">
        <v>7710</v>
      </c>
      <c r="G103" s="234" t="s">
        <v>486</v>
      </c>
      <c r="H103" s="234">
        <v>2787</v>
      </c>
      <c r="I103" s="234" t="s">
        <v>888</v>
      </c>
      <c r="J103" s="234" t="s">
        <v>453</v>
      </c>
      <c r="K103" s="234" t="s">
        <v>454</v>
      </c>
      <c r="L103" s="234" t="s">
        <v>455</v>
      </c>
      <c r="M103" s="234" t="s">
        <v>456</v>
      </c>
      <c r="N103" s="234" t="s">
        <v>457</v>
      </c>
      <c r="O103" s="234" t="s">
        <v>458</v>
      </c>
      <c r="P103" s="234" t="s">
        <v>104</v>
      </c>
      <c r="Q103" s="234" t="s">
        <v>105</v>
      </c>
      <c r="R103" s="234" t="s">
        <v>889</v>
      </c>
      <c r="S103" s="234" t="s">
        <v>890</v>
      </c>
      <c r="T103" s="234" t="s">
        <v>461</v>
      </c>
      <c r="U103" s="234">
        <v>0</v>
      </c>
      <c r="V103" s="234" t="s">
        <v>992</v>
      </c>
      <c r="W103" s="234" t="s">
        <v>81</v>
      </c>
      <c r="X103" s="234" t="s">
        <v>81</v>
      </c>
      <c r="Y103" s="234">
        <v>0</v>
      </c>
      <c r="Z103" s="234" t="s">
        <v>475</v>
      </c>
      <c r="AA103" s="234" t="s">
        <v>81</v>
      </c>
      <c r="AB103" s="235" t="s">
        <v>81</v>
      </c>
      <c r="AC103" s="235" t="s">
        <v>81</v>
      </c>
      <c r="AD103" s="235" t="s">
        <v>81</v>
      </c>
      <c r="AE103" s="234" t="s">
        <v>81</v>
      </c>
      <c r="AF103" s="234" t="s">
        <v>81</v>
      </c>
      <c r="AG103" s="236">
        <v>1950000</v>
      </c>
      <c r="AH103" s="234">
        <v>0</v>
      </c>
      <c r="AI103" s="234">
        <v>0</v>
      </c>
      <c r="AJ103" s="234">
        <v>0</v>
      </c>
      <c r="AK103" s="234" t="s">
        <v>467</v>
      </c>
      <c r="AL103" s="234" t="s">
        <v>468</v>
      </c>
      <c r="AM103" s="234">
        <v>0</v>
      </c>
      <c r="AN103" s="234">
        <v>0</v>
      </c>
      <c r="AO103" s="234" t="s">
        <v>5</v>
      </c>
      <c r="AP103" s="234" t="s">
        <v>486</v>
      </c>
      <c r="AQ103" s="234" t="s">
        <v>486</v>
      </c>
      <c r="AR103" s="234" t="s">
        <v>486</v>
      </c>
      <c r="AS103" s="234" t="s">
        <v>486</v>
      </c>
      <c r="AT103" s="234">
        <v>0</v>
      </c>
      <c r="AU103" s="234" t="s">
        <v>486</v>
      </c>
      <c r="AV103" s="234" t="s">
        <v>486</v>
      </c>
      <c r="AW103" s="234">
        <v>0</v>
      </c>
      <c r="AX103" s="234">
        <v>0</v>
      </c>
      <c r="AY103" s="234">
        <v>0</v>
      </c>
      <c r="AZ103" s="234" t="s">
        <v>470</v>
      </c>
      <c r="BA103" s="234" t="s">
        <v>471</v>
      </c>
      <c r="BB103" s="234" t="s">
        <v>472</v>
      </c>
      <c r="BC103" s="234">
        <v>3778917</v>
      </c>
      <c r="BD103" s="234" t="s">
        <v>473</v>
      </c>
      <c r="BE103" s="234" t="s">
        <v>474</v>
      </c>
      <c r="BF103" s="234" t="s">
        <v>475</v>
      </c>
      <c r="BG103" s="234" t="s">
        <v>475</v>
      </c>
      <c r="BH103" s="234" t="s">
        <v>475</v>
      </c>
      <c r="BI103" s="234" t="s">
        <v>476</v>
      </c>
      <c r="BJ103" s="234" t="s">
        <v>486</v>
      </c>
      <c r="BK103" s="234">
        <v>4954580000</v>
      </c>
      <c r="BL103" s="234" t="s">
        <v>486</v>
      </c>
      <c r="BM103" s="234" t="s">
        <v>486</v>
      </c>
      <c r="BN103" s="234">
        <v>0</v>
      </c>
      <c r="BO103" s="234" t="s">
        <v>105</v>
      </c>
      <c r="BP103" s="234" t="s">
        <v>486</v>
      </c>
      <c r="BQ103" s="234" t="s">
        <v>486</v>
      </c>
      <c r="BR103" s="234" t="s">
        <v>486</v>
      </c>
      <c r="BS103" s="234" t="s">
        <v>486</v>
      </c>
      <c r="BT103" s="234" t="s">
        <v>486</v>
      </c>
      <c r="BU103" s="234" t="s">
        <v>486</v>
      </c>
      <c r="BV103" s="234" t="s">
        <v>486</v>
      </c>
      <c r="BW103" s="234" t="s">
        <v>486</v>
      </c>
      <c r="BX103" s="234" t="s">
        <v>993</v>
      </c>
      <c r="BY103" s="234" t="s">
        <v>486</v>
      </c>
      <c r="BZ103" s="234" t="s">
        <v>486</v>
      </c>
      <c r="CA103" s="234" t="s">
        <v>486</v>
      </c>
      <c r="CB103" s="234" t="s">
        <v>889</v>
      </c>
      <c r="CC103" s="234" t="s">
        <v>486</v>
      </c>
      <c r="CD103" s="234" t="s">
        <v>486</v>
      </c>
      <c r="CE103" s="234" t="s">
        <v>486</v>
      </c>
      <c r="CF103" s="234" t="s">
        <v>485</v>
      </c>
      <c r="CG103" s="234" t="s">
        <v>486</v>
      </c>
      <c r="CH103" s="234" t="s">
        <v>486</v>
      </c>
      <c r="CI103" s="234" t="s">
        <v>486</v>
      </c>
      <c r="CJ103" s="234" t="s">
        <v>486</v>
      </c>
      <c r="CK103" s="234" t="s">
        <v>486</v>
      </c>
      <c r="CL103" s="234" t="s">
        <v>479</v>
      </c>
      <c r="CM103" s="234">
        <v>0</v>
      </c>
      <c r="CN103" s="236">
        <v>0</v>
      </c>
      <c r="CO103" s="234" t="s">
        <v>479</v>
      </c>
      <c r="CP103" s="234">
        <v>0</v>
      </c>
      <c r="CQ103" s="234">
        <v>0</v>
      </c>
      <c r="CR103" s="234" t="s">
        <v>486</v>
      </c>
      <c r="CS103" s="234">
        <v>0</v>
      </c>
      <c r="CT103" s="236">
        <v>0</v>
      </c>
      <c r="CU103" s="234" t="s">
        <v>486</v>
      </c>
      <c r="CV103" s="234" t="s">
        <v>486</v>
      </c>
      <c r="CW103" s="236">
        <v>0</v>
      </c>
      <c r="CX103" s="234" t="s">
        <v>486</v>
      </c>
      <c r="CY103" s="234">
        <v>2787</v>
      </c>
      <c r="CZ103" s="234">
        <v>0</v>
      </c>
      <c r="DA103" s="234" t="s">
        <v>994</v>
      </c>
      <c r="DB103" s="236">
        <f>+Tabla2[[#This Row],[VALOR TOTAL ESTIMADO VIGENCIA ACTUAL]]-Tabla2[[#This Row],[Valor CDP BD]]</f>
        <v>1950000</v>
      </c>
      <c r="DC103" s="236">
        <f>+Tabla2[[#This Row],[Valor CDP BD]]-Tabla2[[#This Row],[Valor RP BD]]</f>
        <v>0</v>
      </c>
    </row>
    <row r="104" spans="1:107" ht="16.149999999999999" customHeight="1" x14ac:dyDescent="0.25">
      <c r="A104" s="234" t="s">
        <v>1007</v>
      </c>
      <c r="B104" s="234" t="s">
        <v>781</v>
      </c>
      <c r="C104" s="234">
        <v>7710</v>
      </c>
      <c r="D104" s="234" t="s">
        <v>1007</v>
      </c>
      <c r="E104" s="234">
        <v>1032022</v>
      </c>
      <c r="F104" s="234">
        <v>7710</v>
      </c>
      <c r="G104" s="234" t="s">
        <v>486</v>
      </c>
      <c r="H104" s="234">
        <v>2784</v>
      </c>
      <c r="I104" s="234" t="s">
        <v>452</v>
      </c>
      <c r="J104" s="234" t="s">
        <v>453</v>
      </c>
      <c r="K104" s="234" t="s">
        <v>454</v>
      </c>
      <c r="L104" s="234" t="s">
        <v>455</v>
      </c>
      <c r="M104" s="234" t="s">
        <v>456</v>
      </c>
      <c r="N104" s="234" t="s">
        <v>457</v>
      </c>
      <c r="O104" s="234" t="s">
        <v>458</v>
      </c>
      <c r="P104" s="234" t="s">
        <v>104</v>
      </c>
      <c r="Q104" s="234" t="s">
        <v>105</v>
      </c>
      <c r="R104" s="234" t="s">
        <v>459</v>
      </c>
      <c r="S104" s="234" t="s">
        <v>460</v>
      </c>
      <c r="T104" s="234" t="s">
        <v>461</v>
      </c>
      <c r="U104" s="234">
        <v>0</v>
      </c>
      <c r="V104" s="234" t="s">
        <v>992</v>
      </c>
      <c r="W104" s="234" t="s">
        <v>81</v>
      </c>
      <c r="X104" s="234" t="s">
        <v>81</v>
      </c>
      <c r="Y104" s="234">
        <v>0</v>
      </c>
      <c r="Z104" s="234" t="s">
        <v>475</v>
      </c>
      <c r="AA104" s="234" t="s">
        <v>81</v>
      </c>
      <c r="AB104" s="235" t="s">
        <v>81</v>
      </c>
      <c r="AC104" s="235" t="s">
        <v>81</v>
      </c>
      <c r="AD104" s="235" t="s">
        <v>81</v>
      </c>
      <c r="AE104" s="234" t="s">
        <v>81</v>
      </c>
      <c r="AF104" s="234" t="s">
        <v>81</v>
      </c>
      <c r="AG104" s="236">
        <v>2924000</v>
      </c>
      <c r="AH104" s="234">
        <v>0</v>
      </c>
      <c r="AI104" s="234">
        <v>0</v>
      </c>
      <c r="AJ104" s="234">
        <v>0</v>
      </c>
      <c r="AK104" s="234" t="s">
        <v>467</v>
      </c>
      <c r="AL104" s="234" t="s">
        <v>468</v>
      </c>
      <c r="AM104" s="234">
        <v>0</v>
      </c>
      <c r="AN104" s="234">
        <v>0</v>
      </c>
      <c r="AO104" s="234" t="s">
        <v>5</v>
      </c>
      <c r="AP104" s="234" t="s">
        <v>486</v>
      </c>
      <c r="AQ104" s="234" t="s">
        <v>486</v>
      </c>
      <c r="AR104" s="234" t="s">
        <v>486</v>
      </c>
      <c r="AS104" s="234" t="s">
        <v>486</v>
      </c>
      <c r="AT104" s="234">
        <v>0</v>
      </c>
      <c r="AU104" s="234" t="s">
        <v>486</v>
      </c>
      <c r="AV104" s="234" t="s">
        <v>486</v>
      </c>
      <c r="AW104" s="234">
        <v>0</v>
      </c>
      <c r="AX104" s="234">
        <v>0</v>
      </c>
      <c r="AY104" s="234">
        <v>0</v>
      </c>
      <c r="AZ104" s="234" t="s">
        <v>470</v>
      </c>
      <c r="BA104" s="234" t="s">
        <v>471</v>
      </c>
      <c r="BB104" s="234" t="s">
        <v>472</v>
      </c>
      <c r="BC104" s="234">
        <v>3778917</v>
      </c>
      <c r="BD104" s="234" t="s">
        <v>473</v>
      </c>
      <c r="BE104" s="234" t="s">
        <v>474</v>
      </c>
      <c r="BF104" s="234" t="s">
        <v>475</v>
      </c>
      <c r="BG104" s="234" t="s">
        <v>475</v>
      </c>
      <c r="BH104" s="234" t="s">
        <v>475</v>
      </c>
      <c r="BI104" s="234" t="s">
        <v>476</v>
      </c>
      <c r="BJ104" s="234" t="s">
        <v>486</v>
      </c>
      <c r="BK104" s="234">
        <v>4954580000</v>
      </c>
      <c r="BL104" s="234" t="s">
        <v>486</v>
      </c>
      <c r="BM104" s="234" t="s">
        <v>486</v>
      </c>
      <c r="BN104" s="234">
        <v>0</v>
      </c>
      <c r="BO104" s="234" t="s">
        <v>105</v>
      </c>
      <c r="BP104" s="234" t="s">
        <v>486</v>
      </c>
      <c r="BQ104" s="234" t="s">
        <v>486</v>
      </c>
      <c r="BR104" s="234" t="s">
        <v>486</v>
      </c>
      <c r="BS104" s="234" t="s">
        <v>486</v>
      </c>
      <c r="BT104" s="234" t="s">
        <v>486</v>
      </c>
      <c r="BU104" s="234" t="s">
        <v>486</v>
      </c>
      <c r="BV104" s="234" t="s">
        <v>486</v>
      </c>
      <c r="BW104" s="234" t="s">
        <v>486</v>
      </c>
      <c r="BX104" s="234" t="s">
        <v>993</v>
      </c>
      <c r="BY104" s="234" t="s">
        <v>486</v>
      </c>
      <c r="BZ104" s="234" t="s">
        <v>486</v>
      </c>
      <c r="CA104" s="234" t="s">
        <v>486</v>
      </c>
      <c r="CB104" s="234" t="s">
        <v>459</v>
      </c>
      <c r="CC104" s="234" t="s">
        <v>486</v>
      </c>
      <c r="CD104" s="234" t="s">
        <v>486</v>
      </c>
      <c r="CE104" s="234" t="s">
        <v>486</v>
      </c>
      <c r="CF104" s="234" t="s">
        <v>485</v>
      </c>
      <c r="CG104" s="234" t="s">
        <v>486</v>
      </c>
      <c r="CH104" s="234" t="s">
        <v>486</v>
      </c>
      <c r="CI104" s="234" t="s">
        <v>486</v>
      </c>
      <c r="CJ104" s="234" t="s">
        <v>486</v>
      </c>
      <c r="CK104" s="234" t="s">
        <v>486</v>
      </c>
      <c r="CL104" s="234" t="s">
        <v>479</v>
      </c>
      <c r="CM104" s="234">
        <v>0</v>
      </c>
      <c r="CN104" s="236">
        <v>0</v>
      </c>
      <c r="CO104" s="234" t="s">
        <v>479</v>
      </c>
      <c r="CP104" s="234">
        <v>0</v>
      </c>
      <c r="CQ104" s="234">
        <v>0</v>
      </c>
      <c r="CR104" s="234" t="s">
        <v>486</v>
      </c>
      <c r="CS104" s="234">
        <v>0</v>
      </c>
      <c r="CT104" s="236">
        <v>0</v>
      </c>
      <c r="CU104" s="234" t="s">
        <v>486</v>
      </c>
      <c r="CV104" s="234" t="s">
        <v>486</v>
      </c>
      <c r="CW104" s="236">
        <v>0</v>
      </c>
      <c r="CX104" s="234" t="s">
        <v>486</v>
      </c>
      <c r="CY104" s="234">
        <v>2784</v>
      </c>
      <c r="CZ104" s="234">
        <v>0</v>
      </c>
      <c r="DA104" s="234" t="s">
        <v>994</v>
      </c>
      <c r="DB104" s="236">
        <f>+Tabla2[[#This Row],[VALOR TOTAL ESTIMADO VIGENCIA ACTUAL]]-Tabla2[[#This Row],[Valor CDP BD]]</f>
        <v>2924000</v>
      </c>
      <c r="DC104" s="236">
        <f>+Tabla2[[#This Row],[Valor CDP BD]]-Tabla2[[#This Row],[Valor RP BD]]</f>
        <v>0</v>
      </c>
    </row>
    <row r="105" spans="1:107" ht="16.149999999999999" customHeight="1" x14ac:dyDescent="0.25">
      <c r="A105" s="234" t="s">
        <v>1008</v>
      </c>
      <c r="B105" s="234" t="s">
        <v>1009</v>
      </c>
      <c r="C105" s="234">
        <v>7710</v>
      </c>
      <c r="D105" s="234" t="s">
        <v>1008</v>
      </c>
      <c r="E105" s="234">
        <v>1042022</v>
      </c>
      <c r="F105" s="234">
        <v>7710</v>
      </c>
      <c r="G105" s="234" t="s">
        <v>486</v>
      </c>
      <c r="H105" s="234">
        <v>2780</v>
      </c>
      <c r="I105" s="234" t="s">
        <v>785</v>
      </c>
      <c r="J105" s="234" t="s">
        <v>453</v>
      </c>
      <c r="K105" s="234" t="s">
        <v>454</v>
      </c>
      <c r="L105" s="234" t="s">
        <v>455</v>
      </c>
      <c r="M105" s="234" t="s">
        <v>456</v>
      </c>
      <c r="N105" s="234" t="s">
        <v>457</v>
      </c>
      <c r="O105" s="234" t="s">
        <v>458</v>
      </c>
      <c r="P105" s="234" t="s">
        <v>104</v>
      </c>
      <c r="Q105" s="234" t="s">
        <v>105</v>
      </c>
      <c r="R105" s="234" t="s">
        <v>786</v>
      </c>
      <c r="S105" s="234" t="s">
        <v>787</v>
      </c>
      <c r="T105" s="234" t="s">
        <v>461</v>
      </c>
      <c r="U105" s="234">
        <v>0</v>
      </c>
      <c r="V105" s="234" t="s">
        <v>992</v>
      </c>
      <c r="W105" s="234" t="s">
        <v>81</v>
      </c>
      <c r="X105" s="234" t="s">
        <v>81</v>
      </c>
      <c r="Y105" s="234">
        <v>0</v>
      </c>
      <c r="Z105" s="234" t="s">
        <v>475</v>
      </c>
      <c r="AA105" s="234" t="s">
        <v>81</v>
      </c>
      <c r="AB105" s="235" t="s">
        <v>81</v>
      </c>
      <c r="AC105" s="235" t="s">
        <v>81</v>
      </c>
      <c r="AD105" s="235" t="s">
        <v>81</v>
      </c>
      <c r="AE105" s="234" t="s">
        <v>81</v>
      </c>
      <c r="AF105" s="234" t="s">
        <v>81</v>
      </c>
      <c r="AG105" s="236">
        <v>199000</v>
      </c>
      <c r="AH105" s="234">
        <v>0</v>
      </c>
      <c r="AI105" s="234">
        <v>0</v>
      </c>
      <c r="AJ105" s="234">
        <v>0</v>
      </c>
      <c r="AK105" s="234" t="s">
        <v>467</v>
      </c>
      <c r="AL105" s="234" t="s">
        <v>468</v>
      </c>
      <c r="AM105" s="234">
        <v>0</v>
      </c>
      <c r="AN105" s="234">
        <v>0</v>
      </c>
      <c r="AO105" s="234" t="s">
        <v>5</v>
      </c>
      <c r="AP105" s="234" t="s">
        <v>486</v>
      </c>
      <c r="AQ105" s="234" t="s">
        <v>486</v>
      </c>
      <c r="AR105" s="234" t="s">
        <v>486</v>
      </c>
      <c r="AS105" s="234" t="s">
        <v>486</v>
      </c>
      <c r="AT105" s="234">
        <v>0</v>
      </c>
      <c r="AU105" s="234" t="s">
        <v>486</v>
      </c>
      <c r="AV105" s="234" t="s">
        <v>486</v>
      </c>
      <c r="AW105" s="234">
        <v>0</v>
      </c>
      <c r="AX105" s="234">
        <v>0</v>
      </c>
      <c r="AY105" s="234">
        <v>0</v>
      </c>
      <c r="AZ105" s="234" t="s">
        <v>470</v>
      </c>
      <c r="BA105" s="234" t="s">
        <v>471</v>
      </c>
      <c r="BB105" s="234" t="s">
        <v>472</v>
      </c>
      <c r="BC105" s="234">
        <v>3778917</v>
      </c>
      <c r="BD105" s="234" t="s">
        <v>473</v>
      </c>
      <c r="BE105" s="234" t="s">
        <v>474</v>
      </c>
      <c r="BF105" s="234" t="s">
        <v>475</v>
      </c>
      <c r="BG105" s="234" t="s">
        <v>475</v>
      </c>
      <c r="BH105" s="234" t="s">
        <v>475</v>
      </c>
      <c r="BI105" s="234" t="s">
        <v>476</v>
      </c>
      <c r="BJ105" s="234" t="s">
        <v>486</v>
      </c>
      <c r="BK105" s="234">
        <v>4954580000</v>
      </c>
      <c r="BL105" s="234" t="s">
        <v>486</v>
      </c>
      <c r="BM105" s="234" t="s">
        <v>486</v>
      </c>
      <c r="BN105" s="234">
        <v>0</v>
      </c>
      <c r="BO105" s="234" t="s">
        <v>105</v>
      </c>
      <c r="BP105" s="234" t="s">
        <v>486</v>
      </c>
      <c r="BQ105" s="234" t="s">
        <v>486</v>
      </c>
      <c r="BR105" s="234" t="s">
        <v>486</v>
      </c>
      <c r="BS105" s="234" t="s">
        <v>486</v>
      </c>
      <c r="BT105" s="234" t="s">
        <v>486</v>
      </c>
      <c r="BU105" s="234" t="s">
        <v>486</v>
      </c>
      <c r="BV105" s="234" t="s">
        <v>486</v>
      </c>
      <c r="BW105" s="234" t="s">
        <v>486</v>
      </c>
      <c r="BX105" s="234" t="s">
        <v>993</v>
      </c>
      <c r="BY105" s="234" t="s">
        <v>486</v>
      </c>
      <c r="BZ105" s="234" t="s">
        <v>486</v>
      </c>
      <c r="CA105" s="234" t="s">
        <v>486</v>
      </c>
      <c r="CB105" s="234" t="s">
        <v>786</v>
      </c>
      <c r="CC105" s="234" t="s">
        <v>486</v>
      </c>
      <c r="CD105" s="234" t="s">
        <v>486</v>
      </c>
      <c r="CE105" s="234" t="s">
        <v>486</v>
      </c>
      <c r="CF105" s="234" t="s">
        <v>485</v>
      </c>
      <c r="CG105" s="234" t="s">
        <v>486</v>
      </c>
      <c r="CH105" s="234" t="s">
        <v>486</v>
      </c>
      <c r="CI105" s="234" t="s">
        <v>486</v>
      </c>
      <c r="CJ105" s="234" t="s">
        <v>486</v>
      </c>
      <c r="CK105" s="234" t="s">
        <v>486</v>
      </c>
      <c r="CL105" s="234" t="s">
        <v>479</v>
      </c>
      <c r="CM105" s="234">
        <v>0</v>
      </c>
      <c r="CN105" s="236">
        <v>0</v>
      </c>
      <c r="CO105" s="234" t="s">
        <v>479</v>
      </c>
      <c r="CP105" s="234">
        <v>0</v>
      </c>
      <c r="CQ105" s="234">
        <v>0</v>
      </c>
      <c r="CR105" s="234" t="s">
        <v>486</v>
      </c>
      <c r="CS105" s="234">
        <v>0</v>
      </c>
      <c r="CT105" s="236">
        <v>0</v>
      </c>
      <c r="CU105" s="234" t="s">
        <v>486</v>
      </c>
      <c r="CV105" s="234" t="s">
        <v>486</v>
      </c>
      <c r="CW105" s="236">
        <v>0</v>
      </c>
      <c r="CX105" s="234" t="s">
        <v>486</v>
      </c>
      <c r="CY105" s="234">
        <v>2780</v>
      </c>
      <c r="CZ105" s="234">
        <v>0</v>
      </c>
      <c r="DA105" s="234" t="s">
        <v>994</v>
      </c>
      <c r="DB105" s="236">
        <f>+Tabla2[[#This Row],[VALOR TOTAL ESTIMADO VIGENCIA ACTUAL]]-Tabla2[[#This Row],[Valor CDP BD]]</f>
        <v>199000</v>
      </c>
      <c r="DC105" s="236">
        <f>+Tabla2[[#This Row],[Valor CDP BD]]-Tabla2[[#This Row],[Valor RP BD]]</f>
        <v>0</v>
      </c>
    </row>
    <row r="106" spans="1:107" ht="16.149999999999999" customHeight="1" x14ac:dyDescent="0.25">
      <c r="A106" s="234" t="s">
        <v>1010</v>
      </c>
      <c r="B106" s="234" t="s">
        <v>1011</v>
      </c>
      <c r="C106" s="234">
        <v>7710</v>
      </c>
      <c r="D106" s="234" t="s">
        <v>1010</v>
      </c>
      <c r="E106" s="234">
        <v>1052022</v>
      </c>
      <c r="F106" s="234">
        <v>7710</v>
      </c>
      <c r="G106" s="234" t="s">
        <v>486</v>
      </c>
      <c r="H106" s="234">
        <v>2792</v>
      </c>
      <c r="I106" s="234" t="s">
        <v>899</v>
      </c>
      <c r="J106" s="234" t="s">
        <v>453</v>
      </c>
      <c r="K106" s="234" t="s">
        <v>454</v>
      </c>
      <c r="L106" s="234" t="s">
        <v>455</v>
      </c>
      <c r="M106" s="234" t="s">
        <v>456</v>
      </c>
      <c r="N106" s="234" t="s">
        <v>457</v>
      </c>
      <c r="O106" s="234" t="s">
        <v>458</v>
      </c>
      <c r="P106" s="234" t="s">
        <v>104</v>
      </c>
      <c r="Q106" s="234" t="s">
        <v>105</v>
      </c>
      <c r="R106" s="234" t="s">
        <v>900</v>
      </c>
      <c r="S106" s="234" t="s">
        <v>901</v>
      </c>
      <c r="T106" s="234" t="s">
        <v>461</v>
      </c>
      <c r="U106" s="234">
        <v>0</v>
      </c>
      <c r="V106" s="234" t="s">
        <v>992</v>
      </c>
      <c r="W106" s="234" t="s">
        <v>81</v>
      </c>
      <c r="X106" s="234" t="s">
        <v>81</v>
      </c>
      <c r="Y106" s="234">
        <v>0</v>
      </c>
      <c r="Z106" s="234" t="s">
        <v>475</v>
      </c>
      <c r="AA106" s="234" t="s">
        <v>81</v>
      </c>
      <c r="AB106" s="235" t="s">
        <v>81</v>
      </c>
      <c r="AC106" s="235" t="s">
        <v>81</v>
      </c>
      <c r="AD106" s="235" t="s">
        <v>81</v>
      </c>
      <c r="AE106" s="234" t="s">
        <v>81</v>
      </c>
      <c r="AF106" s="234" t="s">
        <v>81</v>
      </c>
      <c r="AG106" s="236">
        <v>950000</v>
      </c>
      <c r="AH106" s="234">
        <v>0</v>
      </c>
      <c r="AI106" s="234">
        <v>0</v>
      </c>
      <c r="AJ106" s="234">
        <v>0</v>
      </c>
      <c r="AK106" s="234" t="s">
        <v>467</v>
      </c>
      <c r="AL106" s="234" t="s">
        <v>468</v>
      </c>
      <c r="AM106" s="234">
        <v>0</v>
      </c>
      <c r="AN106" s="234">
        <v>0</v>
      </c>
      <c r="AO106" s="234" t="s">
        <v>5</v>
      </c>
      <c r="AP106" s="234" t="s">
        <v>486</v>
      </c>
      <c r="AQ106" s="234" t="s">
        <v>486</v>
      </c>
      <c r="AR106" s="234" t="s">
        <v>486</v>
      </c>
      <c r="AS106" s="234" t="s">
        <v>486</v>
      </c>
      <c r="AT106" s="234">
        <v>0</v>
      </c>
      <c r="AU106" s="234" t="s">
        <v>486</v>
      </c>
      <c r="AV106" s="234" t="s">
        <v>486</v>
      </c>
      <c r="AW106" s="234">
        <v>0</v>
      </c>
      <c r="AX106" s="234">
        <v>0</v>
      </c>
      <c r="AY106" s="234">
        <v>0</v>
      </c>
      <c r="AZ106" s="234" t="s">
        <v>470</v>
      </c>
      <c r="BA106" s="234" t="s">
        <v>471</v>
      </c>
      <c r="BB106" s="234" t="s">
        <v>472</v>
      </c>
      <c r="BC106" s="234">
        <v>3778917</v>
      </c>
      <c r="BD106" s="234" t="s">
        <v>473</v>
      </c>
      <c r="BE106" s="234" t="s">
        <v>474</v>
      </c>
      <c r="BF106" s="234" t="s">
        <v>475</v>
      </c>
      <c r="BG106" s="234" t="s">
        <v>475</v>
      </c>
      <c r="BH106" s="234" t="s">
        <v>475</v>
      </c>
      <c r="BI106" s="234" t="s">
        <v>476</v>
      </c>
      <c r="BJ106" s="234" t="s">
        <v>486</v>
      </c>
      <c r="BK106" s="234">
        <v>4954580000</v>
      </c>
      <c r="BL106" s="234" t="s">
        <v>486</v>
      </c>
      <c r="BM106" s="234" t="s">
        <v>486</v>
      </c>
      <c r="BN106" s="234">
        <v>0</v>
      </c>
      <c r="BO106" s="234" t="s">
        <v>105</v>
      </c>
      <c r="BP106" s="234" t="s">
        <v>486</v>
      </c>
      <c r="BQ106" s="234" t="s">
        <v>486</v>
      </c>
      <c r="BR106" s="234" t="s">
        <v>486</v>
      </c>
      <c r="BS106" s="234" t="s">
        <v>486</v>
      </c>
      <c r="BT106" s="234" t="s">
        <v>486</v>
      </c>
      <c r="BU106" s="234" t="s">
        <v>486</v>
      </c>
      <c r="BV106" s="234" t="s">
        <v>486</v>
      </c>
      <c r="BW106" s="234" t="s">
        <v>486</v>
      </c>
      <c r="BX106" s="234" t="s">
        <v>993</v>
      </c>
      <c r="BY106" s="234" t="s">
        <v>486</v>
      </c>
      <c r="BZ106" s="234" t="s">
        <v>486</v>
      </c>
      <c r="CA106" s="234" t="s">
        <v>486</v>
      </c>
      <c r="CB106" s="234" t="s">
        <v>900</v>
      </c>
      <c r="CC106" s="234" t="s">
        <v>486</v>
      </c>
      <c r="CD106" s="234" t="s">
        <v>486</v>
      </c>
      <c r="CE106" s="234" t="s">
        <v>486</v>
      </c>
      <c r="CF106" s="234" t="s">
        <v>485</v>
      </c>
      <c r="CG106" s="234" t="s">
        <v>486</v>
      </c>
      <c r="CH106" s="234" t="s">
        <v>486</v>
      </c>
      <c r="CI106" s="234" t="s">
        <v>486</v>
      </c>
      <c r="CJ106" s="234" t="s">
        <v>486</v>
      </c>
      <c r="CK106" s="234" t="s">
        <v>486</v>
      </c>
      <c r="CL106" s="234" t="s">
        <v>479</v>
      </c>
      <c r="CM106" s="234">
        <v>0</v>
      </c>
      <c r="CN106" s="236">
        <v>0</v>
      </c>
      <c r="CO106" s="234" t="s">
        <v>479</v>
      </c>
      <c r="CP106" s="234">
        <v>0</v>
      </c>
      <c r="CQ106" s="234">
        <v>0</v>
      </c>
      <c r="CR106" s="234" t="s">
        <v>486</v>
      </c>
      <c r="CS106" s="234">
        <v>0</v>
      </c>
      <c r="CT106" s="236">
        <v>0</v>
      </c>
      <c r="CU106" s="234" t="s">
        <v>486</v>
      </c>
      <c r="CV106" s="234" t="s">
        <v>486</v>
      </c>
      <c r="CW106" s="236">
        <v>0</v>
      </c>
      <c r="CX106" s="234" t="s">
        <v>486</v>
      </c>
      <c r="CY106" s="234">
        <v>2792</v>
      </c>
      <c r="CZ106" s="234">
        <v>0</v>
      </c>
      <c r="DA106" s="234" t="s">
        <v>994</v>
      </c>
      <c r="DB106" s="236">
        <f>+Tabla2[[#This Row],[VALOR TOTAL ESTIMADO VIGENCIA ACTUAL]]-Tabla2[[#This Row],[Valor CDP BD]]</f>
        <v>950000</v>
      </c>
      <c r="DC106" s="236">
        <f>+Tabla2[[#This Row],[Valor CDP BD]]-Tabla2[[#This Row],[Valor RP BD]]</f>
        <v>0</v>
      </c>
    </row>
    <row r="107" spans="1:107" ht="16.149999999999999" customHeight="1" x14ac:dyDescent="0.25">
      <c r="A107" s="234" t="s">
        <v>1012</v>
      </c>
      <c r="B107" s="234" t="s">
        <v>1013</v>
      </c>
      <c r="C107" s="234">
        <v>7710</v>
      </c>
      <c r="D107" s="234" t="s">
        <v>1012</v>
      </c>
      <c r="E107" s="234">
        <v>1062022</v>
      </c>
      <c r="F107" s="234">
        <v>7710</v>
      </c>
      <c r="G107" s="234" t="s">
        <v>486</v>
      </c>
      <c r="H107" s="234">
        <v>2791</v>
      </c>
      <c r="I107" s="234" t="s">
        <v>1014</v>
      </c>
      <c r="J107" s="234" t="s">
        <v>453</v>
      </c>
      <c r="K107" s="234" t="s">
        <v>454</v>
      </c>
      <c r="L107" s="234" t="s">
        <v>455</v>
      </c>
      <c r="M107" s="234" t="s">
        <v>456</v>
      </c>
      <c r="N107" s="234" t="s">
        <v>457</v>
      </c>
      <c r="O107" s="234" t="s">
        <v>458</v>
      </c>
      <c r="P107" s="234" t="s">
        <v>104</v>
      </c>
      <c r="Q107" s="234" t="s">
        <v>105</v>
      </c>
      <c r="R107" s="234" t="s">
        <v>1015</v>
      </c>
      <c r="S107" s="234" t="s">
        <v>1016</v>
      </c>
      <c r="T107" s="234" t="s">
        <v>461</v>
      </c>
      <c r="U107" s="234">
        <v>0</v>
      </c>
      <c r="V107" s="234" t="s">
        <v>1017</v>
      </c>
      <c r="W107" s="234" t="s">
        <v>1018</v>
      </c>
      <c r="X107" s="234" t="s">
        <v>1019</v>
      </c>
      <c r="Y107" s="234">
        <v>0</v>
      </c>
      <c r="Z107" s="234" t="s">
        <v>475</v>
      </c>
      <c r="AA107" s="234" t="s">
        <v>1020</v>
      </c>
      <c r="AB107" s="235">
        <v>4</v>
      </c>
      <c r="AC107" s="235">
        <v>4</v>
      </c>
      <c r="AD107" s="235">
        <v>8</v>
      </c>
      <c r="AE107" s="234">
        <v>1</v>
      </c>
      <c r="AF107" s="234">
        <v>12</v>
      </c>
      <c r="AG107" s="236">
        <v>18000000</v>
      </c>
      <c r="AH107" s="234">
        <v>0</v>
      </c>
      <c r="AI107" s="234">
        <v>0</v>
      </c>
      <c r="AJ107" s="234">
        <v>0</v>
      </c>
      <c r="AK107" s="234" t="s">
        <v>467</v>
      </c>
      <c r="AL107" s="234" t="s">
        <v>468</v>
      </c>
      <c r="AM107" s="234">
        <v>0</v>
      </c>
      <c r="AN107" s="234">
        <v>0</v>
      </c>
      <c r="AO107" s="234" t="s">
        <v>5</v>
      </c>
      <c r="AP107" s="234" t="s">
        <v>486</v>
      </c>
      <c r="AQ107" s="234" t="s">
        <v>486</v>
      </c>
      <c r="AR107" s="234" t="s">
        <v>486</v>
      </c>
      <c r="AS107" s="234" t="s">
        <v>486</v>
      </c>
      <c r="AT107" s="234">
        <v>0</v>
      </c>
      <c r="AU107" s="234" t="s">
        <v>486</v>
      </c>
      <c r="AV107" s="234" t="s">
        <v>486</v>
      </c>
      <c r="AW107" s="234">
        <v>0</v>
      </c>
      <c r="AX107" s="234">
        <v>0</v>
      </c>
      <c r="AY107" s="234">
        <v>0</v>
      </c>
      <c r="AZ107" s="234" t="s">
        <v>470</v>
      </c>
      <c r="BA107" s="234" t="s">
        <v>471</v>
      </c>
      <c r="BB107" s="234" t="s">
        <v>472</v>
      </c>
      <c r="BC107" s="234">
        <v>3778917</v>
      </c>
      <c r="BD107" s="234" t="s">
        <v>473</v>
      </c>
      <c r="BE107" s="234" t="s">
        <v>474</v>
      </c>
      <c r="BF107" s="234" t="s">
        <v>475</v>
      </c>
      <c r="BG107" s="234" t="s">
        <v>465</v>
      </c>
      <c r="BH107" s="234" t="s">
        <v>475</v>
      </c>
      <c r="BI107" s="234" t="s">
        <v>476</v>
      </c>
      <c r="BJ107" s="234" t="s">
        <v>1021</v>
      </c>
      <c r="BK107" s="234">
        <v>4954580000</v>
      </c>
      <c r="BL107" s="234" t="s">
        <v>486</v>
      </c>
      <c r="BM107" s="234" t="s">
        <v>486</v>
      </c>
      <c r="BN107" s="234">
        <v>0</v>
      </c>
      <c r="BO107" s="234" t="s">
        <v>105</v>
      </c>
      <c r="BP107" s="234" t="s">
        <v>486</v>
      </c>
      <c r="BQ107" s="234" t="s">
        <v>486</v>
      </c>
      <c r="BR107" s="234" t="s">
        <v>486</v>
      </c>
      <c r="BS107" s="234" t="s">
        <v>486</v>
      </c>
      <c r="BT107" s="234" t="s">
        <v>486</v>
      </c>
      <c r="BU107" s="234" t="s">
        <v>486</v>
      </c>
      <c r="BV107" s="234" t="s">
        <v>486</v>
      </c>
      <c r="BW107" s="234" t="s">
        <v>486</v>
      </c>
      <c r="BX107" s="234" t="s">
        <v>1022</v>
      </c>
      <c r="BY107" s="234" t="s">
        <v>486</v>
      </c>
      <c r="BZ107" s="234" t="s">
        <v>486</v>
      </c>
      <c r="CA107" s="234" t="s">
        <v>486</v>
      </c>
      <c r="CB107" s="234" t="s">
        <v>1015</v>
      </c>
      <c r="CC107" s="234" t="s">
        <v>486</v>
      </c>
      <c r="CD107" s="234" t="s">
        <v>486</v>
      </c>
      <c r="CE107" s="234" t="s">
        <v>486</v>
      </c>
      <c r="CF107" s="234" t="s">
        <v>485</v>
      </c>
      <c r="CG107" s="234" t="s">
        <v>486</v>
      </c>
      <c r="CH107" s="234" t="s">
        <v>486</v>
      </c>
      <c r="CI107" s="234" t="s">
        <v>486</v>
      </c>
      <c r="CJ107" s="234" t="s">
        <v>486</v>
      </c>
      <c r="CK107" s="234" t="s">
        <v>486</v>
      </c>
      <c r="CL107" s="234" t="s">
        <v>479</v>
      </c>
      <c r="CM107" s="234">
        <v>0</v>
      </c>
      <c r="CN107" s="236">
        <v>0</v>
      </c>
      <c r="CO107" s="234" t="s">
        <v>479</v>
      </c>
      <c r="CP107" s="234">
        <v>0</v>
      </c>
      <c r="CQ107" s="234">
        <v>0</v>
      </c>
      <c r="CR107" s="234" t="s">
        <v>486</v>
      </c>
      <c r="CS107" s="234">
        <v>0</v>
      </c>
      <c r="CT107" s="236">
        <v>0</v>
      </c>
      <c r="CU107" s="234" t="s">
        <v>486</v>
      </c>
      <c r="CV107" s="234" t="s">
        <v>486</v>
      </c>
      <c r="CW107" s="236">
        <v>0</v>
      </c>
      <c r="CX107" s="234" t="s">
        <v>486</v>
      </c>
      <c r="CY107" s="234">
        <v>2791</v>
      </c>
      <c r="CZ107" s="234">
        <v>0</v>
      </c>
      <c r="DA107" s="234" t="s">
        <v>782</v>
      </c>
      <c r="DB107" s="236">
        <f>+Tabla2[[#This Row],[VALOR TOTAL ESTIMADO VIGENCIA ACTUAL]]-Tabla2[[#This Row],[Valor CDP BD]]</f>
        <v>18000000</v>
      </c>
      <c r="DC107" s="236">
        <f>+Tabla2[[#This Row],[Valor CDP BD]]-Tabla2[[#This Row],[Valor RP BD]]</f>
        <v>0</v>
      </c>
    </row>
    <row r="108" spans="1:107" ht="16.149999999999999" customHeight="1" x14ac:dyDescent="0.25">
      <c r="A108" s="234" t="s">
        <v>1023</v>
      </c>
      <c r="B108" s="234" t="s">
        <v>1024</v>
      </c>
      <c r="C108" s="234">
        <v>7710</v>
      </c>
      <c r="D108" s="234" t="s">
        <v>1023</v>
      </c>
      <c r="E108" s="234">
        <v>1072022</v>
      </c>
      <c r="F108" s="234">
        <v>7710</v>
      </c>
      <c r="G108" s="234" t="s">
        <v>486</v>
      </c>
      <c r="H108" s="234">
        <v>2781</v>
      </c>
      <c r="I108" s="234" t="s">
        <v>1025</v>
      </c>
      <c r="J108" s="234" t="s">
        <v>453</v>
      </c>
      <c r="K108" s="234" t="s">
        <v>454</v>
      </c>
      <c r="L108" s="234" t="s">
        <v>455</v>
      </c>
      <c r="M108" s="234" t="s">
        <v>456</v>
      </c>
      <c r="N108" s="234" t="s">
        <v>457</v>
      </c>
      <c r="O108" s="234" t="s">
        <v>458</v>
      </c>
      <c r="P108" s="234" t="s">
        <v>104</v>
      </c>
      <c r="Q108" s="234" t="s">
        <v>105</v>
      </c>
      <c r="R108" s="234" t="s">
        <v>1026</v>
      </c>
      <c r="S108" s="234" t="s">
        <v>1027</v>
      </c>
      <c r="T108" s="234" t="s">
        <v>461</v>
      </c>
      <c r="U108" s="234">
        <v>0</v>
      </c>
      <c r="V108" s="234" t="s">
        <v>1028</v>
      </c>
      <c r="W108" s="234" t="s">
        <v>463</v>
      </c>
      <c r="X108" s="234" t="s">
        <v>464</v>
      </c>
      <c r="Y108" s="234">
        <v>0</v>
      </c>
      <c r="Z108" s="234" t="s">
        <v>475</v>
      </c>
      <c r="AA108" s="234" t="s">
        <v>1029</v>
      </c>
      <c r="AB108" s="235">
        <v>8</v>
      </c>
      <c r="AC108" s="235">
        <v>8</v>
      </c>
      <c r="AD108" s="235">
        <v>4</v>
      </c>
      <c r="AE108" s="234">
        <v>1</v>
      </c>
      <c r="AF108" s="234">
        <v>12</v>
      </c>
      <c r="AG108" s="236">
        <v>8000000</v>
      </c>
      <c r="AH108" s="234">
        <v>0</v>
      </c>
      <c r="AI108" s="234">
        <v>0</v>
      </c>
      <c r="AJ108" s="234">
        <v>0</v>
      </c>
      <c r="AK108" s="234" t="s">
        <v>467</v>
      </c>
      <c r="AL108" s="234" t="s">
        <v>468</v>
      </c>
      <c r="AM108" s="234">
        <v>0</v>
      </c>
      <c r="AN108" s="234">
        <v>0</v>
      </c>
      <c r="AO108" s="234" t="s">
        <v>5</v>
      </c>
      <c r="AP108" s="234" t="s">
        <v>486</v>
      </c>
      <c r="AQ108" s="234" t="s">
        <v>486</v>
      </c>
      <c r="AR108" s="234" t="s">
        <v>486</v>
      </c>
      <c r="AS108" s="234" t="s">
        <v>486</v>
      </c>
      <c r="AT108" s="234">
        <v>0</v>
      </c>
      <c r="AU108" s="234" t="s">
        <v>486</v>
      </c>
      <c r="AV108" s="234" t="s">
        <v>486</v>
      </c>
      <c r="AW108" s="234">
        <v>0</v>
      </c>
      <c r="AX108" s="234">
        <v>0</v>
      </c>
      <c r="AY108" s="234">
        <v>0</v>
      </c>
      <c r="AZ108" s="234" t="s">
        <v>470</v>
      </c>
      <c r="BA108" s="234" t="s">
        <v>471</v>
      </c>
      <c r="BB108" s="234" t="s">
        <v>472</v>
      </c>
      <c r="BC108" s="234">
        <v>3778917</v>
      </c>
      <c r="BD108" s="234" t="s">
        <v>473</v>
      </c>
      <c r="BE108" s="234" t="s">
        <v>474</v>
      </c>
      <c r="BF108" s="234" t="s">
        <v>475</v>
      </c>
      <c r="BG108" s="234" t="s">
        <v>465</v>
      </c>
      <c r="BH108" s="234" t="s">
        <v>475</v>
      </c>
      <c r="BI108" s="234" t="s">
        <v>476</v>
      </c>
      <c r="BJ108" s="234" t="s">
        <v>477</v>
      </c>
      <c r="BK108" s="234">
        <v>4954580000</v>
      </c>
      <c r="BL108" s="234" t="s">
        <v>486</v>
      </c>
      <c r="BM108" s="234" t="s">
        <v>486</v>
      </c>
      <c r="BN108" s="234">
        <v>0</v>
      </c>
      <c r="BO108" s="234" t="s">
        <v>105</v>
      </c>
      <c r="BP108" s="234" t="s">
        <v>486</v>
      </c>
      <c r="BQ108" s="234" t="s">
        <v>486</v>
      </c>
      <c r="BR108" s="234" t="s">
        <v>486</v>
      </c>
      <c r="BS108" s="234" t="s">
        <v>486</v>
      </c>
      <c r="BT108" s="234" t="s">
        <v>486</v>
      </c>
      <c r="BU108" s="234" t="s">
        <v>486</v>
      </c>
      <c r="BV108" s="234" t="s">
        <v>486</v>
      </c>
      <c r="BW108" s="234" t="s">
        <v>486</v>
      </c>
      <c r="BX108" s="234" t="s">
        <v>1030</v>
      </c>
      <c r="BY108" s="234" t="s">
        <v>486</v>
      </c>
      <c r="BZ108" s="234" t="s">
        <v>486</v>
      </c>
      <c r="CA108" s="234" t="s">
        <v>486</v>
      </c>
      <c r="CB108" s="234" t="s">
        <v>1026</v>
      </c>
      <c r="CC108" s="234" t="s">
        <v>486</v>
      </c>
      <c r="CD108" s="234" t="s">
        <v>486</v>
      </c>
      <c r="CE108" s="234" t="s">
        <v>486</v>
      </c>
      <c r="CF108" s="234" t="s">
        <v>485</v>
      </c>
      <c r="CG108" s="234" t="s">
        <v>486</v>
      </c>
      <c r="CH108" s="234" t="s">
        <v>486</v>
      </c>
      <c r="CI108" s="234" t="s">
        <v>486</v>
      </c>
      <c r="CJ108" s="234" t="s">
        <v>486</v>
      </c>
      <c r="CK108" s="234" t="s">
        <v>486</v>
      </c>
      <c r="CL108" s="234" t="s">
        <v>479</v>
      </c>
      <c r="CM108" s="234">
        <v>0</v>
      </c>
      <c r="CN108" s="236">
        <v>0</v>
      </c>
      <c r="CO108" s="234" t="s">
        <v>479</v>
      </c>
      <c r="CP108" s="234">
        <v>0</v>
      </c>
      <c r="CQ108" s="234">
        <v>0</v>
      </c>
      <c r="CR108" s="234" t="s">
        <v>486</v>
      </c>
      <c r="CS108" s="234">
        <v>0</v>
      </c>
      <c r="CT108" s="236">
        <v>0</v>
      </c>
      <c r="CU108" s="234" t="s">
        <v>486</v>
      </c>
      <c r="CV108" s="234" t="s">
        <v>486</v>
      </c>
      <c r="CW108" s="236">
        <v>0</v>
      </c>
      <c r="CX108" s="234" t="s">
        <v>486</v>
      </c>
      <c r="CY108" s="234">
        <v>2781</v>
      </c>
      <c r="CZ108" s="234">
        <v>0</v>
      </c>
      <c r="DA108" s="234" t="s">
        <v>782</v>
      </c>
      <c r="DB108" s="236">
        <f>+Tabla2[[#This Row],[VALOR TOTAL ESTIMADO VIGENCIA ACTUAL]]-Tabla2[[#This Row],[Valor CDP BD]]</f>
        <v>8000000</v>
      </c>
      <c r="DC108" s="236">
        <f>+Tabla2[[#This Row],[Valor CDP BD]]-Tabla2[[#This Row],[Valor RP BD]]</f>
        <v>0</v>
      </c>
    </row>
    <row r="109" spans="1:107" ht="16.149999999999999" hidden="1" customHeight="1" x14ac:dyDescent="0.25">
      <c r="A109" s="234" t="s">
        <v>1031</v>
      </c>
      <c r="B109" s="234" t="s">
        <v>1032</v>
      </c>
      <c r="C109" s="234">
        <v>7710</v>
      </c>
      <c r="D109" s="234" t="s">
        <v>1031</v>
      </c>
      <c r="E109" s="234">
        <v>1082022</v>
      </c>
      <c r="F109" s="234">
        <v>7710</v>
      </c>
      <c r="G109" s="234">
        <v>17661</v>
      </c>
      <c r="H109" s="234">
        <v>2782</v>
      </c>
      <c r="I109" s="234" t="s">
        <v>1033</v>
      </c>
      <c r="J109" s="234" t="s">
        <v>453</v>
      </c>
      <c r="K109" s="234" t="s">
        <v>454</v>
      </c>
      <c r="L109" s="234" t="s">
        <v>455</v>
      </c>
      <c r="M109" s="234" t="s">
        <v>456</v>
      </c>
      <c r="N109" s="234" t="s">
        <v>457</v>
      </c>
      <c r="O109" s="234" t="s">
        <v>458</v>
      </c>
      <c r="P109" s="234" t="s">
        <v>104</v>
      </c>
      <c r="Q109" s="234" t="s">
        <v>105</v>
      </c>
      <c r="R109" s="234" t="s">
        <v>1034</v>
      </c>
      <c r="S109" s="234" t="s">
        <v>1035</v>
      </c>
      <c r="T109" s="234" t="s">
        <v>461</v>
      </c>
      <c r="U109" s="234">
        <v>0</v>
      </c>
      <c r="V109" s="234" t="s">
        <v>1036</v>
      </c>
      <c r="W109" s="234" t="s">
        <v>1037</v>
      </c>
      <c r="X109" s="234" t="s">
        <v>1038</v>
      </c>
      <c r="Y109" s="234">
        <v>0</v>
      </c>
      <c r="Z109" s="234" t="s">
        <v>475</v>
      </c>
      <c r="AA109" s="234" t="s">
        <v>1039</v>
      </c>
      <c r="AB109" s="235">
        <v>1</v>
      </c>
      <c r="AC109" s="235">
        <v>1</v>
      </c>
      <c r="AD109" s="235">
        <v>11</v>
      </c>
      <c r="AE109" s="234">
        <v>1</v>
      </c>
      <c r="AF109" s="234">
        <v>12</v>
      </c>
      <c r="AG109" s="236">
        <v>625000000</v>
      </c>
      <c r="AH109" s="234">
        <v>1</v>
      </c>
      <c r="AI109" s="234">
        <v>625000000</v>
      </c>
      <c r="AJ109" s="234">
        <v>3</v>
      </c>
      <c r="AK109" s="234" t="s">
        <v>467</v>
      </c>
      <c r="AL109" s="234" t="s">
        <v>468</v>
      </c>
      <c r="AM109" s="234">
        <v>0</v>
      </c>
      <c r="AN109" s="234">
        <v>0</v>
      </c>
      <c r="AO109" s="234" t="s">
        <v>5</v>
      </c>
      <c r="AP109" s="234" t="s">
        <v>486</v>
      </c>
      <c r="AQ109" s="234" t="s">
        <v>486</v>
      </c>
      <c r="AR109" s="234">
        <v>0</v>
      </c>
      <c r="AS109" s="234" t="s">
        <v>486</v>
      </c>
      <c r="AT109" s="234">
        <v>0</v>
      </c>
      <c r="AU109" s="234" t="s">
        <v>486</v>
      </c>
      <c r="AV109" s="234" t="s">
        <v>1040</v>
      </c>
      <c r="AW109" s="234">
        <v>0</v>
      </c>
      <c r="AX109" s="234">
        <v>0</v>
      </c>
      <c r="AY109" s="234">
        <v>0</v>
      </c>
      <c r="AZ109" s="234" t="s">
        <v>470</v>
      </c>
      <c r="BA109" s="234" t="s">
        <v>471</v>
      </c>
      <c r="BB109" s="234" t="s">
        <v>472</v>
      </c>
      <c r="BC109" s="234">
        <v>3778917</v>
      </c>
      <c r="BD109" s="234" t="s">
        <v>473</v>
      </c>
      <c r="BE109" s="234" t="s">
        <v>474</v>
      </c>
      <c r="BF109" s="234" t="s">
        <v>475</v>
      </c>
      <c r="BG109" s="234" t="s">
        <v>465</v>
      </c>
      <c r="BH109" s="234" t="s">
        <v>475</v>
      </c>
      <c r="BI109" s="234" t="s">
        <v>476</v>
      </c>
      <c r="BJ109" s="234" t="s">
        <v>1041</v>
      </c>
      <c r="BK109" s="234">
        <v>4954580000</v>
      </c>
      <c r="BL109" s="234" t="s">
        <v>1040</v>
      </c>
      <c r="BM109" s="234">
        <v>17661</v>
      </c>
      <c r="BN109" s="234">
        <v>0</v>
      </c>
      <c r="BO109" s="234" t="s">
        <v>105</v>
      </c>
      <c r="BP109" s="234" t="s">
        <v>105</v>
      </c>
      <c r="BQ109" s="234" t="s">
        <v>479</v>
      </c>
      <c r="BR109" s="234" t="s">
        <v>486</v>
      </c>
      <c r="BS109" s="234" t="s">
        <v>1042</v>
      </c>
      <c r="BT109" s="234" t="s">
        <v>1043</v>
      </c>
      <c r="BU109" s="234" t="s">
        <v>81</v>
      </c>
      <c r="BV109" s="234" t="s">
        <v>1044</v>
      </c>
      <c r="BW109" s="234" t="s">
        <v>551</v>
      </c>
      <c r="BX109" s="234" t="s">
        <v>1045</v>
      </c>
      <c r="BY109" s="239" t="s">
        <v>1046</v>
      </c>
      <c r="BZ109" s="234" t="s">
        <v>1047</v>
      </c>
      <c r="CA109" s="234" t="s">
        <v>551</v>
      </c>
      <c r="CB109" s="234" t="s">
        <v>1034</v>
      </c>
      <c r="CC109" s="234" t="s">
        <v>1034</v>
      </c>
      <c r="CD109" s="234" t="s">
        <v>1034</v>
      </c>
      <c r="CE109" s="234" t="s">
        <v>484</v>
      </c>
      <c r="CF109" s="234" t="s">
        <v>485</v>
      </c>
      <c r="CG109" s="234" t="s">
        <v>485</v>
      </c>
      <c r="CH109" s="234" t="s">
        <v>485</v>
      </c>
      <c r="CI109" s="234" t="s">
        <v>484</v>
      </c>
      <c r="CJ109" s="234">
        <v>9</v>
      </c>
      <c r="CK109" s="234">
        <v>9</v>
      </c>
      <c r="CL109" s="234" t="s">
        <v>479</v>
      </c>
      <c r="CM109" s="234">
        <v>625000000</v>
      </c>
      <c r="CN109" s="236">
        <v>625000000</v>
      </c>
      <c r="CO109" s="234" t="s">
        <v>479</v>
      </c>
      <c r="CP109" s="234">
        <v>0</v>
      </c>
      <c r="CQ109" s="234">
        <v>10</v>
      </c>
      <c r="CR109" s="234" t="s">
        <v>1048</v>
      </c>
      <c r="CS109" s="234">
        <v>0</v>
      </c>
      <c r="CT109" s="236">
        <v>625000000</v>
      </c>
      <c r="CU109" s="234" t="s">
        <v>486</v>
      </c>
      <c r="CV109" s="234" t="s">
        <v>1048</v>
      </c>
      <c r="CW109" s="236">
        <v>118507336.30952381</v>
      </c>
      <c r="CX109" s="234" t="s">
        <v>1049</v>
      </c>
      <c r="CY109" s="234">
        <v>2782</v>
      </c>
      <c r="CZ109" s="234">
        <v>2782</v>
      </c>
      <c r="DA109" s="234" t="s">
        <v>488</v>
      </c>
      <c r="DB109" s="236">
        <f>+Tabla2[[#This Row],[VALOR TOTAL ESTIMADO VIGENCIA ACTUAL]]-Tabla2[[#This Row],[Valor CDP BD]]</f>
        <v>0</v>
      </c>
      <c r="DC109" s="236">
        <f>+Tabla2[[#This Row],[Valor CDP BD]]-Tabla2[[#This Row],[Valor RP BD]]</f>
        <v>0</v>
      </c>
    </row>
    <row r="110" spans="1:107" ht="16.149999999999999" hidden="1" customHeight="1" x14ac:dyDescent="0.25">
      <c r="A110" s="234" t="s">
        <v>1050</v>
      </c>
      <c r="B110" s="234" t="s">
        <v>1051</v>
      </c>
      <c r="C110" s="234">
        <v>7710</v>
      </c>
      <c r="D110" s="234" t="s">
        <v>1050</v>
      </c>
      <c r="E110" s="234">
        <v>1092022</v>
      </c>
      <c r="F110" s="234">
        <v>7710</v>
      </c>
      <c r="G110" s="234">
        <v>16503</v>
      </c>
      <c r="H110" s="234">
        <v>2793</v>
      </c>
      <c r="I110" s="234" t="s">
        <v>1052</v>
      </c>
      <c r="J110" s="234" t="s">
        <v>453</v>
      </c>
      <c r="K110" s="234" t="s">
        <v>454</v>
      </c>
      <c r="L110" s="234" t="s">
        <v>455</v>
      </c>
      <c r="M110" s="234" t="s">
        <v>1053</v>
      </c>
      <c r="N110" s="234" t="s">
        <v>457</v>
      </c>
      <c r="O110" s="234" t="s">
        <v>1054</v>
      </c>
      <c r="P110" s="234" t="s">
        <v>104</v>
      </c>
      <c r="Q110" s="234" t="s">
        <v>114</v>
      </c>
      <c r="R110" s="234" t="s">
        <v>1055</v>
      </c>
      <c r="S110" s="234" t="s">
        <v>1056</v>
      </c>
      <c r="T110" s="234" t="s">
        <v>461</v>
      </c>
      <c r="U110" s="234">
        <v>0</v>
      </c>
      <c r="V110" s="234" t="s">
        <v>1057</v>
      </c>
      <c r="W110" s="234" t="s">
        <v>463</v>
      </c>
      <c r="X110" s="234" t="s">
        <v>464</v>
      </c>
      <c r="Y110" s="234">
        <v>0</v>
      </c>
      <c r="Z110" s="234" t="s">
        <v>465</v>
      </c>
      <c r="AA110" s="234" t="s">
        <v>466</v>
      </c>
      <c r="AB110" s="235">
        <v>1</v>
      </c>
      <c r="AC110" s="235">
        <v>1</v>
      </c>
      <c r="AD110" s="235">
        <v>10</v>
      </c>
      <c r="AE110" s="234">
        <v>1</v>
      </c>
      <c r="AF110" s="234">
        <v>11</v>
      </c>
      <c r="AG110" s="236">
        <v>57450000</v>
      </c>
      <c r="AH110" s="234">
        <v>0</v>
      </c>
      <c r="AI110" s="234">
        <v>0</v>
      </c>
      <c r="AJ110" s="234">
        <v>0</v>
      </c>
      <c r="AK110" s="234" t="s">
        <v>1058</v>
      </c>
      <c r="AL110" s="234" t="s">
        <v>1059</v>
      </c>
      <c r="AM110" s="234">
        <v>0</v>
      </c>
      <c r="AN110" s="234">
        <v>0</v>
      </c>
      <c r="AO110" s="234" t="s">
        <v>5</v>
      </c>
      <c r="AP110" s="234" t="s">
        <v>1060</v>
      </c>
      <c r="AQ110" s="234">
        <v>20220389</v>
      </c>
      <c r="AR110" s="234">
        <v>318</v>
      </c>
      <c r="AS110" s="234">
        <v>44573</v>
      </c>
      <c r="AT110" s="234">
        <v>57450000</v>
      </c>
      <c r="AU110" s="234">
        <v>315</v>
      </c>
      <c r="AV110" s="234">
        <v>44578</v>
      </c>
      <c r="AW110" s="234">
        <v>57450000</v>
      </c>
      <c r="AX110" s="234">
        <v>0</v>
      </c>
      <c r="AY110" s="234">
        <v>5745000</v>
      </c>
      <c r="AZ110" s="234" t="s">
        <v>470</v>
      </c>
      <c r="BA110" s="234" t="s">
        <v>471</v>
      </c>
      <c r="BB110" s="234" t="s">
        <v>472</v>
      </c>
      <c r="BC110" s="234">
        <v>3778917</v>
      </c>
      <c r="BD110" s="234" t="s">
        <v>473</v>
      </c>
      <c r="BE110" s="234" t="s">
        <v>474</v>
      </c>
      <c r="BF110" s="234" t="s">
        <v>475</v>
      </c>
      <c r="BG110" s="234" t="s">
        <v>475</v>
      </c>
      <c r="BH110" s="234" t="s">
        <v>475</v>
      </c>
      <c r="BI110" s="234" t="s">
        <v>476</v>
      </c>
      <c r="BJ110" s="234" t="s">
        <v>477</v>
      </c>
      <c r="BK110" s="234">
        <v>934892000</v>
      </c>
      <c r="BL110" s="234" t="s">
        <v>478</v>
      </c>
      <c r="BM110" s="234">
        <v>16503</v>
      </c>
      <c r="BN110" s="234">
        <v>0</v>
      </c>
      <c r="BO110" s="234" t="s">
        <v>114</v>
      </c>
      <c r="BP110" s="234" t="s">
        <v>114</v>
      </c>
      <c r="BQ110" s="234" t="s">
        <v>479</v>
      </c>
      <c r="BR110" s="234">
        <v>20220389</v>
      </c>
      <c r="BS110" s="234" t="s">
        <v>1061</v>
      </c>
      <c r="BT110" s="234" t="s">
        <v>479</v>
      </c>
      <c r="BU110" s="234" t="s">
        <v>1062</v>
      </c>
      <c r="BV110" s="234" t="s">
        <v>1062</v>
      </c>
      <c r="BW110" s="234" t="s">
        <v>479</v>
      </c>
      <c r="BX110" s="234" t="s">
        <v>1063</v>
      </c>
      <c r="BY110" s="234" t="s">
        <v>1063</v>
      </c>
      <c r="BZ110" s="234" t="s">
        <v>1063</v>
      </c>
      <c r="CA110" s="234" t="s">
        <v>484</v>
      </c>
      <c r="CB110" s="234" t="s">
        <v>1055</v>
      </c>
      <c r="CC110" s="234" t="s">
        <v>1055</v>
      </c>
      <c r="CD110" s="234" t="s">
        <v>1055</v>
      </c>
      <c r="CE110" s="234" t="s">
        <v>484</v>
      </c>
      <c r="CF110" s="234" t="s">
        <v>485</v>
      </c>
      <c r="CG110" s="234" t="s">
        <v>485</v>
      </c>
      <c r="CH110" s="234" t="s">
        <v>485</v>
      </c>
      <c r="CI110" s="234" t="s">
        <v>484</v>
      </c>
      <c r="CJ110" s="234">
        <v>318</v>
      </c>
      <c r="CK110" s="234">
        <v>318</v>
      </c>
      <c r="CL110" s="234" t="s">
        <v>479</v>
      </c>
      <c r="CM110" s="234">
        <v>57450000</v>
      </c>
      <c r="CN110" s="236">
        <v>57450000</v>
      </c>
      <c r="CO110" s="234" t="s">
        <v>479</v>
      </c>
      <c r="CP110" s="234">
        <v>315</v>
      </c>
      <c r="CQ110" s="234">
        <v>315</v>
      </c>
      <c r="CR110" s="234" t="s">
        <v>479</v>
      </c>
      <c r="CS110" s="234">
        <v>57450000</v>
      </c>
      <c r="CT110" s="236">
        <v>57450000</v>
      </c>
      <c r="CU110" s="234" t="s">
        <v>486</v>
      </c>
      <c r="CV110" s="234" t="s">
        <v>479</v>
      </c>
      <c r="CW110" s="236">
        <v>7851500</v>
      </c>
      <c r="CX110" s="234" t="s">
        <v>487</v>
      </c>
      <c r="CY110" s="234">
        <v>2793</v>
      </c>
      <c r="CZ110" s="234">
        <v>2793</v>
      </c>
      <c r="DA110" s="234" t="s">
        <v>488</v>
      </c>
      <c r="DB110" s="236">
        <f>+Tabla2[[#This Row],[VALOR TOTAL ESTIMADO VIGENCIA ACTUAL]]-Tabla2[[#This Row],[Valor CDP BD]]</f>
        <v>0</v>
      </c>
      <c r="DC110" s="236">
        <f>+Tabla2[[#This Row],[Valor CDP BD]]-Tabla2[[#This Row],[Valor RP BD]]</f>
        <v>0</v>
      </c>
    </row>
    <row r="111" spans="1:107" ht="16.149999999999999" hidden="1" customHeight="1" x14ac:dyDescent="0.25">
      <c r="A111" s="234" t="s">
        <v>1064</v>
      </c>
      <c r="B111" s="234" t="s">
        <v>1065</v>
      </c>
      <c r="C111" s="234">
        <v>7710</v>
      </c>
      <c r="D111" s="234" t="s">
        <v>1064</v>
      </c>
      <c r="E111" s="234">
        <v>1102022</v>
      </c>
      <c r="F111" s="234">
        <v>7710</v>
      </c>
      <c r="G111" s="234">
        <v>16515</v>
      </c>
      <c r="H111" s="234">
        <v>2793</v>
      </c>
      <c r="I111" s="234" t="s">
        <v>1052</v>
      </c>
      <c r="J111" s="234" t="s">
        <v>453</v>
      </c>
      <c r="K111" s="234" t="s">
        <v>454</v>
      </c>
      <c r="L111" s="234" t="s">
        <v>455</v>
      </c>
      <c r="M111" s="234" t="s">
        <v>1053</v>
      </c>
      <c r="N111" s="234" t="s">
        <v>457</v>
      </c>
      <c r="O111" s="234" t="s">
        <v>1054</v>
      </c>
      <c r="P111" s="234" t="s">
        <v>104</v>
      </c>
      <c r="Q111" s="234" t="s">
        <v>114</v>
      </c>
      <c r="R111" s="234" t="s">
        <v>1055</v>
      </c>
      <c r="S111" s="234" t="s">
        <v>1056</v>
      </c>
      <c r="T111" s="234" t="s">
        <v>461</v>
      </c>
      <c r="U111" s="234">
        <v>0</v>
      </c>
      <c r="V111" s="234" t="s">
        <v>1066</v>
      </c>
      <c r="W111" s="234" t="s">
        <v>463</v>
      </c>
      <c r="X111" s="234" t="s">
        <v>464</v>
      </c>
      <c r="Y111" s="234">
        <v>0</v>
      </c>
      <c r="Z111" s="234" t="s">
        <v>465</v>
      </c>
      <c r="AA111" s="234" t="s">
        <v>466</v>
      </c>
      <c r="AB111" s="235">
        <v>1</v>
      </c>
      <c r="AC111" s="235">
        <v>1</v>
      </c>
      <c r="AD111" s="235">
        <v>10</v>
      </c>
      <c r="AE111" s="234">
        <v>1</v>
      </c>
      <c r="AF111" s="234">
        <v>11</v>
      </c>
      <c r="AG111" s="236">
        <v>57450000</v>
      </c>
      <c r="AH111" s="234">
        <v>0</v>
      </c>
      <c r="AI111" s="234">
        <v>0</v>
      </c>
      <c r="AJ111" s="234">
        <v>0</v>
      </c>
      <c r="AK111" s="234" t="s">
        <v>1058</v>
      </c>
      <c r="AL111" s="234" t="s">
        <v>1059</v>
      </c>
      <c r="AM111" s="234">
        <v>0</v>
      </c>
      <c r="AN111" s="234">
        <v>0</v>
      </c>
      <c r="AO111" s="234" t="s">
        <v>5</v>
      </c>
      <c r="AP111" s="234" t="s">
        <v>1067</v>
      </c>
      <c r="AQ111" s="234">
        <v>20220795</v>
      </c>
      <c r="AR111" s="234">
        <v>820</v>
      </c>
      <c r="AS111" s="234">
        <v>44580</v>
      </c>
      <c r="AT111" s="234">
        <v>57450000</v>
      </c>
      <c r="AU111" s="234">
        <v>696</v>
      </c>
      <c r="AV111" s="234">
        <v>44583</v>
      </c>
      <c r="AW111" s="234">
        <v>57450000</v>
      </c>
      <c r="AX111" s="234">
        <v>0</v>
      </c>
      <c r="AY111" s="234">
        <v>5745000</v>
      </c>
      <c r="AZ111" s="234" t="s">
        <v>470</v>
      </c>
      <c r="BA111" s="234" t="s">
        <v>471</v>
      </c>
      <c r="BB111" s="234" t="s">
        <v>472</v>
      </c>
      <c r="BC111" s="234">
        <v>3778917</v>
      </c>
      <c r="BD111" s="234" t="s">
        <v>473</v>
      </c>
      <c r="BE111" s="234" t="s">
        <v>474</v>
      </c>
      <c r="BF111" s="234" t="s">
        <v>475</v>
      </c>
      <c r="BG111" s="234" t="s">
        <v>475</v>
      </c>
      <c r="BH111" s="234" t="s">
        <v>475</v>
      </c>
      <c r="BI111" s="234" t="s">
        <v>476</v>
      </c>
      <c r="BJ111" s="234" t="s">
        <v>477</v>
      </c>
      <c r="BK111" s="234">
        <v>934892000</v>
      </c>
      <c r="BL111" s="234" t="s">
        <v>478</v>
      </c>
      <c r="BM111" s="234">
        <v>16515</v>
      </c>
      <c r="BN111" s="234">
        <v>0</v>
      </c>
      <c r="BO111" s="234" t="s">
        <v>114</v>
      </c>
      <c r="BP111" s="234" t="s">
        <v>114</v>
      </c>
      <c r="BQ111" s="234" t="s">
        <v>479</v>
      </c>
      <c r="BR111" s="234">
        <v>20220795</v>
      </c>
      <c r="BS111" s="234" t="s">
        <v>1068</v>
      </c>
      <c r="BT111" s="234" t="s">
        <v>479</v>
      </c>
      <c r="BU111" s="234" t="s">
        <v>1067</v>
      </c>
      <c r="BV111" s="234" t="s">
        <v>1067</v>
      </c>
      <c r="BW111" s="234" t="s">
        <v>479</v>
      </c>
      <c r="BX111" s="234" t="s">
        <v>1069</v>
      </c>
      <c r="BY111" s="234" t="s">
        <v>1069</v>
      </c>
      <c r="BZ111" s="234" t="s">
        <v>1069</v>
      </c>
      <c r="CA111" s="234" t="s">
        <v>484</v>
      </c>
      <c r="CB111" s="234" t="s">
        <v>1055</v>
      </c>
      <c r="CC111" s="234" t="s">
        <v>1055</v>
      </c>
      <c r="CD111" s="234" t="s">
        <v>1055</v>
      </c>
      <c r="CE111" s="234" t="s">
        <v>484</v>
      </c>
      <c r="CF111" s="234" t="s">
        <v>485</v>
      </c>
      <c r="CG111" s="234" t="s">
        <v>485</v>
      </c>
      <c r="CH111" s="234" t="s">
        <v>485</v>
      </c>
      <c r="CI111" s="234" t="s">
        <v>484</v>
      </c>
      <c r="CJ111" s="234">
        <v>820</v>
      </c>
      <c r="CK111" s="234">
        <v>820</v>
      </c>
      <c r="CL111" s="234" t="s">
        <v>479</v>
      </c>
      <c r="CM111" s="234">
        <v>57450000</v>
      </c>
      <c r="CN111" s="236">
        <v>57450000</v>
      </c>
      <c r="CO111" s="234" t="s">
        <v>479</v>
      </c>
      <c r="CP111" s="234">
        <v>696</v>
      </c>
      <c r="CQ111" s="234">
        <v>696</v>
      </c>
      <c r="CR111" s="234" t="s">
        <v>479</v>
      </c>
      <c r="CS111" s="234">
        <v>57450000</v>
      </c>
      <c r="CT111" s="236">
        <v>57450000</v>
      </c>
      <c r="CU111" s="234" t="s">
        <v>486</v>
      </c>
      <c r="CV111" s="234" t="s">
        <v>479</v>
      </c>
      <c r="CW111" s="236">
        <v>5745000</v>
      </c>
      <c r="CX111" s="234" t="s">
        <v>487</v>
      </c>
      <c r="CY111" s="234">
        <v>2793</v>
      </c>
      <c r="CZ111" s="234">
        <v>2793</v>
      </c>
      <c r="DA111" s="234" t="s">
        <v>488</v>
      </c>
      <c r="DB111" s="236">
        <f>+Tabla2[[#This Row],[VALOR TOTAL ESTIMADO VIGENCIA ACTUAL]]-Tabla2[[#This Row],[Valor CDP BD]]</f>
        <v>0</v>
      </c>
      <c r="DC111" s="236">
        <f>+Tabla2[[#This Row],[Valor CDP BD]]-Tabla2[[#This Row],[Valor RP BD]]</f>
        <v>0</v>
      </c>
    </row>
    <row r="112" spans="1:107" ht="16.149999999999999" hidden="1" customHeight="1" x14ac:dyDescent="0.25">
      <c r="A112" s="234" t="s">
        <v>1070</v>
      </c>
      <c r="B112" s="234" t="s">
        <v>1071</v>
      </c>
      <c r="C112" s="234">
        <v>7710</v>
      </c>
      <c r="D112" s="234" t="s">
        <v>1070</v>
      </c>
      <c r="E112" s="234">
        <v>1112022</v>
      </c>
      <c r="F112" s="234">
        <v>7710</v>
      </c>
      <c r="G112" s="234">
        <v>16522</v>
      </c>
      <c r="H112" s="234">
        <v>2793</v>
      </c>
      <c r="I112" s="234" t="s">
        <v>1052</v>
      </c>
      <c r="J112" s="234" t="s">
        <v>453</v>
      </c>
      <c r="K112" s="234" t="s">
        <v>454</v>
      </c>
      <c r="L112" s="234" t="s">
        <v>455</v>
      </c>
      <c r="M112" s="234" t="s">
        <v>1053</v>
      </c>
      <c r="N112" s="234" t="s">
        <v>457</v>
      </c>
      <c r="O112" s="234" t="s">
        <v>1054</v>
      </c>
      <c r="P112" s="234" t="s">
        <v>104</v>
      </c>
      <c r="Q112" s="234" t="s">
        <v>114</v>
      </c>
      <c r="R112" s="234" t="s">
        <v>1055</v>
      </c>
      <c r="S112" s="234" t="s">
        <v>1056</v>
      </c>
      <c r="T112" s="234" t="s">
        <v>461</v>
      </c>
      <c r="U112" s="234">
        <v>0</v>
      </c>
      <c r="V112" s="234" t="s">
        <v>1072</v>
      </c>
      <c r="W112" s="234" t="s">
        <v>463</v>
      </c>
      <c r="X112" s="234" t="s">
        <v>464</v>
      </c>
      <c r="Y112" s="234">
        <v>0</v>
      </c>
      <c r="Z112" s="234" t="s">
        <v>465</v>
      </c>
      <c r="AA112" s="234" t="s">
        <v>466</v>
      </c>
      <c r="AB112" s="235">
        <v>1</v>
      </c>
      <c r="AC112" s="235">
        <v>1</v>
      </c>
      <c r="AD112" s="235">
        <v>10</v>
      </c>
      <c r="AE112" s="234">
        <v>1</v>
      </c>
      <c r="AF112" s="234">
        <v>11</v>
      </c>
      <c r="AG112" s="236">
        <v>57450000</v>
      </c>
      <c r="AH112" s="234">
        <v>0</v>
      </c>
      <c r="AI112" s="234">
        <v>0</v>
      </c>
      <c r="AJ112" s="234">
        <v>0</v>
      </c>
      <c r="AK112" s="234" t="s">
        <v>1058</v>
      </c>
      <c r="AL112" s="234" t="s">
        <v>1059</v>
      </c>
      <c r="AM112" s="234">
        <v>0</v>
      </c>
      <c r="AN112" s="234">
        <v>0</v>
      </c>
      <c r="AO112" s="234" t="s">
        <v>5</v>
      </c>
      <c r="AP112" s="234" t="s">
        <v>1073</v>
      </c>
      <c r="AQ112" s="234">
        <v>20220759</v>
      </c>
      <c r="AR112" s="234">
        <v>810</v>
      </c>
      <c r="AS112" s="234">
        <v>44580</v>
      </c>
      <c r="AT112" s="234">
        <v>57450000</v>
      </c>
      <c r="AU112" s="234">
        <v>892</v>
      </c>
      <c r="AV112" s="234">
        <v>44586</v>
      </c>
      <c r="AW112" s="234">
        <v>57450000</v>
      </c>
      <c r="AX112" s="234">
        <v>0</v>
      </c>
      <c r="AY112" s="234">
        <v>5745000</v>
      </c>
      <c r="AZ112" s="234" t="s">
        <v>470</v>
      </c>
      <c r="BA112" s="234" t="s">
        <v>471</v>
      </c>
      <c r="BB112" s="234" t="s">
        <v>472</v>
      </c>
      <c r="BC112" s="234">
        <v>3778917</v>
      </c>
      <c r="BD112" s="234" t="s">
        <v>473</v>
      </c>
      <c r="BE112" s="234" t="s">
        <v>474</v>
      </c>
      <c r="BF112" s="234" t="s">
        <v>475</v>
      </c>
      <c r="BG112" s="234" t="s">
        <v>475</v>
      </c>
      <c r="BH112" s="234" t="s">
        <v>475</v>
      </c>
      <c r="BI112" s="234" t="s">
        <v>476</v>
      </c>
      <c r="BJ112" s="234" t="s">
        <v>477</v>
      </c>
      <c r="BK112" s="234">
        <v>934892000</v>
      </c>
      <c r="BL112" s="234" t="s">
        <v>478</v>
      </c>
      <c r="BM112" s="234">
        <v>16522</v>
      </c>
      <c r="BN112" s="234">
        <v>0</v>
      </c>
      <c r="BO112" s="234" t="s">
        <v>114</v>
      </c>
      <c r="BP112" s="234" t="s">
        <v>114</v>
      </c>
      <c r="BQ112" s="234" t="s">
        <v>479</v>
      </c>
      <c r="BR112" s="234">
        <v>20220759</v>
      </c>
      <c r="BS112" s="234" t="s">
        <v>1074</v>
      </c>
      <c r="BT112" s="234" t="s">
        <v>479</v>
      </c>
      <c r="BU112" s="234" t="s">
        <v>1073</v>
      </c>
      <c r="BV112" s="234" t="s">
        <v>1073</v>
      </c>
      <c r="BW112" s="234" t="s">
        <v>479</v>
      </c>
      <c r="BX112" s="234" t="s">
        <v>1075</v>
      </c>
      <c r="BY112" s="234" t="s">
        <v>1075</v>
      </c>
      <c r="BZ112" s="234" t="s">
        <v>1076</v>
      </c>
      <c r="CA112" s="234" t="s">
        <v>483</v>
      </c>
      <c r="CB112" s="234" t="s">
        <v>1055</v>
      </c>
      <c r="CC112" s="234" t="s">
        <v>1055</v>
      </c>
      <c r="CD112" s="234" t="s">
        <v>1055</v>
      </c>
      <c r="CE112" s="234" t="s">
        <v>484</v>
      </c>
      <c r="CF112" s="234" t="s">
        <v>485</v>
      </c>
      <c r="CG112" s="234" t="s">
        <v>485</v>
      </c>
      <c r="CH112" s="234" t="s">
        <v>485</v>
      </c>
      <c r="CI112" s="234" t="s">
        <v>484</v>
      </c>
      <c r="CJ112" s="234">
        <v>810</v>
      </c>
      <c r="CK112" s="234">
        <v>810</v>
      </c>
      <c r="CL112" s="234" t="s">
        <v>479</v>
      </c>
      <c r="CM112" s="234">
        <v>57450000</v>
      </c>
      <c r="CN112" s="236">
        <v>57450000</v>
      </c>
      <c r="CO112" s="234" t="s">
        <v>479</v>
      </c>
      <c r="CP112" s="234">
        <v>892</v>
      </c>
      <c r="CQ112" s="234">
        <v>892</v>
      </c>
      <c r="CR112" s="234" t="s">
        <v>479</v>
      </c>
      <c r="CS112" s="234">
        <v>57450000</v>
      </c>
      <c r="CT112" s="236">
        <v>57450000</v>
      </c>
      <c r="CU112" s="234" t="s">
        <v>486</v>
      </c>
      <c r="CV112" s="234" t="s">
        <v>479</v>
      </c>
      <c r="CW112" s="236">
        <v>5745000</v>
      </c>
      <c r="CX112" s="234" t="s">
        <v>487</v>
      </c>
      <c r="CY112" s="234">
        <v>2793</v>
      </c>
      <c r="CZ112" s="234">
        <v>2793</v>
      </c>
      <c r="DA112" s="234" t="s">
        <v>488</v>
      </c>
      <c r="DB112" s="236">
        <f>+Tabla2[[#This Row],[VALOR TOTAL ESTIMADO VIGENCIA ACTUAL]]-Tabla2[[#This Row],[Valor CDP BD]]</f>
        <v>0</v>
      </c>
      <c r="DC112" s="236">
        <f>+Tabla2[[#This Row],[Valor CDP BD]]-Tabla2[[#This Row],[Valor RP BD]]</f>
        <v>0</v>
      </c>
    </row>
    <row r="113" spans="1:107" ht="16.149999999999999" customHeight="1" x14ac:dyDescent="0.25">
      <c r="A113" s="234" t="s">
        <v>1077</v>
      </c>
      <c r="B113" s="234" t="s">
        <v>1078</v>
      </c>
      <c r="C113" s="234">
        <v>7710</v>
      </c>
      <c r="D113" s="234" t="s">
        <v>1077</v>
      </c>
      <c r="E113" s="234">
        <v>1122022</v>
      </c>
      <c r="F113" s="234">
        <v>7710</v>
      </c>
      <c r="G113" s="234" t="s">
        <v>486</v>
      </c>
      <c r="H113" s="234">
        <v>2793</v>
      </c>
      <c r="I113" s="234" t="s">
        <v>1052</v>
      </c>
      <c r="J113" s="234" t="s">
        <v>453</v>
      </c>
      <c r="K113" s="234" t="s">
        <v>454</v>
      </c>
      <c r="L113" s="234" t="s">
        <v>455</v>
      </c>
      <c r="M113" s="234" t="s">
        <v>1053</v>
      </c>
      <c r="N113" s="234" t="s">
        <v>457</v>
      </c>
      <c r="O113" s="234" t="s">
        <v>1054</v>
      </c>
      <c r="P113" s="234" t="s">
        <v>104</v>
      </c>
      <c r="Q113" s="234" t="s">
        <v>114</v>
      </c>
      <c r="R113" s="234" t="s">
        <v>1055</v>
      </c>
      <c r="S113" s="234" t="s">
        <v>1056</v>
      </c>
      <c r="T113" s="234" t="s">
        <v>461</v>
      </c>
      <c r="U113" s="234">
        <v>0</v>
      </c>
      <c r="V113" s="234" t="s">
        <v>1079</v>
      </c>
      <c r="W113" s="234" t="s">
        <v>463</v>
      </c>
      <c r="X113" s="234" t="s">
        <v>464</v>
      </c>
      <c r="Y113" s="234">
        <v>0</v>
      </c>
      <c r="Z113" s="234" t="s">
        <v>465</v>
      </c>
      <c r="AA113" s="234" t="s">
        <v>466</v>
      </c>
      <c r="AB113" s="235">
        <v>7</v>
      </c>
      <c r="AC113" s="235">
        <v>8</v>
      </c>
      <c r="AD113" s="235">
        <v>4</v>
      </c>
      <c r="AE113" s="234">
        <v>1</v>
      </c>
      <c r="AF113" s="234">
        <v>12</v>
      </c>
      <c r="AG113" s="236">
        <v>15652000</v>
      </c>
      <c r="AH113" s="234">
        <v>0</v>
      </c>
      <c r="AI113" s="234">
        <v>0</v>
      </c>
      <c r="AJ113" s="234">
        <v>0</v>
      </c>
      <c r="AK113" s="234" t="s">
        <v>1058</v>
      </c>
      <c r="AL113" s="234" t="s">
        <v>1059</v>
      </c>
      <c r="AM113" s="234">
        <v>0</v>
      </c>
      <c r="AN113" s="234">
        <v>0</v>
      </c>
      <c r="AO113" s="234" t="s">
        <v>5</v>
      </c>
      <c r="AP113" s="234" t="s">
        <v>486</v>
      </c>
      <c r="AQ113" s="234" t="s">
        <v>486</v>
      </c>
      <c r="AR113" s="234" t="s">
        <v>486</v>
      </c>
      <c r="AS113" s="234" t="s">
        <v>486</v>
      </c>
      <c r="AT113" s="234">
        <v>0</v>
      </c>
      <c r="AU113" s="234" t="s">
        <v>486</v>
      </c>
      <c r="AV113" s="234" t="s">
        <v>486</v>
      </c>
      <c r="AW113" s="234">
        <v>0</v>
      </c>
      <c r="AX113" s="234">
        <v>0</v>
      </c>
      <c r="AY113" s="234">
        <v>3913000</v>
      </c>
      <c r="AZ113" s="234" t="s">
        <v>470</v>
      </c>
      <c r="BA113" s="234" t="s">
        <v>471</v>
      </c>
      <c r="BB113" s="234" t="s">
        <v>472</v>
      </c>
      <c r="BC113" s="234">
        <v>3778917</v>
      </c>
      <c r="BD113" s="234" t="s">
        <v>473</v>
      </c>
      <c r="BE113" s="234" t="s">
        <v>474</v>
      </c>
      <c r="BF113" s="234" t="s">
        <v>475</v>
      </c>
      <c r="BG113" s="234" t="s">
        <v>475</v>
      </c>
      <c r="BH113" s="234" t="s">
        <v>475</v>
      </c>
      <c r="BI113" s="234" t="s">
        <v>476</v>
      </c>
      <c r="BJ113" s="234" t="s">
        <v>477</v>
      </c>
      <c r="BK113" s="234">
        <v>934892000</v>
      </c>
      <c r="BL113" s="234" t="s">
        <v>486</v>
      </c>
      <c r="BM113" s="234" t="s">
        <v>486</v>
      </c>
      <c r="BN113" s="234">
        <v>0</v>
      </c>
      <c r="BO113" s="234" t="s">
        <v>114</v>
      </c>
      <c r="BP113" s="234" t="s">
        <v>486</v>
      </c>
      <c r="BQ113" s="234" t="s">
        <v>486</v>
      </c>
      <c r="BR113" s="234" t="s">
        <v>486</v>
      </c>
      <c r="BS113" s="234" t="s">
        <v>486</v>
      </c>
      <c r="BT113" s="234" t="s">
        <v>486</v>
      </c>
      <c r="BU113" s="234" t="s">
        <v>486</v>
      </c>
      <c r="BV113" s="234" t="s">
        <v>486</v>
      </c>
      <c r="BW113" s="234" t="s">
        <v>486</v>
      </c>
      <c r="BX113" s="234" t="s">
        <v>1080</v>
      </c>
      <c r="BY113" s="234" t="s">
        <v>486</v>
      </c>
      <c r="BZ113" s="234" t="s">
        <v>486</v>
      </c>
      <c r="CA113" s="234" t="s">
        <v>486</v>
      </c>
      <c r="CB113" s="234" t="s">
        <v>1055</v>
      </c>
      <c r="CC113" s="234" t="s">
        <v>486</v>
      </c>
      <c r="CD113" s="234" t="s">
        <v>486</v>
      </c>
      <c r="CE113" s="234" t="s">
        <v>486</v>
      </c>
      <c r="CF113" s="234" t="s">
        <v>485</v>
      </c>
      <c r="CG113" s="234" t="s">
        <v>486</v>
      </c>
      <c r="CH113" s="234" t="s">
        <v>486</v>
      </c>
      <c r="CI113" s="234" t="s">
        <v>486</v>
      </c>
      <c r="CJ113" s="234" t="s">
        <v>486</v>
      </c>
      <c r="CK113" s="234" t="s">
        <v>486</v>
      </c>
      <c r="CL113" s="234" t="s">
        <v>479</v>
      </c>
      <c r="CM113" s="234">
        <v>0</v>
      </c>
      <c r="CN113" s="236">
        <v>0</v>
      </c>
      <c r="CO113" s="234" t="s">
        <v>479</v>
      </c>
      <c r="CP113" s="234">
        <v>0</v>
      </c>
      <c r="CQ113" s="234">
        <v>0</v>
      </c>
      <c r="CR113" s="234" t="s">
        <v>486</v>
      </c>
      <c r="CS113" s="234">
        <v>0</v>
      </c>
      <c r="CT113" s="236">
        <v>0</v>
      </c>
      <c r="CU113" s="234" t="s">
        <v>486</v>
      </c>
      <c r="CV113" s="234" t="s">
        <v>486</v>
      </c>
      <c r="CW113" s="236">
        <v>0</v>
      </c>
      <c r="CX113" s="234" t="s">
        <v>486</v>
      </c>
      <c r="CY113" s="234">
        <v>2793</v>
      </c>
      <c r="CZ113" s="234">
        <v>0</v>
      </c>
      <c r="DA113" s="234" t="s">
        <v>782</v>
      </c>
      <c r="DB113" s="236">
        <f>+Tabla2[[#This Row],[VALOR TOTAL ESTIMADO VIGENCIA ACTUAL]]-Tabla2[[#This Row],[Valor CDP BD]]</f>
        <v>15652000</v>
      </c>
      <c r="DC113" s="236">
        <f>+Tabla2[[#This Row],[Valor CDP BD]]-Tabla2[[#This Row],[Valor RP BD]]</f>
        <v>0</v>
      </c>
    </row>
    <row r="114" spans="1:107" ht="16.149999999999999" hidden="1" customHeight="1" x14ac:dyDescent="0.25">
      <c r="A114" s="234" t="s">
        <v>1081</v>
      </c>
      <c r="B114" s="234" t="s">
        <v>1082</v>
      </c>
      <c r="C114" s="234">
        <v>7710</v>
      </c>
      <c r="D114" s="234" t="s">
        <v>1081</v>
      </c>
      <c r="E114" s="234">
        <v>1132022</v>
      </c>
      <c r="F114" s="234">
        <v>7710</v>
      </c>
      <c r="G114" s="234">
        <v>16543</v>
      </c>
      <c r="H114" s="234">
        <v>2793</v>
      </c>
      <c r="I114" s="234" t="s">
        <v>1052</v>
      </c>
      <c r="J114" s="234" t="s">
        <v>453</v>
      </c>
      <c r="K114" s="234" t="s">
        <v>454</v>
      </c>
      <c r="L114" s="234" t="s">
        <v>455</v>
      </c>
      <c r="M114" s="234" t="s">
        <v>1053</v>
      </c>
      <c r="N114" s="234" t="s">
        <v>457</v>
      </c>
      <c r="O114" s="234" t="s">
        <v>1054</v>
      </c>
      <c r="P114" s="234" t="s">
        <v>104</v>
      </c>
      <c r="Q114" s="234" t="s">
        <v>114</v>
      </c>
      <c r="R114" s="234" t="s">
        <v>1055</v>
      </c>
      <c r="S114" s="234" t="s">
        <v>1056</v>
      </c>
      <c r="T114" s="234" t="s">
        <v>461</v>
      </c>
      <c r="U114" s="234">
        <v>0</v>
      </c>
      <c r="V114" s="234" t="s">
        <v>1083</v>
      </c>
      <c r="W114" s="234" t="s">
        <v>463</v>
      </c>
      <c r="X114" s="234" t="s">
        <v>464</v>
      </c>
      <c r="Y114" s="234">
        <v>0</v>
      </c>
      <c r="Z114" s="234" t="s">
        <v>465</v>
      </c>
      <c r="AA114" s="234" t="s">
        <v>466</v>
      </c>
      <c r="AB114" s="235">
        <v>1</v>
      </c>
      <c r="AC114" s="235">
        <v>1</v>
      </c>
      <c r="AD114" s="235">
        <v>10</v>
      </c>
      <c r="AE114" s="234">
        <v>1</v>
      </c>
      <c r="AF114" s="234">
        <v>11</v>
      </c>
      <c r="AG114" s="236">
        <v>39130000</v>
      </c>
      <c r="AH114" s="234">
        <v>0</v>
      </c>
      <c r="AI114" s="234">
        <v>0</v>
      </c>
      <c r="AJ114" s="234">
        <v>0</v>
      </c>
      <c r="AK114" s="234" t="s">
        <v>1058</v>
      </c>
      <c r="AL114" s="234" t="s">
        <v>1059</v>
      </c>
      <c r="AM114" s="234">
        <v>0</v>
      </c>
      <c r="AN114" s="234">
        <v>0</v>
      </c>
      <c r="AO114" s="234" t="s">
        <v>5</v>
      </c>
      <c r="AP114" s="234" t="s">
        <v>1084</v>
      </c>
      <c r="AQ114" s="234">
        <v>20220750</v>
      </c>
      <c r="AR114" s="234">
        <v>780</v>
      </c>
      <c r="AS114" s="234">
        <v>44579</v>
      </c>
      <c r="AT114" s="234">
        <v>39130000</v>
      </c>
      <c r="AU114" s="234">
        <v>701</v>
      </c>
      <c r="AV114" s="234">
        <v>44583</v>
      </c>
      <c r="AW114" s="234">
        <v>39130000</v>
      </c>
      <c r="AX114" s="234">
        <v>0</v>
      </c>
      <c r="AY114" s="234">
        <v>3913000</v>
      </c>
      <c r="AZ114" s="234" t="s">
        <v>470</v>
      </c>
      <c r="BA114" s="234" t="s">
        <v>471</v>
      </c>
      <c r="BB114" s="234" t="s">
        <v>472</v>
      </c>
      <c r="BC114" s="234">
        <v>3778917</v>
      </c>
      <c r="BD114" s="234" t="s">
        <v>473</v>
      </c>
      <c r="BE114" s="234" t="s">
        <v>474</v>
      </c>
      <c r="BF114" s="234" t="s">
        <v>475</v>
      </c>
      <c r="BG114" s="234" t="s">
        <v>475</v>
      </c>
      <c r="BH114" s="234" t="s">
        <v>475</v>
      </c>
      <c r="BI114" s="234" t="s">
        <v>476</v>
      </c>
      <c r="BJ114" s="234" t="s">
        <v>477</v>
      </c>
      <c r="BK114" s="234">
        <v>934892000</v>
      </c>
      <c r="BL114" s="234" t="s">
        <v>478</v>
      </c>
      <c r="BM114" s="234">
        <v>16543</v>
      </c>
      <c r="BN114" s="234">
        <v>0</v>
      </c>
      <c r="BO114" s="234" t="s">
        <v>114</v>
      </c>
      <c r="BP114" s="234" t="s">
        <v>114</v>
      </c>
      <c r="BQ114" s="234" t="s">
        <v>479</v>
      </c>
      <c r="BR114" s="234">
        <v>20220750</v>
      </c>
      <c r="BS114" s="234" t="s">
        <v>1085</v>
      </c>
      <c r="BT114" s="234" t="s">
        <v>479</v>
      </c>
      <c r="BU114" s="234" t="s">
        <v>1084</v>
      </c>
      <c r="BV114" s="234" t="s">
        <v>1084</v>
      </c>
      <c r="BW114" s="234" t="s">
        <v>479</v>
      </c>
      <c r="BX114" s="234" t="s">
        <v>1086</v>
      </c>
      <c r="BY114" s="234" t="s">
        <v>1086</v>
      </c>
      <c r="BZ114" s="234" t="s">
        <v>1086</v>
      </c>
      <c r="CA114" s="234" t="s">
        <v>484</v>
      </c>
      <c r="CB114" s="234" t="s">
        <v>1055</v>
      </c>
      <c r="CC114" s="234" t="s">
        <v>1055</v>
      </c>
      <c r="CD114" s="234" t="s">
        <v>1055</v>
      </c>
      <c r="CE114" s="234" t="s">
        <v>484</v>
      </c>
      <c r="CF114" s="234" t="s">
        <v>485</v>
      </c>
      <c r="CG114" s="234" t="s">
        <v>485</v>
      </c>
      <c r="CH114" s="234" t="s">
        <v>485</v>
      </c>
      <c r="CI114" s="234" t="s">
        <v>484</v>
      </c>
      <c r="CJ114" s="234">
        <v>780</v>
      </c>
      <c r="CK114" s="234">
        <v>780</v>
      </c>
      <c r="CL114" s="234" t="s">
        <v>479</v>
      </c>
      <c r="CM114" s="234">
        <v>39130000</v>
      </c>
      <c r="CN114" s="236">
        <v>39130000</v>
      </c>
      <c r="CO114" s="234" t="s">
        <v>479</v>
      </c>
      <c r="CP114" s="234">
        <v>701</v>
      </c>
      <c r="CQ114" s="234">
        <v>701</v>
      </c>
      <c r="CR114" s="234" t="s">
        <v>479</v>
      </c>
      <c r="CS114" s="234">
        <v>39130000</v>
      </c>
      <c r="CT114" s="236">
        <v>39130000</v>
      </c>
      <c r="CU114" s="234" t="s">
        <v>486</v>
      </c>
      <c r="CV114" s="234" t="s">
        <v>479</v>
      </c>
      <c r="CW114" s="236">
        <v>3913000</v>
      </c>
      <c r="CX114" s="234" t="s">
        <v>487</v>
      </c>
      <c r="CY114" s="234">
        <v>2793</v>
      </c>
      <c r="CZ114" s="234">
        <v>2793</v>
      </c>
      <c r="DA114" s="234" t="s">
        <v>488</v>
      </c>
      <c r="DB114" s="236">
        <f>+Tabla2[[#This Row],[VALOR TOTAL ESTIMADO VIGENCIA ACTUAL]]-Tabla2[[#This Row],[Valor CDP BD]]</f>
        <v>0</v>
      </c>
      <c r="DC114" s="236">
        <f>+Tabla2[[#This Row],[Valor CDP BD]]-Tabla2[[#This Row],[Valor RP BD]]</f>
        <v>0</v>
      </c>
    </row>
    <row r="115" spans="1:107" ht="16.149999999999999" hidden="1" customHeight="1" x14ac:dyDescent="0.25">
      <c r="A115" s="234" t="s">
        <v>1087</v>
      </c>
      <c r="B115" s="234" t="s">
        <v>1088</v>
      </c>
      <c r="C115" s="234">
        <v>7710</v>
      </c>
      <c r="D115" s="234" t="s">
        <v>1087</v>
      </c>
      <c r="E115" s="234">
        <v>1142022</v>
      </c>
      <c r="F115" s="234">
        <v>7710</v>
      </c>
      <c r="G115" s="234">
        <v>16553</v>
      </c>
      <c r="H115" s="234">
        <v>2793</v>
      </c>
      <c r="I115" s="234" t="s">
        <v>1052</v>
      </c>
      <c r="J115" s="234" t="s">
        <v>453</v>
      </c>
      <c r="K115" s="234" t="s">
        <v>454</v>
      </c>
      <c r="L115" s="234" t="s">
        <v>455</v>
      </c>
      <c r="M115" s="234" t="s">
        <v>1053</v>
      </c>
      <c r="N115" s="234" t="s">
        <v>457</v>
      </c>
      <c r="O115" s="234" t="s">
        <v>1054</v>
      </c>
      <c r="P115" s="234" t="s">
        <v>104</v>
      </c>
      <c r="Q115" s="234" t="s">
        <v>114</v>
      </c>
      <c r="R115" s="234" t="s">
        <v>1055</v>
      </c>
      <c r="S115" s="234" t="s">
        <v>1056</v>
      </c>
      <c r="T115" s="234" t="s">
        <v>461</v>
      </c>
      <c r="U115" s="234">
        <v>0</v>
      </c>
      <c r="V115" s="234" t="s">
        <v>1083</v>
      </c>
      <c r="W115" s="234" t="s">
        <v>463</v>
      </c>
      <c r="X115" s="234" t="s">
        <v>464</v>
      </c>
      <c r="Y115" s="234">
        <v>0</v>
      </c>
      <c r="Z115" s="234" t="s">
        <v>465</v>
      </c>
      <c r="AA115" s="234" t="s">
        <v>466</v>
      </c>
      <c r="AB115" s="235">
        <v>1</v>
      </c>
      <c r="AC115" s="235">
        <v>1</v>
      </c>
      <c r="AD115" s="235">
        <v>10</v>
      </c>
      <c r="AE115" s="234">
        <v>1</v>
      </c>
      <c r="AF115" s="234">
        <v>11</v>
      </c>
      <c r="AG115" s="236">
        <v>39130000</v>
      </c>
      <c r="AH115" s="234">
        <v>0</v>
      </c>
      <c r="AI115" s="234">
        <v>0</v>
      </c>
      <c r="AJ115" s="234">
        <v>0</v>
      </c>
      <c r="AK115" s="234" t="s">
        <v>1058</v>
      </c>
      <c r="AL115" s="234" t="s">
        <v>1059</v>
      </c>
      <c r="AM115" s="234">
        <v>0</v>
      </c>
      <c r="AN115" s="234">
        <v>0</v>
      </c>
      <c r="AO115" s="234" t="s">
        <v>5</v>
      </c>
      <c r="AP115" s="234" t="s">
        <v>1089</v>
      </c>
      <c r="AQ115" s="234">
        <v>20220356</v>
      </c>
      <c r="AR115" s="234">
        <v>448</v>
      </c>
      <c r="AS115" s="234">
        <v>44575</v>
      </c>
      <c r="AT115" s="234">
        <v>39130000</v>
      </c>
      <c r="AU115" s="234">
        <v>408</v>
      </c>
      <c r="AV115" s="234">
        <v>44580</v>
      </c>
      <c r="AW115" s="234">
        <v>39130000</v>
      </c>
      <c r="AX115" s="234">
        <v>0</v>
      </c>
      <c r="AY115" s="234">
        <v>3913000</v>
      </c>
      <c r="AZ115" s="234" t="s">
        <v>470</v>
      </c>
      <c r="BA115" s="234" t="s">
        <v>471</v>
      </c>
      <c r="BB115" s="234" t="s">
        <v>472</v>
      </c>
      <c r="BC115" s="234">
        <v>3778917</v>
      </c>
      <c r="BD115" s="234" t="s">
        <v>473</v>
      </c>
      <c r="BE115" s="234" t="s">
        <v>474</v>
      </c>
      <c r="BF115" s="234" t="s">
        <v>475</v>
      </c>
      <c r="BG115" s="234" t="s">
        <v>475</v>
      </c>
      <c r="BH115" s="234" t="s">
        <v>475</v>
      </c>
      <c r="BI115" s="234" t="s">
        <v>476</v>
      </c>
      <c r="BJ115" s="234" t="s">
        <v>477</v>
      </c>
      <c r="BK115" s="234">
        <v>934892000</v>
      </c>
      <c r="BL115" s="234" t="s">
        <v>478</v>
      </c>
      <c r="BM115" s="234">
        <v>16553</v>
      </c>
      <c r="BN115" s="234">
        <v>0</v>
      </c>
      <c r="BO115" s="234" t="s">
        <v>114</v>
      </c>
      <c r="BP115" s="234" t="s">
        <v>114</v>
      </c>
      <c r="BQ115" s="234" t="s">
        <v>479</v>
      </c>
      <c r="BR115" s="234">
        <v>20220356</v>
      </c>
      <c r="BS115" s="234" t="s">
        <v>1090</v>
      </c>
      <c r="BT115" s="234" t="s">
        <v>479</v>
      </c>
      <c r="BU115" s="234" t="s">
        <v>1089</v>
      </c>
      <c r="BV115" s="234" t="s">
        <v>1089</v>
      </c>
      <c r="BW115" s="234" t="s">
        <v>479</v>
      </c>
      <c r="BX115" s="234" t="s">
        <v>1086</v>
      </c>
      <c r="BY115" s="234" t="s">
        <v>1086</v>
      </c>
      <c r="BZ115" s="234" t="s">
        <v>1086</v>
      </c>
      <c r="CA115" s="234" t="s">
        <v>484</v>
      </c>
      <c r="CB115" s="234" t="s">
        <v>1055</v>
      </c>
      <c r="CC115" s="234" t="s">
        <v>1055</v>
      </c>
      <c r="CD115" s="234" t="s">
        <v>1055</v>
      </c>
      <c r="CE115" s="234" t="s">
        <v>484</v>
      </c>
      <c r="CF115" s="234" t="s">
        <v>485</v>
      </c>
      <c r="CG115" s="234" t="s">
        <v>485</v>
      </c>
      <c r="CH115" s="234" t="s">
        <v>485</v>
      </c>
      <c r="CI115" s="234" t="s">
        <v>484</v>
      </c>
      <c r="CJ115" s="234">
        <v>448</v>
      </c>
      <c r="CK115" s="234">
        <v>448</v>
      </c>
      <c r="CL115" s="234" t="s">
        <v>479</v>
      </c>
      <c r="CM115" s="234">
        <v>39130000</v>
      </c>
      <c r="CN115" s="236">
        <v>39130000</v>
      </c>
      <c r="CO115" s="234" t="s">
        <v>479</v>
      </c>
      <c r="CP115" s="234">
        <v>408</v>
      </c>
      <c r="CQ115" s="234">
        <v>408</v>
      </c>
      <c r="CR115" s="234" t="s">
        <v>479</v>
      </c>
      <c r="CS115" s="234">
        <v>39130000</v>
      </c>
      <c r="CT115" s="236">
        <v>39130000</v>
      </c>
      <c r="CU115" s="234" t="s">
        <v>486</v>
      </c>
      <c r="CV115" s="234" t="s">
        <v>479</v>
      </c>
      <c r="CW115" s="236">
        <v>0</v>
      </c>
      <c r="CX115" s="234" t="s">
        <v>487</v>
      </c>
      <c r="CY115" s="234">
        <v>2793</v>
      </c>
      <c r="CZ115" s="234">
        <v>2793</v>
      </c>
      <c r="DA115" s="234" t="s">
        <v>488</v>
      </c>
      <c r="DB115" s="236">
        <f>+Tabla2[[#This Row],[VALOR TOTAL ESTIMADO VIGENCIA ACTUAL]]-Tabla2[[#This Row],[Valor CDP BD]]</f>
        <v>0</v>
      </c>
      <c r="DC115" s="236">
        <f>+Tabla2[[#This Row],[Valor CDP BD]]-Tabla2[[#This Row],[Valor RP BD]]</f>
        <v>0</v>
      </c>
    </row>
    <row r="116" spans="1:107" ht="16.149999999999999" customHeight="1" x14ac:dyDescent="0.25">
      <c r="A116" s="234" t="s">
        <v>1091</v>
      </c>
      <c r="B116" s="234" t="s">
        <v>1078</v>
      </c>
      <c r="C116" s="234">
        <v>7710</v>
      </c>
      <c r="D116" s="234" t="s">
        <v>1091</v>
      </c>
      <c r="E116" s="234">
        <v>1152022</v>
      </c>
      <c r="F116" s="234">
        <v>7710</v>
      </c>
      <c r="G116" s="234" t="s">
        <v>486</v>
      </c>
      <c r="H116" s="234">
        <v>2793</v>
      </c>
      <c r="I116" s="234" t="s">
        <v>1052</v>
      </c>
      <c r="J116" s="234" t="s">
        <v>453</v>
      </c>
      <c r="K116" s="234" t="s">
        <v>454</v>
      </c>
      <c r="L116" s="234" t="s">
        <v>455</v>
      </c>
      <c r="M116" s="234" t="s">
        <v>1053</v>
      </c>
      <c r="N116" s="234" t="s">
        <v>457</v>
      </c>
      <c r="O116" s="234" t="s">
        <v>1054</v>
      </c>
      <c r="P116" s="234" t="s">
        <v>104</v>
      </c>
      <c r="Q116" s="234" t="s">
        <v>114</v>
      </c>
      <c r="R116" s="234" t="s">
        <v>1055</v>
      </c>
      <c r="S116" s="234" t="s">
        <v>1056</v>
      </c>
      <c r="T116" s="234" t="s">
        <v>461</v>
      </c>
      <c r="U116" s="234">
        <v>0</v>
      </c>
      <c r="V116" s="234" t="s">
        <v>1083</v>
      </c>
      <c r="W116" s="234" t="s">
        <v>463</v>
      </c>
      <c r="X116" s="234" t="s">
        <v>464</v>
      </c>
      <c r="Y116" s="234">
        <v>0</v>
      </c>
      <c r="Z116" s="234" t="s">
        <v>465</v>
      </c>
      <c r="AA116" s="234" t="s">
        <v>466</v>
      </c>
      <c r="AB116" s="235">
        <v>7</v>
      </c>
      <c r="AC116" s="235">
        <v>8</v>
      </c>
      <c r="AD116" s="235">
        <v>4</v>
      </c>
      <c r="AE116" s="234">
        <v>1</v>
      </c>
      <c r="AF116" s="234">
        <v>12</v>
      </c>
      <c r="AG116" s="236">
        <v>15652000</v>
      </c>
      <c r="AH116" s="234">
        <v>0</v>
      </c>
      <c r="AI116" s="234">
        <v>0</v>
      </c>
      <c r="AJ116" s="234">
        <v>0</v>
      </c>
      <c r="AK116" s="234" t="s">
        <v>1058</v>
      </c>
      <c r="AL116" s="234" t="s">
        <v>1059</v>
      </c>
      <c r="AM116" s="234">
        <v>0</v>
      </c>
      <c r="AN116" s="234">
        <v>0</v>
      </c>
      <c r="AO116" s="234" t="s">
        <v>5</v>
      </c>
      <c r="AP116" s="234" t="s">
        <v>486</v>
      </c>
      <c r="AQ116" s="234" t="s">
        <v>486</v>
      </c>
      <c r="AR116" s="234" t="s">
        <v>486</v>
      </c>
      <c r="AS116" s="234" t="s">
        <v>486</v>
      </c>
      <c r="AT116" s="234">
        <v>0</v>
      </c>
      <c r="AU116" s="234" t="s">
        <v>486</v>
      </c>
      <c r="AV116" s="234" t="s">
        <v>486</v>
      </c>
      <c r="AW116" s="234">
        <v>0</v>
      </c>
      <c r="AX116" s="234">
        <v>0</v>
      </c>
      <c r="AY116" s="234">
        <v>3913000</v>
      </c>
      <c r="AZ116" s="234" t="s">
        <v>470</v>
      </c>
      <c r="BA116" s="234" t="s">
        <v>471</v>
      </c>
      <c r="BB116" s="234" t="s">
        <v>472</v>
      </c>
      <c r="BC116" s="234">
        <v>3778917</v>
      </c>
      <c r="BD116" s="234" t="s">
        <v>473</v>
      </c>
      <c r="BE116" s="234" t="s">
        <v>474</v>
      </c>
      <c r="BF116" s="234" t="s">
        <v>475</v>
      </c>
      <c r="BG116" s="234" t="s">
        <v>475</v>
      </c>
      <c r="BH116" s="234" t="s">
        <v>475</v>
      </c>
      <c r="BI116" s="234" t="s">
        <v>476</v>
      </c>
      <c r="BJ116" s="234" t="s">
        <v>477</v>
      </c>
      <c r="BK116" s="234">
        <v>934892000</v>
      </c>
      <c r="BL116" s="234" t="s">
        <v>486</v>
      </c>
      <c r="BM116" s="234" t="s">
        <v>486</v>
      </c>
      <c r="BN116" s="234">
        <v>0</v>
      </c>
      <c r="BO116" s="234" t="s">
        <v>114</v>
      </c>
      <c r="BP116" s="234" t="s">
        <v>486</v>
      </c>
      <c r="BQ116" s="234" t="s">
        <v>486</v>
      </c>
      <c r="BR116" s="234" t="s">
        <v>486</v>
      </c>
      <c r="BS116" s="234" t="s">
        <v>486</v>
      </c>
      <c r="BT116" s="234" t="s">
        <v>486</v>
      </c>
      <c r="BU116" s="234" t="s">
        <v>486</v>
      </c>
      <c r="BV116" s="234" t="s">
        <v>486</v>
      </c>
      <c r="BW116" s="234" t="s">
        <v>486</v>
      </c>
      <c r="BX116" s="234" t="s">
        <v>1086</v>
      </c>
      <c r="BY116" s="234" t="s">
        <v>486</v>
      </c>
      <c r="BZ116" s="234" t="s">
        <v>486</v>
      </c>
      <c r="CA116" s="234" t="s">
        <v>486</v>
      </c>
      <c r="CB116" s="234" t="s">
        <v>1055</v>
      </c>
      <c r="CC116" s="234" t="s">
        <v>486</v>
      </c>
      <c r="CD116" s="234" t="s">
        <v>486</v>
      </c>
      <c r="CE116" s="234" t="s">
        <v>486</v>
      </c>
      <c r="CF116" s="234" t="s">
        <v>485</v>
      </c>
      <c r="CG116" s="234" t="s">
        <v>486</v>
      </c>
      <c r="CH116" s="234" t="s">
        <v>486</v>
      </c>
      <c r="CI116" s="234" t="s">
        <v>486</v>
      </c>
      <c r="CJ116" s="234" t="s">
        <v>486</v>
      </c>
      <c r="CK116" s="234" t="s">
        <v>486</v>
      </c>
      <c r="CL116" s="234" t="s">
        <v>479</v>
      </c>
      <c r="CM116" s="234">
        <v>0</v>
      </c>
      <c r="CN116" s="236">
        <v>0</v>
      </c>
      <c r="CO116" s="234" t="s">
        <v>479</v>
      </c>
      <c r="CP116" s="234">
        <v>0</v>
      </c>
      <c r="CQ116" s="234">
        <v>0</v>
      </c>
      <c r="CR116" s="234" t="s">
        <v>486</v>
      </c>
      <c r="CS116" s="234">
        <v>0</v>
      </c>
      <c r="CT116" s="236">
        <v>0</v>
      </c>
      <c r="CU116" s="234" t="s">
        <v>486</v>
      </c>
      <c r="CV116" s="234" t="s">
        <v>486</v>
      </c>
      <c r="CW116" s="236">
        <v>0</v>
      </c>
      <c r="CX116" s="234" t="s">
        <v>486</v>
      </c>
      <c r="CY116" s="234">
        <v>2793</v>
      </c>
      <c r="CZ116" s="234">
        <v>0</v>
      </c>
      <c r="DA116" s="234" t="s">
        <v>782</v>
      </c>
      <c r="DB116" s="236">
        <f>+Tabla2[[#This Row],[VALOR TOTAL ESTIMADO VIGENCIA ACTUAL]]-Tabla2[[#This Row],[Valor CDP BD]]</f>
        <v>15652000</v>
      </c>
      <c r="DC116" s="236">
        <f>+Tabla2[[#This Row],[Valor CDP BD]]-Tabla2[[#This Row],[Valor RP BD]]</f>
        <v>0</v>
      </c>
    </row>
    <row r="117" spans="1:107" ht="16.149999999999999" hidden="1" customHeight="1" x14ac:dyDescent="0.25">
      <c r="A117" s="234" t="s">
        <v>1092</v>
      </c>
      <c r="B117" s="234" t="s">
        <v>1093</v>
      </c>
      <c r="C117" s="234">
        <v>7710</v>
      </c>
      <c r="D117" s="234" t="s">
        <v>1092</v>
      </c>
      <c r="E117" s="234">
        <v>1162022</v>
      </c>
      <c r="F117" s="234">
        <v>7710</v>
      </c>
      <c r="G117" s="234">
        <v>16579</v>
      </c>
      <c r="H117" s="234">
        <v>2793</v>
      </c>
      <c r="I117" s="234" t="s">
        <v>1052</v>
      </c>
      <c r="J117" s="234" t="s">
        <v>453</v>
      </c>
      <c r="K117" s="234" t="s">
        <v>454</v>
      </c>
      <c r="L117" s="234" t="s">
        <v>455</v>
      </c>
      <c r="M117" s="234" t="s">
        <v>1053</v>
      </c>
      <c r="N117" s="234" t="s">
        <v>457</v>
      </c>
      <c r="O117" s="234" t="s">
        <v>1054</v>
      </c>
      <c r="P117" s="234" t="s">
        <v>104</v>
      </c>
      <c r="Q117" s="234" t="s">
        <v>114</v>
      </c>
      <c r="R117" s="234" t="s">
        <v>1055</v>
      </c>
      <c r="S117" s="234" t="s">
        <v>1056</v>
      </c>
      <c r="T117" s="234" t="s">
        <v>461</v>
      </c>
      <c r="U117" s="234">
        <v>0</v>
      </c>
      <c r="V117" s="234" t="s">
        <v>1094</v>
      </c>
      <c r="W117" s="234" t="s">
        <v>463</v>
      </c>
      <c r="X117" s="234" t="s">
        <v>464</v>
      </c>
      <c r="Y117" s="234">
        <v>0</v>
      </c>
      <c r="Z117" s="234" t="s">
        <v>465</v>
      </c>
      <c r="AA117" s="234" t="s">
        <v>466</v>
      </c>
      <c r="AB117" s="235">
        <v>1</v>
      </c>
      <c r="AC117" s="235">
        <v>1</v>
      </c>
      <c r="AD117" s="235">
        <v>10</v>
      </c>
      <c r="AE117" s="234">
        <v>1</v>
      </c>
      <c r="AF117" s="234">
        <v>11</v>
      </c>
      <c r="AG117" s="236">
        <v>39130000</v>
      </c>
      <c r="AH117" s="234">
        <v>0</v>
      </c>
      <c r="AI117" s="234">
        <v>0</v>
      </c>
      <c r="AJ117" s="234">
        <v>0</v>
      </c>
      <c r="AK117" s="234" t="s">
        <v>1058</v>
      </c>
      <c r="AL117" s="234" t="s">
        <v>1059</v>
      </c>
      <c r="AM117" s="234">
        <v>0</v>
      </c>
      <c r="AN117" s="234">
        <v>0</v>
      </c>
      <c r="AO117" s="234" t="s">
        <v>5</v>
      </c>
      <c r="AP117" s="234" t="s">
        <v>1095</v>
      </c>
      <c r="AQ117" s="234">
        <v>20220388</v>
      </c>
      <c r="AR117" s="234">
        <v>344</v>
      </c>
      <c r="AS117" s="234">
        <v>44573</v>
      </c>
      <c r="AT117" s="234">
        <v>39130000</v>
      </c>
      <c r="AU117" s="234">
        <v>317</v>
      </c>
      <c r="AV117" s="234">
        <v>44578</v>
      </c>
      <c r="AW117" s="234">
        <v>39130000</v>
      </c>
      <c r="AX117" s="234">
        <v>0</v>
      </c>
      <c r="AY117" s="234">
        <v>3913000</v>
      </c>
      <c r="AZ117" s="234" t="s">
        <v>470</v>
      </c>
      <c r="BA117" s="234" t="s">
        <v>471</v>
      </c>
      <c r="BB117" s="234" t="s">
        <v>472</v>
      </c>
      <c r="BC117" s="234">
        <v>3778917</v>
      </c>
      <c r="BD117" s="234" t="s">
        <v>473</v>
      </c>
      <c r="BE117" s="234" t="s">
        <v>474</v>
      </c>
      <c r="BF117" s="234" t="s">
        <v>475</v>
      </c>
      <c r="BG117" s="234" t="s">
        <v>475</v>
      </c>
      <c r="BH117" s="234" t="s">
        <v>475</v>
      </c>
      <c r="BI117" s="234" t="s">
        <v>476</v>
      </c>
      <c r="BJ117" s="234" t="s">
        <v>477</v>
      </c>
      <c r="BK117" s="234">
        <v>934892000</v>
      </c>
      <c r="BL117" s="234" t="s">
        <v>478</v>
      </c>
      <c r="BM117" s="234">
        <v>16579</v>
      </c>
      <c r="BN117" s="234">
        <v>0</v>
      </c>
      <c r="BO117" s="234" t="s">
        <v>114</v>
      </c>
      <c r="BP117" s="234" t="s">
        <v>114</v>
      </c>
      <c r="BQ117" s="234" t="s">
        <v>479</v>
      </c>
      <c r="BR117" s="234">
        <v>20220388</v>
      </c>
      <c r="BS117" s="234" t="s">
        <v>1096</v>
      </c>
      <c r="BT117" s="234" t="s">
        <v>479</v>
      </c>
      <c r="BU117" s="234" t="s">
        <v>1095</v>
      </c>
      <c r="BV117" s="234" t="s">
        <v>1095</v>
      </c>
      <c r="BW117" s="234" t="s">
        <v>479</v>
      </c>
      <c r="BX117" s="234" t="s">
        <v>1097</v>
      </c>
      <c r="BY117" s="234" t="s">
        <v>1097</v>
      </c>
      <c r="BZ117" s="234" t="s">
        <v>1098</v>
      </c>
      <c r="CA117" s="234" t="s">
        <v>483</v>
      </c>
      <c r="CB117" s="234" t="s">
        <v>1055</v>
      </c>
      <c r="CC117" s="234" t="s">
        <v>1055</v>
      </c>
      <c r="CD117" s="234" t="s">
        <v>1055</v>
      </c>
      <c r="CE117" s="234" t="s">
        <v>484</v>
      </c>
      <c r="CF117" s="234" t="s">
        <v>485</v>
      </c>
      <c r="CG117" s="234" t="s">
        <v>485</v>
      </c>
      <c r="CH117" s="234" t="s">
        <v>485</v>
      </c>
      <c r="CI117" s="234" t="s">
        <v>484</v>
      </c>
      <c r="CJ117" s="234">
        <v>344</v>
      </c>
      <c r="CK117" s="234">
        <v>344</v>
      </c>
      <c r="CL117" s="234" t="s">
        <v>479</v>
      </c>
      <c r="CM117" s="234">
        <v>39130000</v>
      </c>
      <c r="CN117" s="236">
        <v>39130000</v>
      </c>
      <c r="CO117" s="234" t="s">
        <v>479</v>
      </c>
      <c r="CP117" s="234">
        <v>317</v>
      </c>
      <c r="CQ117" s="234">
        <v>317</v>
      </c>
      <c r="CR117" s="234" t="s">
        <v>479</v>
      </c>
      <c r="CS117" s="234">
        <v>39130000</v>
      </c>
      <c r="CT117" s="236">
        <v>39130000</v>
      </c>
      <c r="CU117" s="234" t="s">
        <v>486</v>
      </c>
      <c r="CV117" s="234" t="s">
        <v>479</v>
      </c>
      <c r="CW117" s="236">
        <v>4826033</v>
      </c>
      <c r="CX117" s="234" t="s">
        <v>487</v>
      </c>
      <c r="CY117" s="234">
        <v>2793</v>
      </c>
      <c r="CZ117" s="234">
        <v>2793</v>
      </c>
      <c r="DA117" s="234" t="s">
        <v>488</v>
      </c>
      <c r="DB117" s="236">
        <f>+Tabla2[[#This Row],[VALOR TOTAL ESTIMADO VIGENCIA ACTUAL]]-Tabla2[[#This Row],[Valor CDP BD]]</f>
        <v>0</v>
      </c>
      <c r="DC117" s="236">
        <f>+Tabla2[[#This Row],[Valor CDP BD]]-Tabla2[[#This Row],[Valor RP BD]]</f>
        <v>0</v>
      </c>
    </row>
    <row r="118" spans="1:107" ht="16.149999999999999" hidden="1" customHeight="1" x14ac:dyDescent="0.25">
      <c r="A118" s="234" t="s">
        <v>1099</v>
      </c>
      <c r="B118" s="234" t="s">
        <v>1100</v>
      </c>
      <c r="C118" s="234">
        <v>7710</v>
      </c>
      <c r="D118" s="234" t="s">
        <v>1099</v>
      </c>
      <c r="E118" s="234">
        <v>1172022</v>
      </c>
      <c r="F118" s="234">
        <v>7710</v>
      </c>
      <c r="G118" s="234">
        <v>16590</v>
      </c>
      <c r="H118" s="234">
        <v>2793</v>
      </c>
      <c r="I118" s="234" t="s">
        <v>1052</v>
      </c>
      <c r="J118" s="234" t="s">
        <v>453</v>
      </c>
      <c r="K118" s="234" t="s">
        <v>454</v>
      </c>
      <c r="L118" s="234" t="s">
        <v>455</v>
      </c>
      <c r="M118" s="234" t="s">
        <v>1053</v>
      </c>
      <c r="N118" s="234" t="s">
        <v>457</v>
      </c>
      <c r="O118" s="234" t="s">
        <v>1054</v>
      </c>
      <c r="P118" s="234" t="s">
        <v>104</v>
      </c>
      <c r="Q118" s="234" t="s">
        <v>114</v>
      </c>
      <c r="R118" s="234" t="s">
        <v>1055</v>
      </c>
      <c r="S118" s="234" t="s">
        <v>1056</v>
      </c>
      <c r="T118" s="234" t="s">
        <v>461</v>
      </c>
      <c r="U118" s="234">
        <v>0</v>
      </c>
      <c r="V118" s="234" t="s">
        <v>1094</v>
      </c>
      <c r="W118" s="234" t="s">
        <v>463</v>
      </c>
      <c r="X118" s="234" t="s">
        <v>464</v>
      </c>
      <c r="Y118" s="234">
        <v>0</v>
      </c>
      <c r="Z118" s="234" t="s">
        <v>465</v>
      </c>
      <c r="AA118" s="234" t="s">
        <v>466</v>
      </c>
      <c r="AB118" s="235">
        <v>1</v>
      </c>
      <c r="AC118" s="235">
        <v>1</v>
      </c>
      <c r="AD118" s="235">
        <v>10</v>
      </c>
      <c r="AE118" s="234">
        <v>1</v>
      </c>
      <c r="AF118" s="234">
        <v>11</v>
      </c>
      <c r="AG118" s="236">
        <v>39130000</v>
      </c>
      <c r="AH118" s="234">
        <v>0</v>
      </c>
      <c r="AI118" s="234">
        <v>0</v>
      </c>
      <c r="AJ118" s="234">
        <v>0</v>
      </c>
      <c r="AK118" s="234" t="s">
        <v>1058</v>
      </c>
      <c r="AL118" s="234" t="s">
        <v>1059</v>
      </c>
      <c r="AM118" s="234">
        <v>0</v>
      </c>
      <c r="AN118" s="234">
        <v>0</v>
      </c>
      <c r="AO118" s="234" t="s">
        <v>5</v>
      </c>
      <c r="AP118" s="234" t="s">
        <v>1101</v>
      </c>
      <c r="AQ118" s="234">
        <v>20220387</v>
      </c>
      <c r="AR118" s="234">
        <v>285</v>
      </c>
      <c r="AS118" s="234">
        <v>44572</v>
      </c>
      <c r="AT118" s="234">
        <v>39130000</v>
      </c>
      <c r="AU118" s="234">
        <v>267</v>
      </c>
      <c r="AV118" s="234">
        <v>44578</v>
      </c>
      <c r="AW118" s="234">
        <v>39130000</v>
      </c>
      <c r="AX118" s="234">
        <v>0</v>
      </c>
      <c r="AY118" s="234">
        <v>3913000</v>
      </c>
      <c r="AZ118" s="234" t="s">
        <v>470</v>
      </c>
      <c r="BA118" s="234" t="s">
        <v>471</v>
      </c>
      <c r="BB118" s="234" t="s">
        <v>472</v>
      </c>
      <c r="BC118" s="234">
        <v>3778917</v>
      </c>
      <c r="BD118" s="234" t="s">
        <v>473</v>
      </c>
      <c r="BE118" s="234" t="s">
        <v>474</v>
      </c>
      <c r="BF118" s="234" t="s">
        <v>475</v>
      </c>
      <c r="BG118" s="234" t="s">
        <v>475</v>
      </c>
      <c r="BH118" s="234" t="s">
        <v>475</v>
      </c>
      <c r="BI118" s="234" t="s">
        <v>476</v>
      </c>
      <c r="BJ118" s="234" t="s">
        <v>477</v>
      </c>
      <c r="BK118" s="234">
        <v>934892000</v>
      </c>
      <c r="BL118" s="234" t="s">
        <v>478</v>
      </c>
      <c r="BM118" s="234">
        <v>16590</v>
      </c>
      <c r="BN118" s="234">
        <v>0</v>
      </c>
      <c r="BO118" s="234" t="s">
        <v>114</v>
      </c>
      <c r="BP118" s="234" t="s">
        <v>114</v>
      </c>
      <c r="BQ118" s="234" t="s">
        <v>479</v>
      </c>
      <c r="BR118" s="234">
        <v>20220387</v>
      </c>
      <c r="BS118" s="234" t="s">
        <v>1102</v>
      </c>
      <c r="BT118" s="234" t="s">
        <v>479</v>
      </c>
      <c r="BU118" s="234" t="s">
        <v>1101</v>
      </c>
      <c r="BV118" s="234" t="s">
        <v>1101</v>
      </c>
      <c r="BW118" s="234" t="s">
        <v>479</v>
      </c>
      <c r="BX118" s="234" t="s">
        <v>1097</v>
      </c>
      <c r="BY118" s="234" t="s">
        <v>1097</v>
      </c>
      <c r="BZ118" s="234" t="s">
        <v>1098</v>
      </c>
      <c r="CA118" s="234" t="s">
        <v>483</v>
      </c>
      <c r="CB118" s="234" t="s">
        <v>1055</v>
      </c>
      <c r="CC118" s="234" t="s">
        <v>1055</v>
      </c>
      <c r="CD118" s="234" t="s">
        <v>1055</v>
      </c>
      <c r="CE118" s="234" t="s">
        <v>484</v>
      </c>
      <c r="CF118" s="234" t="s">
        <v>485</v>
      </c>
      <c r="CG118" s="234" t="s">
        <v>485</v>
      </c>
      <c r="CH118" s="234" t="s">
        <v>485</v>
      </c>
      <c r="CI118" s="234" t="s">
        <v>484</v>
      </c>
      <c r="CJ118" s="234">
        <v>285</v>
      </c>
      <c r="CK118" s="234">
        <v>285</v>
      </c>
      <c r="CL118" s="234" t="s">
        <v>479</v>
      </c>
      <c r="CM118" s="234">
        <v>39130000</v>
      </c>
      <c r="CN118" s="236">
        <v>39130000</v>
      </c>
      <c r="CO118" s="234" t="s">
        <v>479</v>
      </c>
      <c r="CP118" s="234">
        <v>267</v>
      </c>
      <c r="CQ118" s="234">
        <v>267</v>
      </c>
      <c r="CR118" s="234" t="s">
        <v>479</v>
      </c>
      <c r="CS118" s="234">
        <v>39130000</v>
      </c>
      <c r="CT118" s="236">
        <v>39130000</v>
      </c>
      <c r="CU118" s="234" t="s">
        <v>486</v>
      </c>
      <c r="CV118" s="234" t="s">
        <v>479</v>
      </c>
      <c r="CW118" s="236">
        <v>0</v>
      </c>
      <c r="CX118" s="234" t="s">
        <v>487</v>
      </c>
      <c r="CY118" s="234">
        <v>2793</v>
      </c>
      <c r="CZ118" s="234">
        <v>2793</v>
      </c>
      <c r="DA118" s="234" t="s">
        <v>488</v>
      </c>
      <c r="DB118" s="236">
        <f>+Tabla2[[#This Row],[VALOR TOTAL ESTIMADO VIGENCIA ACTUAL]]-Tabla2[[#This Row],[Valor CDP BD]]</f>
        <v>0</v>
      </c>
      <c r="DC118" s="236">
        <f>+Tabla2[[#This Row],[Valor CDP BD]]-Tabla2[[#This Row],[Valor RP BD]]</f>
        <v>0</v>
      </c>
    </row>
    <row r="119" spans="1:107" ht="16.149999999999999" hidden="1" customHeight="1" x14ac:dyDescent="0.25">
      <c r="A119" s="234" t="s">
        <v>1103</v>
      </c>
      <c r="B119" s="234" t="s">
        <v>1104</v>
      </c>
      <c r="C119" s="234">
        <v>7710</v>
      </c>
      <c r="D119" s="234" t="s">
        <v>1103</v>
      </c>
      <c r="E119" s="234">
        <v>1182022</v>
      </c>
      <c r="F119" s="234">
        <v>7710</v>
      </c>
      <c r="G119" s="234">
        <v>16599</v>
      </c>
      <c r="H119" s="234">
        <v>2793</v>
      </c>
      <c r="I119" s="234" t="s">
        <v>1052</v>
      </c>
      <c r="J119" s="234" t="s">
        <v>453</v>
      </c>
      <c r="K119" s="234" t="s">
        <v>454</v>
      </c>
      <c r="L119" s="234" t="s">
        <v>455</v>
      </c>
      <c r="M119" s="234" t="s">
        <v>1053</v>
      </c>
      <c r="N119" s="234" t="s">
        <v>457</v>
      </c>
      <c r="O119" s="234" t="s">
        <v>1054</v>
      </c>
      <c r="P119" s="234" t="s">
        <v>104</v>
      </c>
      <c r="Q119" s="234" t="s">
        <v>114</v>
      </c>
      <c r="R119" s="234" t="s">
        <v>1055</v>
      </c>
      <c r="S119" s="234" t="s">
        <v>1056</v>
      </c>
      <c r="T119" s="234" t="s">
        <v>461</v>
      </c>
      <c r="U119" s="234">
        <v>0</v>
      </c>
      <c r="V119" s="234" t="s">
        <v>1094</v>
      </c>
      <c r="W119" s="234" t="s">
        <v>463</v>
      </c>
      <c r="X119" s="234" t="s">
        <v>464</v>
      </c>
      <c r="Y119" s="234">
        <v>0</v>
      </c>
      <c r="Z119" s="234" t="s">
        <v>465</v>
      </c>
      <c r="AA119" s="234" t="s">
        <v>466</v>
      </c>
      <c r="AB119" s="235">
        <v>1</v>
      </c>
      <c r="AC119" s="235">
        <v>1</v>
      </c>
      <c r="AD119" s="235">
        <v>10</v>
      </c>
      <c r="AE119" s="234">
        <v>1</v>
      </c>
      <c r="AF119" s="234">
        <v>11</v>
      </c>
      <c r="AG119" s="236">
        <v>39130000</v>
      </c>
      <c r="AH119" s="234">
        <v>0</v>
      </c>
      <c r="AI119" s="234">
        <v>0</v>
      </c>
      <c r="AJ119" s="234">
        <v>0</v>
      </c>
      <c r="AK119" s="234" t="s">
        <v>1058</v>
      </c>
      <c r="AL119" s="234" t="s">
        <v>1059</v>
      </c>
      <c r="AM119" s="234">
        <v>0</v>
      </c>
      <c r="AN119" s="234">
        <v>0</v>
      </c>
      <c r="AO119" s="234" t="s">
        <v>5</v>
      </c>
      <c r="AP119" s="234" t="s">
        <v>1105</v>
      </c>
      <c r="AQ119" s="234">
        <v>20221045</v>
      </c>
      <c r="AR119" s="234">
        <v>1075</v>
      </c>
      <c r="AS119" s="234">
        <v>44582</v>
      </c>
      <c r="AT119" s="234">
        <v>39130000</v>
      </c>
      <c r="AU119" s="234">
        <v>1290</v>
      </c>
      <c r="AV119" s="234">
        <v>44588</v>
      </c>
      <c r="AW119" s="234">
        <v>39130000</v>
      </c>
      <c r="AX119" s="234">
        <v>0</v>
      </c>
      <c r="AY119" s="234">
        <v>3913000</v>
      </c>
      <c r="AZ119" s="234" t="s">
        <v>470</v>
      </c>
      <c r="BA119" s="234" t="s">
        <v>471</v>
      </c>
      <c r="BB119" s="234" t="s">
        <v>472</v>
      </c>
      <c r="BC119" s="234">
        <v>3778917</v>
      </c>
      <c r="BD119" s="234" t="s">
        <v>473</v>
      </c>
      <c r="BE119" s="234" t="s">
        <v>474</v>
      </c>
      <c r="BF119" s="234" t="s">
        <v>475</v>
      </c>
      <c r="BG119" s="234" t="s">
        <v>475</v>
      </c>
      <c r="BH119" s="234" t="s">
        <v>475</v>
      </c>
      <c r="BI119" s="234" t="s">
        <v>476</v>
      </c>
      <c r="BJ119" s="234" t="s">
        <v>477</v>
      </c>
      <c r="BK119" s="234">
        <v>934892000</v>
      </c>
      <c r="BL119" s="234" t="s">
        <v>478</v>
      </c>
      <c r="BM119" s="234">
        <v>16599</v>
      </c>
      <c r="BN119" s="234">
        <v>0</v>
      </c>
      <c r="BO119" s="234" t="s">
        <v>114</v>
      </c>
      <c r="BP119" s="234" t="s">
        <v>114</v>
      </c>
      <c r="BQ119" s="234" t="s">
        <v>479</v>
      </c>
      <c r="BR119" s="234">
        <v>20221045</v>
      </c>
      <c r="BS119" s="234" t="s">
        <v>1106</v>
      </c>
      <c r="BT119" s="234" t="s">
        <v>479</v>
      </c>
      <c r="BU119" s="234" t="s">
        <v>1105</v>
      </c>
      <c r="BV119" s="234" t="s">
        <v>1105</v>
      </c>
      <c r="BW119" s="234" t="s">
        <v>479</v>
      </c>
      <c r="BX119" s="234" t="s">
        <v>1097</v>
      </c>
      <c r="BY119" s="234" t="s">
        <v>1097</v>
      </c>
      <c r="BZ119" s="234" t="s">
        <v>1107</v>
      </c>
      <c r="CA119" s="234" t="s">
        <v>483</v>
      </c>
      <c r="CB119" s="234" t="s">
        <v>1055</v>
      </c>
      <c r="CC119" s="234" t="s">
        <v>1055</v>
      </c>
      <c r="CD119" s="234" t="s">
        <v>1055</v>
      </c>
      <c r="CE119" s="234" t="s">
        <v>484</v>
      </c>
      <c r="CF119" s="234" t="s">
        <v>485</v>
      </c>
      <c r="CG119" s="234" t="s">
        <v>485</v>
      </c>
      <c r="CH119" s="234" t="s">
        <v>485</v>
      </c>
      <c r="CI119" s="234" t="s">
        <v>484</v>
      </c>
      <c r="CJ119" s="234">
        <v>1075</v>
      </c>
      <c r="CK119" s="234">
        <v>1075</v>
      </c>
      <c r="CL119" s="234" t="s">
        <v>479</v>
      </c>
      <c r="CM119" s="234">
        <v>39130000</v>
      </c>
      <c r="CN119" s="236">
        <v>39130000</v>
      </c>
      <c r="CO119" s="234" t="s">
        <v>479</v>
      </c>
      <c r="CP119" s="234">
        <v>1290</v>
      </c>
      <c r="CQ119" s="234">
        <v>1290</v>
      </c>
      <c r="CR119" s="234" t="s">
        <v>479</v>
      </c>
      <c r="CS119" s="234">
        <v>39130000</v>
      </c>
      <c r="CT119" s="236">
        <v>39130000</v>
      </c>
      <c r="CU119" s="234" t="s">
        <v>486</v>
      </c>
      <c r="CV119" s="234" t="s">
        <v>479</v>
      </c>
      <c r="CW119" s="236">
        <v>0</v>
      </c>
      <c r="CX119" s="234" t="s">
        <v>487</v>
      </c>
      <c r="CY119" s="234">
        <v>2793</v>
      </c>
      <c r="CZ119" s="234">
        <v>2793</v>
      </c>
      <c r="DA119" s="234" t="s">
        <v>488</v>
      </c>
      <c r="DB119" s="236">
        <f>+Tabla2[[#This Row],[VALOR TOTAL ESTIMADO VIGENCIA ACTUAL]]-Tabla2[[#This Row],[Valor CDP BD]]</f>
        <v>0</v>
      </c>
      <c r="DC119" s="236">
        <f>+Tabla2[[#This Row],[Valor CDP BD]]-Tabla2[[#This Row],[Valor RP BD]]</f>
        <v>0</v>
      </c>
    </row>
    <row r="120" spans="1:107" ht="16.149999999999999" hidden="1" customHeight="1" x14ac:dyDescent="0.25">
      <c r="A120" s="234" t="s">
        <v>1108</v>
      </c>
      <c r="B120" s="234" t="s">
        <v>1109</v>
      </c>
      <c r="C120" s="234">
        <v>7710</v>
      </c>
      <c r="D120" s="234" t="s">
        <v>1108</v>
      </c>
      <c r="E120" s="234">
        <v>1192022</v>
      </c>
      <c r="F120" s="234">
        <v>7710</v>
      </c>
      <c r="G120" s="234">
        <v>16608</v>
      </c>
      <c r="H120" s="234">
        <v>2793</v>
      </c>
      <c r="I120" s="234" t="s">
        <v>1052</v>
      </c>
      <c r="J120" s="234" t="s">
        <v>453</v>
      </c>
      <c r="K120" s="234" t="s">
        <v>454</v>
      </c>
      <c r="L120" s="234" t="s">
        <v>455</v>
      </c>
      <c r="M120" s="234" t="s">
        <v>1053</v>
      </c>
      <c r="N120" s="234" t="s">
        <v>457</v>
      </c>
      <c r="O120" s="234" t="s">
        <v>1054</v>
      </c>
      <c r="P120" s="234" t="s">
        <v>104</v>
      </c>
      <c r="Q120" s="234" t="s">
        <v>114</v>
      </c>
      <c r="R120" s="234" t="s">
        <v>1055</v>
      </c>
      <c r="S120" s="234" t="s">
        <v>1056</v>
      </c>
      <c r="T120" s="234" t="s">
        <v>461</v>
      </c>
      <c r="U120" s="234">
        <v>0</v>
      </c>
      <c r="V120" s="234" t="s">
        <v>1094</v>
      </c>
      <c r="W120" s="234" t="s">
        <v>463</v>
      </c>
      <c r="X120" s="234" t="s">
        <v>464</v>
      </c>
      <c r="Y120" s="234">
        <v>0</v>
      </c>
      <c r="Z120" s="234" t="s">
        <v>465</v>
      </c>
      <c r="AA120" s="234" t="s">
        <v>466</v>
      </c>
      <c r="AB120" s="235">
        <v>1</v>
      </c>
      <c r="AC120" s="235">
        <v>1</v>
      </c>
      <c r="AD120" s="235">
        <v>10</v>
      </c>
      <c r="AE120" s="234">
        <v>1</v>
      </c>
      <c r="AF120" s="234">
        <v>11</v>
      </c>
      <c r="AG120" s="236">
        <v>39130000</v>
      </c>
      <c r="AH120" s="234">
        <v>0</v>
      </c>
      <c r="AI120" s="234">
        <v>0</v>
      </c>
      <c r="AJ120" s="234">
        <v>0</v>
      </c>
      <c r="AK120" s="234" t="s">
        <v>1058</v>
      </c>
      <c r="AL120" s="234" t="s">
        <v>1059</v>
      </c>
      <c r="AM120" s="234">
        <v>0</v>
      </c>
      <c r="AN120" s="234">
        <v>0</v>
      </c>
      <c r="AO120" s="234" t="s">
        <v>5</v>
      </c>
      <c r="AP120" s="234" t="s">
        <v>1110</v>
      </c>
      <c r="AQ120" s="234">
        <v>20221131</v>
      </c>
      <c r="AR120" s="234">
        <v>1219</v>
      </c>
      <c r="AS120" s="234">
        <v>44583</v>
      </c>
      <c r="AT120" s="234">
        <v>39130000</v>
      </c>
      <c r="AU120" s="234">
        <v>1242</v>
      </c>
      <c r="AV120" s="234">
        <v>44588</v>
      </c>
      <c r="AW120" s="234">
        <v>39130000</v>
      </c>
      <c r="AX120" s="234">
        <v>0</v>
      </c>
      <c r="AY120" s="234">
        <v>3913000</v>
      </c>
      <c r="AZ120" s="234" t="s">
        <v>470</v>
      </c>
      <c r="BA120" s="234" t="s">
        <v>471</v>
      </c>
      <c r="BB120" s="234" t="s">
        <v>472</v>
      </c>
      <c r="BC120" s="234">
        <v>3778917</v>
      </c>
      <c r="BD120" s="234" t="s">
        <v>473</v>
      </c>
      <c r="BE120" s="234" t="s">
        <v>474</v>
      </c>
      <c r="BF120" s="234" t="s">
        <v>475</v>
      </c>
      <c r="BG120" s="234" t="s">
        <v>475</v>
      </c>
      <c r="BH120" s="234" t="s">
        <v>475</v>
      </c>
      <c r="BI120" s="234" t="s">
        <v>476</v>
      </c>
      <c r="BJ120" s="234" t="s">
        <v>477</v>
      </c>
      <c r="BK120" s="234">
        <v>934892000</v>
      </c>
      <c r="BL120" s="234" t="s">
        <v>478</v>
      </c>
      <c r="BM120" s="234">
        <v>16608</v>
      </c>
      <c r="BN120" s="234">
        <v>0</v>
      </c>
      <c r="BO120" s="234" t="s">
        <v>114</v>
      </c>
      <c r="BP120" s="234" t="s">
        <v>114</v>
      </c>
      <c r="BQ120" s="234" t="s">
        <v>479</v>
      </c>
      <c r="BR120" s="234">
        <v>20221131</v>
      </c>
      <c r="BS120" s="234" t="s">
        <v>1111</v>
      </c>
      <c r="BT120" s="234" t="s">
        <v>479</v>
      </c>
      <c r="BU120" s="234" t="s">
        <v>1110</v>
      </c>
      <c r="BV120" s="234" t="s">
        <v>1110</v>
      </c>
      <c r="BW120" s="234" t="s">
        <v>479</v>
      </c>
      <c r="BX120" s="234" t="s">
        <v>1097</v>
      </c>
      <c r="BY120" s="234" t="s">
        <v>1097</v>
      </c>
      <c r="BZ120" s="234" t="s">
        <v>1107</v>
      </c>
      <c r="CA120" s="234" t="s">
        <v>483</v>
      </c>
      <c r="CB120" s="234" t="s">
        <v>1055</v>
      </c>
      <c r="CC120" s="234" t="s">
        <v>1055</v>
      </c>
      <c r="CD120" s="234" t="s">
        <v>1055</v>
      </c>
      <c r="CE120" s="234" t="s">
        <v>484</v>
      </c>
      <c r="CF120" s="234" t="s">
        <v>485</v>
      </c>
      <c r="CG120" s="234" t="s">
        <v>485</v>
      </c>
      <c r="CH120" s="234" t="s">
        <v>485</v>
      </c>
      <c r="CI120" s="234" t="s">
        <v>484</v>
      </c>
      <c r="CJ120" s="234">
        <v>1219</v>
      </c>
      <c r="CK120" s="234">
        <v>1219</v>
      </c>
      <c r="CL120" s="234" t="s">
        <v>479</v>
      </c>
      <c r="CM120" s="234">
        <v>39130000</v>
      </c>
      <c r="CN120" s="236">
        <v>39130000</v>
      </c>
      <c r="CO120" s="234" t="s">
        <v>479</v>
      </c>
      <c r="CP120" s="234">
        <v>1242</v>
      </c>
      <c r="CQ120" s="234">
        <v>1242</v>
      </c>
      <c r="CR120" s="234" t="s">
        <v>479</v>
      </c>
      <c r="CS120" s="234">
        <v>39130000</v>
      </c>
      <c r="CT120" s="236">
        <v>39130000</v>
      </c>
      <c r="CU120" s="234" t="s">
        <v>486</v>
      </c>
      <c r="CV120" s="234" t="s">
        <v>479</v>
      </c>
      <c r="CW120" s="236">
        <v>0</v>
      </c>
      <c r="CX120" s="234" t="s">
        <v>487</v>
      </c>
      <c r="CY120" s="234">
        <v>2793</v>
      </c>
      <c r="CZ120" s="234">
        <v>2793</v>
      </c>
      <c r="DA120" s="234" t="s">
        <v>488</v>
      </c>
      <c r="DB120" s="236">
        <f>+Tabla2[[#This Row],[VALOR TOTAL ESTIMADO VIGENCIA ACTUAL]]-Tabla2[[#This Row],[Valor CDP BD]]</f>
        <v>0</v>
      </c>
      <c r="DC120" s="236">
        <f>+Tabla2[[#This Row],[Valor CDP BD]]-Tabla2[[#This Row],[Valor RP BD]]</f>
        <v>0</v>
      </c>
    </row>
    <row r="121" spans="1:107" ht="16.149999999999999" hidden="1" customHeight="1" x14ac:dyDescent="0.25">
      <c r="A121" s="234" t="s">
        <v>1112</v>
      </c>
      <c r="B121" s="234" t="s">
        <v>1113</v>
      </c>
      <c r="C121" s="234">
        <v>7710</v>
      </c>
      <c r="D121" s="234" t="s">
        <v>1112</v>
      </c>
      <c r="E121" s="234">
        <v>1202022</v>
      </c>
      <c r="F121" s="234">
        <v>7710</v>
      </c>
      <c r="G121" s="234">
        <v>16619</v>
      </c>
      <c r="H121" s="234">
        <v>2793</v>
      </c>
      <c r="I121" s="234" t="s">
        <v>1052</v>
      </c>
      <c r="J121" s="234" t="s">
        <v>453</v>
      </c>
      <c r="K121" s="234" t="s">
        <v>454</v>
      </c>
      <c r="L121" s="234" t="s">
        <v>455</v>
      </c>
      <c r="M121" s="234" t="s">
        <v>1053</v>
      </c>
      <c r="N121" s="234" t="s">
        <v>457</v>
      </c>
      <c r="O121" s="234" t="s">
        <v>1054</v>
      </c>
      <c r="P121" s="234" t="s">
        <v>104</v>
      </c>
      <c r="Q121" s="234" t="s">
        <v>114</v>
      </c>
      <c r="R121" s="234" t="s">
        <v>1055</v>
      </c>
      <c r="S121" s="234" t="s">
        <v>1056</v>
      </c>
      <c r="T121" s="234" t="s">
        <v>461</v>
      </c>
      <c r="U121" s="234">
        <v>0</v>
      </c>
      <c r="V121" s="234" t="s">
        <v>1114</v>
      </c>
      <c r="W121" s="234" t="s">
        <v>463</v>
      </c>
      <c r="X121" s="234" t="s">
        <v>464</v>
      </c>
      <c r="Y121" s="234">
        <v>0</v>
      </c>
      <c r="Z121" s="234" t="s">
        <v>465</v>
      </c>
      <c r="AA121" s="234" t="s">
        <v>466</v>
      </c>
      <c r="AB121" s="235">
        <v>1</v>
      </c>
      <c r="AC121" s="235">
        <v>1</v>
      </c>
      <c r="AD121" s="235">
        <v>10</v>
      </c>
      <c r="AE121" s="234">
        <v>1</v>
      </c>
      <c r="AF121" s="234">
        <v>11</v>
      </c>
      <c r="AG121" s="236">
        <v>39130000</v>
      </c>
      <c r="AH121" s="234">
        <v>0</v>
      </c>
      <c r="AI121" s="234">
        <v>0</v>
      </c>
      <c r="AJ121" s="234">
        <v>0</v>
      </c>
      <c r="AK121" s="234" t="s">
        <v>1058</v>
      </c>
      <c r="AL121" s="234" t="s">
        <v>1059</v>
      </c>
      <c r="AM121" s="234">
        <v>0</v>
      </c>
      <c r="AN121" s="234">
        <v>0</v>
      </c>
      <c r="AO121" s="234" t="s">
        <v>5</v>
      </c>
      <c r="AP121" s="234" t="s">
        <v>1115</v>
      </c>
      <c r="AQ121" s="234">
        <v>20220390</v>
      </c>
      <c r="AR121" s="234">
        <v>316</v>
      </c>
      <c r="AS121" s="234">
        <v>44573</v>
      </c>
      <c r="AT121" s="234">
        <v>39130000</v>
      </c>
      <c r="AU121" s="234">
        <v>311</v>
      </c>
      <c r="AV121" s="234">
        <v>44578</v>
      </c>
      <c r="AW121" s="234">
        <v>39130000</v>
      </c>
      <c r="AX121" s="234">
        <v>0</v>
      </c>
      <c r="AY121" s="234">
        <v>3913000</v>
      </c>
      <c r="AZ121" s="234" t="s">
        <v>470</v>
      </c>
      <c r="BA121" s="234" t="s">
        <v>471</v>
      </c>
      <c r="BB121" s="234" t="s">
        <v>472</v>
      </c>
      <c r="BC121" s="234">
        <v>3778917</v>
      </c>
      <c r="BD121" s="234" t="s">
        <v>473</v>
      </c>
      <c r="BE121" s="234" t="s">
        <v>474</v>
      </c>
      <c r="BF121" s="234" t="s">
        <v>475</v>
      </c>
      <c r="BG121" s="234" t="s">
        <v>475</v>
      </c>
      <c r="BH121" s="234" t="s">
        <v>475</v>
      </c>
      <c r="BI121" s="234" t="s">
        <v>476</v>
      </c>
      <c r="BJ121" s="234" t="s">
        <v>477</v>
      </c>
      <c r="BK121" s="234">
        <v>934892000</v>
      </c>
      <c r="BL121" s="234" t="s">
        <v>478</v>
      </c>
      <c r="BM121" s="234">
        <v>16619</v>
      </c>
      <c r="BN121" s="234">
        <v>0</v>
      </c>
      <c r="BO121" s="234" t="s">
        <v>114</v>
      </c>
      <c r="BP121" s="234" t="s">
        <v>114</v>
      </c>
      <c r="BQ121" s="234" t="s">
        <v>479</v>
      </c>
      <c r="BR121" s="234">
        <v>20220390</v>
      </c>
      <c r="BS121" s="234" t="s">
        <v>1116</v>
      </c>
      <c r="BT121" s="234" t="s">
        <v>479</v>
      </c>
      <c r="BU121" s="234" t="s">
        <v>1117</v>
      </c>
      <c r="BV121" s="234" t="s">
        <v>1117</v>
      </c>
      <c r="BW121" s="234" t="s">
        <v>479</v>
      </c>
      <c r="BX121" s="234" t="s">
        <v>1118</v>
      </c>
      <c r="BY121" s="234" t="s">
        <v>1118</v>
      </c>
      <c r="BZ121" s="234" t="s">
        <v>1118</v>
      </c>
      <c r="CA121" s="234" t="s">
        <v>484</v>
      </c>
      <c r="CB121" s="234" t="s">
        <v>1055</v>
      </c>
      <c r="CC121" s="234" t="s">
        <v>1055</v>
      </c>
      <c r="CD121" s="234" t="s">
        <v>1055</v>
      </c>
      <c r="CE121" s="234" t="s">
        <v>484</v>
      </c>
      <c r="CF121" s="234" t="s">
        <v>485</v>
      </c>
      <c r="CG121" s="234" t="s">
        <v>485</v>
      </c>
      <c r="CH121" s="234" t="s">
        <v>485</v>
      </c>
      <c r="CI121" s="234" t="s">
        <v>484</v>
      </c>
      <c r="CJ121" s="234">
        <v>316</v>
      </c>
      <c r="CK121" s="234">
        <v>316</v>
      </c>
      <c r="CL121" s="234" t="s">
        <v>479</v>
      </c>
      <c r="CM121" s="234">
        <v>39130000</v>
      </c>
      <c r="CN121" s="236">
        <v>39130000</v>
      </c>
      <c r="CO121" s="234" t="s">
        <v>479</v>
      </c>
      <c r="CP121" s="234">
        <v>311</v>
      </c>
      <c r="CQ121" s="234">
        <v>311</v>
      </c>
      <c r="CR121" s="234" t="s">
        <v>479</v>
      </c>
      <c r="CS121" s="234">
        <v>39130000</v>
      </c>
      <c r="CT121" s="236">
        <v>39130000</v>
      </c>
      <c r="CU121" s="234" t="s">
        <v>486</v>
      </c>
      <c r="CV121" s="234" t="s">
        <v>479</v>
      </c>
      <c r="CW121" s="236">
        <v>5347767</v>
      </c>
      <c r="CX121" s="234" t="s">
        <v>487</v>
      </c>
      <c r="CY121" s="234">
        <v>2793</v>
      </c>
      <c r="CZ121" s="234">
        <v>2793</v>
      </c>
      <c r="DA121" s="234" t="s">
        <v>488</v>
      </c>
      <c r="DB121" s="236">
        <f>+Tabla2[[#This Row],[VALOR TOTAL ESTIMADO VIGENCIA ACTUAL]]-Tabla2[[#This Row],[Valor CDP BD]]</f>
        <v>0</v>
      </c>
      <c r="DC121" s="236">
        <f>+Tabla2[[#This Row],[Valor CDP BD]]-Tabla2[[#This Row],[Valor RP BD]]</f>
        <v>0</v>
      </c>
    </row>
    <row r="122" spans="1:107" ht="16.149999999999999" hidden="1" customHeight="1" x14ac:dyDescent="0.25">
      <c r="A122" s="234" t="s">
        <v>1119</v>
      </c>
      <c r="B122" s="234" t="s">
        <v>1120</v>
      </c>
      <c r="C122" s="234">
        <v>7710</v>
      </c>
      <c r="D122" s="234" t="s">
        <v>1119</v>
      </c>
      <c r="E122" s="234">
        <v>1212022</v>
      </c>
      <c r="F122" s="234">
        <v>7710</v>
      </c>
      <c r="G122" s="234">
        <v>16626</v>
      </c>
      <c r="H122" s="234">
        <v>2793</v>
      </c>
      <c r="I122" s="234" t="s">
        <v>1052</v>
      </c>
      <c r="J122" s="234" t="s">
        <v>453</v>
      </c>
      <c r="K122" s="234" t="s">
        <v>454</v>
      </c>
      <c r="L122" s="234" t="s">
        <v>455</v>
      </c>
      <c r="M122" s="234" t="s">
        <v>1053</v>
      </c>
      <c r="N122" s="234" t="s">
        <v>457</v>
      </c>
      <c r="O122" s="234" t="s">
        <v>1054</v>
      </c>
      <c r="P122" s="234" t="s">
        <v>104</v>
      </c>
      <c r="Q122" s="234" t="s">
        <v>114</v>
      </c>
      <c r="R122" s="234" t="s">
        <v>1055</v>
      </c>
      <c r="S122" s="234" t="s">
        <v>1056</v>
      </c>
      <c r="T122" s="234" t="s">
        <v>461</v>
      </c>
      <c r="U122" s="234">
        <v>0</v>
      </c>
      <c r="V122" s="234" t="s">
        <v>1114</v>
      </c>
      <c r="W122" s="234" t="s">
        <v>463</v>
      </c>
      <c r="X122" s="234" t="s">
        <v>464</v>
      </c>
      <c r="Y122" s="234">
        <v>0</v>
      </c>
      <c r="Z122" s="234" t="s">
        <v>465</v>
      </c>
      <c r="AA122" s="234" t="s">
        <v>466</v>
      </c>
      <c r="AB122" s="235">
        <v>1</v>
      </c>
      <c r="AC122" s="235">
        <v>1</v>
      </c>
      <c r="AD122" s="235">
        <v>10</v>
      </c>
      <c r="AE122" s="234">
        <v>1</v>
      </c>
      <c r="AF122" s="234">
        <v>11</v>
      </c>
      <c r="AG122" s="236">
        <v>39130000</v>
      </c>
      <c r="AH122" s="234">
        <v>0</v>
      </c>
      <c r="AI122" s="234">
        <v>0</v>
      </c>
      <c r="AJ122" s="234">
        <v>0</v>
      </c>
      <c r="AK122" s="234" t="s">
        <v>1058</v>
      </c>
      <c r="AL122" s="234" t="s">
        <v>1059</v>
      </c>
      <c r="AM122" s="234">
        <v>0</v>
      </c>
      <c r="AN122" s="234">
        <v>0</v>
      </c>
      <c r="AO122" s="234" t="s">
        <v>5</v>
      </c>
      <c r="AP122" s="234" t="s">
        <v>1121</v>
      </c>
      <c r="AQ122" s="234">
        <v>20221164</v>
      </c>
      <c r="AR122" s="234">
        <v>1299</v>
      </c>
      <c r="AS122" s="234">
        <v>44584</v>
      </c>
      <c r="AT122" s="234">
        <v>39130000</v>
      </c>
      <c r="AU122" s="234">
        <v>1189</v>
      </c>
      <c r="AV122" s="234">
        <v>44587</v>
      </c>
      <c r="AW122" s="234">
        <v>39130000</v>
      </c>
      <c r="AX122" s="234">
        <v>0</v>
      </c>
      <c r="AY122" s="234">
        <v>3913000</v>
      </c>
      <c r="AZ122" s="234" t="s">
        <v>470</v>
      </c>
      <c r="BA122" s="234" t="s">
        <v>471</v>
      </c>
      <c r="BB122" s="234" t="s">
        <v>472</v>
      </c>
      <c r="BC122" s="234">
        <v>3778917</v>
      </c>
      <c r="BD122" s="234" t="s">
        <v>473</v>
      </c>
      <c r="BE122" s="234" t="s">
        <v>474</v>
      </c>
      <c r="BF122" s="234" t="s">
        <v>475</v>
      </c>
      <c r="BG122" s="234" t="s">
        <v>475</v>
      </c>
      <c r="BH122" s="234" t="s">
        <v>475</v>
      </c>
      <c r="BI122" s="234" t="s">
        <v>476</v>
      </c>
      <c r="BJ122" s="234" t="s">
        <v>477</v>
      </c>
      <c r="BK122" s="234">
        <v>934892000</v>
      </c>
      <c r="BL122" s="234" t="s">
        <v>478</v>
      </c>
      <c r="BM122" s="234">
        <v>16626</v>
      </c>
      <c r="BN122" s="234">
        <v>0</v>
      </c>
      <c r="BO122" s="234" t="s">
        <v>114</v>
      </c>
      <c r="BP122" s="234" t="s">
        <v>114</v>
      </c>
      <c r="BQ122" s="234" t="s">
        <v>479</v>
      </c>
      <c r="BR122" s="234">
        <v>20221164</v>
      </c>
      <c r="BS122" s="234" t="s">
        <v>1122</v>
      </c>
      <c r="BT122" s="234" t="s">
        <v>479</v>
      </c>
      <c r="BU122" s="234" t="s">
        <v>1121</v>
      </c>
      <c r="BV122" s="234" t="s">
        <v>1121</v>
      </c>
      <c r="BW122" s="234" t="s">
        <v>479</v>
      </c>
      <c r="BX122" s="234" t="s">
        <v>1118</v>
      </c>
      <c r="BY122" s="234" t="s">
        <v>1118</v>
      </c>
      <c r="BZ122" s="234" t="s">
        <v>1118</v>
      </c>
      <c r="CA122" s="234" t="s">
        <v>484</v>
      </c>
      <c r="CB122" s="234" t="s">
        <v>1055</v>
      </c>
      <c r="CC122" s="234" t="s">
        <v>1055</v>
      </c>
      <c r="CD122" s="234" t="s">
        <v>1055</v>
      </c>
      <c r="CE122" s="234" t="s">
        <v>484</v>
      </c>
      <c r="CF122" s="234" t="s">
        <v>485</v>
      </c>
      <c r="CG122" s="234" t="s">
        <v>485</v>
      </c>
      <c r="CH122" s="234" t="s">
        <v>485</v>
      </c>
      <c r="CI122" s="234" t="s">
        <v>484</v>
      </c>
      <c r="CJ122" s="234">
        <v>1299</v>
      </c>
      <c r="CK122" s="234">
        <v>1299</v>
      </c>
      <c r="CL122" s="234" t="s">
        <v>479</v>
      </c>
      <c r="CM122" s="234">
        <v>39130000</v>
      </c>
      <c r="CN122" s="236">
        <v>39130000</v>
      </c>
      <c r="CO122" s="234" t="s">
        <v>479</v>
      </c>
      <c r="CP122" s="234">
        <v>1189</v>
      </c>
      <c r="CQ122" s="234">
        <v>1189</v>
      </c>
      <c r="CR122" s="234" t="s">
        <v>479</v>
      </c>
      <c r="CS122" s="234">
        <v>39130000</v>
      </c>
      <c r="CT122" s="236">
        <v>39130000</v>
      </c>
      <c r="CU122" s="234" t="s">
        <v>486</v>
      </c>
      <c r="CV122" s="234" t="s">
        <v>479</v>
      </c>
      <c r="CW122" s="236">
        <v>0</v>
      </c>
      <c r="CX122" s="234" t="s">
        <v>487</v>
      </c>
      <c r="CY122" s="234">
        <v>2793</v>
      </c>
      <c r="CZ122" s="234">
        <v>2793</v>
      </c>
      <c r="DA122" s="234" t="s">
        <v>488</v>
      </c>
      <c r="DB122" s="236">
        <f>+Tabla2[[#This Row],[VALOR TOTAL ESTIMADO VIGENCIA ACTUAL]]-Tabla2[[#This Row],[Valor CDP BD]]</f>
        <v>0</v>
      </c>
      <c r="DC122" s="236">
        <f>+Tabla2[[#This Row],[Valor CDP BD]]-Tabla2[[#This Row],[Valor RP BD]]</f>
        <v>0</v>
      </c>
    </row>
    <row r="123" spans="1:107" ht="16.149999999999999" hidden="1" customHeight="1" x14ac:dyDescent="0.25">
      <c r="A123" s="234" t="s">
        <v>1123</v>
      </c>
      <c r="B123" s="234" t="s">
        <v>1124</v>
      </c>
      <c r="C123" s="234">
        <v>7710</v>
      </c>
      <c r="D123" s="234" t="s">
        <v>1123</v>
      </c>
      <c r="E123" s="234">
        <v>1222022</v>
      </c>
      <c r="F123" s="234">
        <v>7710</v>
      </c>
      <c r="G123" s="234">
        <v>16636</v>
      </c>
      <c r="H123" s="234">
        <v>2793</v>
      </c>
      <c r="I123" s="234" t="s">
        <v>1052</v>
      </c>
      <c r="J123" s="234" t="s">
        <v>453</v>
      </c>
      <c r="K123" s="234" t="s">
        <v>454</v>
      </c>
      <c r="L123" s="234" t="s">
        <v>455</v>
      </c>
      <c r="M123" s="234" t="s">
        <v>1053</v>
      </c>
      <c r="N123" s="234" t="s">
        <v>457</v>
      </c>
      <c r="O123" s="234" t="s">
        <v>1054</v>
      </c>
      <c r="P123" s="234" t="s">
        <v>104</v>
      </c>
      <c r="Q123" s="234" t="s">
        <v>114</v>
      </c>
      <c r="R123" s="234" t="s">
        <v>1055</v>
      </c>
      <c r="S123" s="234" t="s">
        <v>1056</v>
      </c>
      <c r="T123" s="234" t="s">
        <v>461</v>
      </c>
      <c r="U123" s="234">
        <v>0</v>
      </c>
      <c r="V123" s="234" t="s">
        <v>1125</v>
      </c>
      <c r="W123" s="234" t="s">
        <v>463</v>
      </c>
      <c r="X123" s="234" t="s">
        <v>464</v>
      </c>
      <c r="Y123" s="234">
        <v>0</v>
      </c>
      <c r="Z123" s="234" t="s">
        <v>465</v>
      </c>
      <c r="AA123" s="234" t="s">
        <v>466</v>
      </c>
      <c r="AB123" s="235">
        <v>1</v>
      </c>
      <c r="AC123" s="235">
        <v>1</v>
      </c>
      <c r="AD123" s="235">
        <v>10</v>
      </c>
      <c r="AE123" s="234">
        <v>1</v>
      </c>
      <c r="AF123" s="234">
        <v>11</v>
      </c>
      <c r="AG123" s="236">
        <v>30100000</v>
      </c>
      <c r="AH123" s="234">
        <v>0</v>
      </c>
      <c r="AI123" s="234">
        <v>0</v>
      </c>
      <c r="AJ123" s="234">
        <v>0</v>
      </c>
      <c r="AK123" s="234" t="s">
        <v>1058</v>
      </c>
      <c r="AL123" s="234" t="s">
        <v>1059</v>
      </c>
      <c r="AM123" s="234">
        <v>0</v>
      </c>
      <c r="AN123" s="234">
        <v>0</v>
      </c>
      <c r="AO123" s="234" t="s">
        <v>5</v>
      </c>
      <c r="AP123" s="234" t="s">
        <v>1126</v>
      </c>
      <c r="AQ123" s="234">
        <v>20221184</v>
      </c>
      <c r="AR123" s="234">
        <v>870</v>
      </c>
      <c r="AS123" s="234">
        <v>44580</v>
      </c>
      <c r="AT123" s="234">
        <v>30100000</v>
      </c>
      <c r="AU123" s="234">
        <v>1488</v>
      </c>
      <c r="AV123" s="234">
        <v>44589</v>
      </c>
      <c r="AW123" s="234">
        <v>30100000</v>
      </c>
      <c r="AX123" s="234">
        <v>0</v>
      </c>
      <c r="AY123" s="234">
        <v>3010000</v>
      </c>
      <c r="AZ123" s="234" t="s">
        <v>470</v>
      </c>
      <c r="BA123" s="234" t="s">
        <v>471</v>
      </c>
      <c r="BB123" s="234" t="s">
        <v>472</v>
      </c>
      <c r="BC123" s="234">
        <v>3778917</v>
      </c>
      <c r="BD123" s="234" t="s">
        <v>473</v>
      </c>
      <c r="BE123" s="234" t="s">
        <v>474</v>
      </c>
      <c r="BF123" s="234" t="s">
        <v>475</v>
      </c>
      <c r="BG123" s="234" t="s">
        <v>475</v>
      </c>
      <c r="BH123" s="234" t="s">
        <v>475</v>
      </c>
      <c r="BI123" s="234" t="s">
        <v>476</v>
      </c>
      <c r="BJ123" s="234" t="s">
        <v>477</v>
      </c>
      <c r="BK123" s="234">
        <v>934892000</v>
      </c>
      <c r="BL123" s="234" t="s">
        <v>478</v>
      </c>
      <c r="BM123" s="234">
        <v>16636</v>
      </c>
      <c r="BN123" s="234">
        <v>0</v>
      </c>
      <c r="BO123" s="234" t="s">
        <v>114</v>
      </c>
      <c r="BP123" s="234" t="s">
        <v>114</v>
      </c>
      <c r="BQ123" s="234" t="s">
        <v>479</v>
      </c>
      <c r="BR123" s="234">
        <v>20221184</v>
      </c>
      <c r="BS123" s="234" t="s">
        <v>1127</v>
      </c>
      <c r="BT123" s="234" t="s">
        <v>479</v>
      </c>
      <c r="BU123" s="234" t="s">
        <v>1126</v>
      </c>
      <c r="BV123" s="234" t="s">
        <v>1126</v>
      </c>
      <c r="BW123" s="234" t="s">
        <v>479</v>
      </c>
      <c r="BX123" s="234" t="s">
        <v>1128</v>
      </c>
      <c r="BY123" s="234" t="s">
        <v>1128</v>
      </c>
      <c r="BZ123" s="234" t="s">
        <v>1128</v>
      </c>
      <c r="CA123" s="234" t="s">
        <v>484</v>
      </c>
      <c r="CB123" s="234" t="s">
        <v>1055</v>
      </c>
      <c r="CC123" s="234" t="s">
        <v>1055</v>
      </c>
      <c r="CD123" s="234" t="s">
        <v>1055</v>
      </c>
      <c r="CE123" s="234" t="s">
        <v>484</v>
      </c>
      <c r="CF123" s="234" t="s">
        <v>485</v>
      </c>
      <c r="CG123" s="234" t="s">
        <v>485</v>
      </c>
      <c r="CH123" s="234" t="s">
        <v>485</v>
      </c>
      <c r="CI123" s="234" t="s">
        <v>484</v>
      </c>
      <c r="CJ123" s="234">
        <v>870</v>
      </c>
      <c r="CK123" s="234">
        <v>870</v>
      </c>
      <c r="CL123" s="234" t="s">
        <v>479</v>
      </c>
      <c r="CM123" s="234">
        <v>30100000</v>
      </c>
      <c r="CN123" s="236">
        <v>30100000</v>
      </c>
      <c r="CO123" s="234" t="s">
        <v>479</v>
      </c>
      <c r="CP123" s="234">
        <v>1488</v>
      </c>
      <c r="CQ123" s="234">
        <v>1488</v>
      </c>
      <c r="CR123" s="234" t="s">
        <v>479</v>
      </c>
      <c r="CS123" s="234">
        <v>30100000</v>
      </c>
      <c r="CT123" s="236">
        <v>30100000</v>
      </c>
      <c r="CU123" s="234" t="s">
        <v>486</v>
      </c>
      <c r="CV123" s="234" t="s">
        <v>479</v>
      </c>
      <c r="CW123" s="236">
        <v>0</v>
      </c>
      <c r="CX123" s="234" t="s">
        <v>487</v>
      </c>
      <c r="CY123" s="234">
        <v>2793</v>
      </c>
      <c r="CZ123" s="234">
        <v>2793</v>
      </c>
      <c r="DA123" s="234" t="s">
        <v>488</v>
      </c>
      <c r="DB123" s="236">
        <f>+Tabla2[[#This Row],[VALOR TOTAL ESTIMADO VIGENCIA ACTUAL]]-Tabla2[[#This Row],[Valor CDP BD]]</f>
        <v>0</v>
      </c>
      <c r="DC123" s="236">
        <f>+Tabla2[[#This Row],[Valor CDP BD]]-Tabla2[[#This Row],[Valor RP BD]]</f>
        <v>0</v>
      </c>
    </row>
    <row r="124" spans="1:107" ht="16.149999999999999" hidden="1" customHeight="1" x14ac:dyDescent="0.25">
      <c r="A124" s="234" t="s">
        <v>1129</v>
      </c>
      <c r="B124" s="234" t="s">
        <v>1130</v>
      </c>
      <c r="C124" s="234">
        <v>7710</v>
      </c>
      <c r="D124" s="234" t="s">
        <v>1129</v>
      </c>
      <c r="E124" s="234">
        <v>1232022</v>
      </c>
      <c r="F124" s="234">
        <v>7710</v>
      </c>
      <c r="G124" s="234">
        <v>16644</v>
      </c>
      <c r="H124" s="234">
        <v>2793</v>
      </c>
      <c r="I124" s="234" t="s">
        <v>1052</v>
      </c>
      <c r="J124" s="234" t="s">
        <v>453</v>
      </c>
      <c r="K124" s="234" t="s">
        <v>454</v>
      </c>
      <c r="L124" s="234" t="s">
        <v>455</v>
      </c>
      <c r="M124" s="234" t="s">
        <v>1053</v>
      </c>
      <c r="N124" s="234" t="s">
        <v>457</v>
      </c>
      <c r="O124" s="234" t="s">
        <v>1054</v>
      </c>
      <c r="P124" s="234" t="s">
        <v>104</v>
      </c>
      <c r="Q124" s="234" t="s">
        <v>114</v>
      </c>
      <c r="R124" s="234" t="s">
        <v>1055</v>
      </c>
      <c r="S124" s="234" t="s">
        <v>1056</v>
      </c>
      <c r="T124" s="234" t="s">
        <v>461</v>
      </c>
      <c r="U124" s="234">
        <v>0</v>
      </c>
      <c r="V124" s="234" t="s">
        <v>1131</v>
      </c>
      <c r="W124" s="234" t="s">
        <v>463</v>
      </c>
      <c r="X124" s="234" t="s">
        <v>464</v>
      </c>
      <c r="Y124" s="234">
        <v>0</v>
      </c>
      <c r="Z124" s="234" t="s">
        <v>465</v>
      </c>
      <c r="AA124" s="234" t="s">
        <v>466</v>
      </c>
      <c r="AB124" s="235">
        <v>1</v>
      </c>
      <c r="AC124" s="235">
        <v>1</v>
      </c>
      <c r="AD124" s="235">
        <v>10</v>
      </c>
      <c r="AE124" s="234">
        <v>1</v>
      </c>
      <c r="AF124" s="234">
        <v>11</v>
      </c>
      <c r="AG124" s="236">
        <v>30100000</v>
      </c>
      <c r="AH124" s="234">
        <v>0</v>
      </c>
      <c r="AI124" s="234">
        <v>0</v>
      </c>
      <c r="AJ124" s="234">
        <v>0</v>
      </c>
      <c r="AK124" s="234" t="s">
        <v>1058</v>
      </c>
      <c r="AL124" s="234" t="s">
        <v>1059</v>
      </c>
      <c r="AM124" s="234">
        <v>0</v>
      </c>
      <c r="AN124" s="234">
        <v>0</v>
      </c>
      <c r="AO124" s="234" t="s">
        <v>5</v>
      </c>
      <c r="AP124" s="234" t="s">
        <v>1132</v>
      </c>
      <c r="AQ124" s="234">
        <v>20221170</v>
      </c>
      <c r="AR124" s="234">
        <v>1280</v>
      </c>
      <c r="AS124" s="234">
        <v>44584</v>
      </c>
      <c r="AT124" s="234">
        <v>30100000</v>
      </c>
      <c r="AU124" s="234">
        <v>1247</v>
      </c>
      <c r="AV124" s="234">
        <v>44588</v>
      </c>
      <c r="AW124" s="234">
        <v>30100000</v>
      </c>
      <c r="AX124" s="234">
        <v>0</v>
      </c>
      <c r="AY124" s="234">
        <v>3010000</v>
      </c>
      <c r="AZ124" s="234" t="s">
        <v>470</v>
      </c>
      <c r="BA124" s="234" t="s">
        <v>471</v>
      </c>
      <c r="BB124" s="234" t="s">
        <v>472</v>
      </c>
      <c r="BC124" s="234">
        <v>3778917</v>
      </c>
      <c r="BD124" s="234" t="s">
        <v>473</v>
      </c>
      <c r="BE124" s="234" t="s">
        <v>474</v>
      </c>
      <c r="BF124" s="234" t="s">
        <v>475</v>
      </c>
      <c r="BG124" s="234" t="s">
        <v>475</v>
      </c>
      <c r="BH124" s="234" t="s">
        <v>475</v>
      </c>
      <c r="BI124" s="234" t="s">
        <v>476</v>
      </c>
      <c r="BJ124" s="234" t="s">
        <v>477</v>
      </c>
      <c r="BK124" s="234">
        <v>934892000</v>
      </c>
      <c r="BL124" s="234" t="s">
        <v>478</v>
      </c>
      <c r="BM124" s="234">
        <v>16644</v>
      </c>
      <c r="BN124" s="234">
        <v>0</v>
      </c>
      <c r="BO124" s="234" t="s">
        <v>114</v>
      </c>
      <c r="BP124" s="234" t="s">
        <v>114</v>
      </c>
      <c r="BQ124" s="234" t="s">
        <v>479</v>
      </c>
      <c r="BR124" s="234">
        <v>20221170</v>
      </c>
      <c r="BS124" s="234" t="s">
        <v>1133</v>
      </c>
      <c r="BT124" s="234" t="s">
        <v>479</v>
      </c>
      <c r="BU124" s="234" t="s">
        <v>1132</v>
      </c>
      <c r="BV124" s="234" t="s">
        <v>1134</v>
      </c>
      <c r="BW124" s="234" t="s">
        <v>551</v>
      </c>
      <c r="BX124" s="234" t="s">
        <v>1135</v>
      </c>
      <c r="BY124" s="234" t="s">
        <v>1135</v>
      </c>
      <c r="BZ124" s="234" t="s">
        <v>1135</v>
      </c>
      <c r="CA124" s="234" t="s">
        <v>484</v>
      </c>
      <c r="CB124" s="234" t="s">
        <v>1055</v>
      </c>
      <c r="CC124" s="234" t="s">
        <v>1055</v>
      </c>
      <c r="CD124" s="234" t="s">
        <v>1055</v>
      </c>
      <c r="CE124" s="234" t="s">
        <v>484</v>
      </c>
      <c r="CF124" s="234" t="s">
        <v>485</v>
      </c>
      <c r="CG124" s="234" t="s">
        <v>485</v>
      </c>
      <c r="CH124" s="234" t="s">
        <v>485</v>
      </c>
      <c r="CI124" s="234" t="s">
        <v>484</v>
      </c>
      <c r="CJ124" s="234">
        <v>1280</v>
      </c>
      <c r="CK124" s="234">
        <v>1280</v>
      </c>
      <c r="CL124" s="234" t="s">
        <v>479</v>
      </c>
      <c r="CM124" s="234">
        <v>30100000</v>
      </c>
      <c r="CN124" s="236">
        <v>30100000</v>
      </c>
      <c r="CO124" s="234" t="s">
        <v>479</v>
      </c>
      <c r="CP124" s="234">
        <v>1247</v>
      </c>
      <c r="CQ124" s="234">
        <v>1247</v>
      </c>
      <c r="CR124" s="234" t="s">
        <v>479</v>
      </c>
      <c r="CS124" s="234">
        <v>30100000</v>
      </c>
      <c r="CT124" s="236">
        <v>30100000</v>
      </c>
      <c r="CU124" s="234" t="s">
        <v>486</v>
      </c>
      <c r="CV124" s="234" t="s">
        <v>479</v>
      </c>
      <c r="CW124" s="236">
        <v>2408000</v>
      </c>
      <c r="CX124" s="234" t="s">
        <v>487</v>
      </c>
      <c r="CY124" s="234">
        <v>2793</v>
      </c>
      <c r="CZ124" s="234">
        <v>2793</v>
      </c>
      <c r="DA124" s="234" t="s">
        <v>488</v>
      </c>
      <c r="DB124" s="236">
        <f>+Tabla2[[#This Row],[VALOR TOTAL ESTIMADO VIGENCIA ACTUAL]]-Tabla2[[#This Row],[Valor CDP BD]]</f>
        <v>0</v>
      </c>
      <c r="DC124" s="236">
        <f>+Tabla2[[#This Row],[Valor CDP BD]]-Tabla2[[#This Row],[Valor RP BD]]</f>
        <v>0</v>
      </c>
    </row>
    <row r="125" spans="1:107" ht="16.149999999999999" hidden="1" customHeight="1" x14ac:dyDescent="0.25">
      <c r="A125" s="234" t="s">
        <v>1136</v>
      </c>
      <c r="B125" s="234" t="s">
        <v>1137</v>
      </c>
      <c r="C125" s="234">
        <v>7710</v>
      </c>
      <c r="D125" s="234" t="s">
        <v>1136</v>
      </c>
      <c r="E125" s="234">
        <v>1242022</v>
      </c>
      <c r="F125" s="234">
        <v>7710</v>
      </c>
      <c r="G125" s="234">
        <v>16649</v>
      </c>
      <c r="H125" s="234">
        <v>2793</v>
      </c>
      <c r="I125" s="234" t="s">
        <v>1052</v>
      </c>
      <c r="J125" s="234" t="s">
        <v>453</v>
      </c>
      <c r="K125" s="234" t="s">
        <v>454</v>
      </c>
      <c r="L125" s="234" t="s">
        <v>455</v>
      </c>
      <c r="M125" s="234" t="s">
        <v>1053</v>
      </c>
      <c r="N125" s="234" t="s">
        <v>457</v>
      </c>
      <c r="O125" s="234" t="s">
        <v>1054</v>
      </c>
      <c r="P125" s="234" t="s">
        <v>104</v>
      </c>
      <c r="Q125" s="234" t="s">
        <v>114</v>
      </c>
      <c r="R125" s="234" t="s">
        <v>1055</v>
      </c>
      <c r="S125" s="234" t="s">
        <v>1056</v>
      </c>
      <c r="T125" s="234" t="s">
        <v>461</v>
      </c>
      <c r="U125" s="234">
        <v>0</v>
      </c>
      <c r="V125" s="234" t="s">
        <v>1131</v>
      </c>
      <c r="W125" s="234" t="s">
        <v>463</v>
      </c>
      <c r="X125" s="234" t="s">
        <v>464</v>
      </c>
      <c r="Y125" s="234">
        <v>0</v>
      </c>
      <c r="Z125" s="234" t="s">
        <v>465</v>
      </c>
      <c r="AA125" s="234" t="s">
        <v>466</v>
      </c>
      <c r="AB125" s="235">
        <v>1</v>
      </c>
      <c r="AC125" s="235">
        <v>1</v>
      </c>
      <c r="AD125" s="235">
        <v>10</v>
      </c>
      <c r="AE125" s="234">
        <v>1</v>
      </c>
      <c r="AF125" s="234">
        <v>11</v>
      </c>
      <c r="AG125" s="236">
        <v>30100000</v>
      </c>
      <c r="AH125" s="234">
        <v>0</v>
      </c>
      <c r="AI125" s="234">
        <v>0</v>
      </c>
      <c r="AJ125" s="234">
        <v>0</v>
      </c>
      <c r="AK125" s="234" t="s">
        <v>1058</v>
      </c>
      <c r="AL125" s="234" t="s">
        <v>1059</v>
      </c>
      <c r="AM125" s="234">
        <v>0</v>
      </c>
      <c r="AN125" s="234">
        <v>0</v>
      </c>
      <c r="AO125" s="234" t="s">
        <v>5</v>
      </c>
      <c r="AP125" s="234" t="s">
        <v>1138</v>
      </c>
      <c r="AQ125" s="234">
        <v>20220659</v>
      </c>
      <c r="AR125" s="234">
        <v>645</v>
      </c>
      <c r="AS125" s="234">
        <v>44578</v>
      </c>
      <c r="AT125" s="234">
        <v>30100000</v>
      </c>
      <c r="AU125" s="234">
        <v>878</v>
      </c>
      <c r="AV125" s="234">
        <v>44586</v>
      </c>
      <c r="AW125" s="234">
        <v>30100000</v>
      </c>
      <c r="AX125" s="234">
        <v>0</v>
      </c>
      <c r="AY125" s="234">
        <v>3010000</v>
      </c>
      <c r="AZ125" s="234" t="s">
        <v>470</v>
      </c>
      <c r="BA125" s="234" t="s">
        <v>471</v>
      </c>
      <c r="BB125" s="234" t="s">
        <v>472</v>
      </c>
      <c r="BC125" s="234">
        <v>3778917</v>
      </c>
      <c r="BD125" s="234" t="s">
        <v>473</v>
      </c>
      <c r="BE125" s="234" t="s">
        <v>474</v>
      </c>
      <c r="BF125" s="234" t="s">
        <v>475</v>
      </c>
      <c r="BG125" s="234" t="s">
        <v>475</v>
      </c>
      <c r="BH125" s="234" t="s">
        <v>475</v>
      </c>
      <c r="BI125" s="234" t="s">
        <v>476</v>
      </c>
      <c r="BJ125" s="234" t="s">
        <v>477</v>
      </c>
      <c r="BK125" s="234">
        <v>934892000</v>
      </c>
      <c r="BL125" s="234" t="s">
        <v>478</v>
      </c>
      <c r="BM125" s="234">
        <v>16649</v>
      </c>
      <c r="BN125" s="234">
        <v>0</v>
      </c>
      <c r="BO125" s="234" t="s">
        <v>114</v>
      </c>
      <c r="BP125" s="234" t="s">
        <v>114</v>
      </c>
      <c r="BQ125" s="234" t="s">
        <v>479</v>
      </c>
      <c r="BR125" s="234">
        <v>20220659</v>
      </c>
      <c r="BS125" s="234" t="s">
        <v>1139</v>
      </c>
      <c r="BT125" s="234" t="s">
        <v>479</v>
      </c>
      <c r="BU125" s="234" t="s">
        <v>1138</v>
      </c>
      <c r="BV125" s="234" t="s">
        <v>1138</v>
      </c>
      <c r="BW125" s="234" t="s">
        <v>479</v>
      </c>
      <c r="BX125" s="234" t="s">
        <v>1135</v>
      </c>
      <c r="BY125" s="234" t="s">
        <v>1135</v>
      </c>
      <c r="BZ125" s="234" t="s">
        <v>1135</v>
      </c>
      <c r="CA125" s="234" t="s">
        <v>484</v>
      </c>
      <c r="CB125" s="234" t="s">
        <v>1055</v>
      </c>
      <c r="CC125" s="234" t="s">
        <v>1055</v>
      </c>
      <c r="CD125" s="234" t="s">
        <v>1055</v>
      </c>
      <c r="CE125" s="234" t="s">
        <v>484</v>
      </c>
      <c r="CF125" s="234" t="s">
        <v>485</v>
      </c>
      <c r="CG125" s="234" t="s">
        <v>485</v>
      </c>
      <c r="CH125" s="234" t="s">
        <v>485</v>
      </c>
      <c r="CI125" s="234" t="s">
        <v>484</v>
      </c>
      <c r="CJ125" s="234">
        <v>645</v>
      </c>
      <c r="CK125" s="234">
        <v>645</v>
      </c>
      <c r="CL125" s="234" t="s">
        <v>479</v>
      </c>
      <c r="CM125" s="234">
        <v>30100000</v>
      </c>
      <c r="CN125" s="236">
        <v>30100000</v>
      </c>
      <c r="CO125" s="234" t="s">
        <v>479</v>
      </c>
      <c r="CP125" s="234">
        <v>878</v>
      </c>
      <c r="CQ125" s="234">
        <v>878</v>
      </c>
      <c r="CR125" s="234" t="s">
        <v>479</v>
      </c>
      <c r="CS125" s="234">
        <v>30100000</v>
      </c>
      <c r="CT125" s="236">
        <v>30100000</v>
      </c>
      <c r="CU125" s="234" t="s">
        <v>486</v>
      </c>
      <c r="CV125" s="234" t="s">
        <v>479</v>
      </c>
      <c r="CW125" s="236">
        <v>2408000</v>
      </c>
      <c r="CX125" s="234" t="s">
        <v>487</v>
      </c>
      <c r="CY125" s="234">
        <v>2793</v>
      </c>
      <c r="CZ125" s="234">
        <v>2793</v>
      </c>
      <c r="DA125" s="234" t="s">
        <v>488</v>
      </c>
      <c r="DB125" s="236">
        <f>+Tabla2[[#This Row],[VALOR TOTAL ESTIMADO VIGENCIA ACTUAL]]-Tabla2[[#This Row],[Valor CDP BD]]</f>
        <v>0</v>
      </c>
      <c r="DC125" s="236">
        <f>+Tabla2[[#This Row],[Valor CDP BD]]-Tabla2[[#This Row],[Valor RP BD]]</f>
        <v>0</v>
      </c>
    </row>
    <row r="126" spans="1:107" ht="16.149999999999999" hidden="1" customHeight="1" x14ac:dyDescent="0.25">
      <c r="A126" s="234" t="s">
        <v>1140</v>
      </c>
      <c r="B126" s="234" t="s">
        <v>1141</v>
      </c>
      <c r="C126" s="234">
        <v>7710</v>
      </c>
      <c r="D126" s="234" t="s">
        <v>1140</v>
      </c>
      <c r="E126" s="234">
        <v>1252022</v>
      </c>
      <c r="F126" s="234">
        <v>7710</v>
      </c>
      <c r="G126" s="234">
        <v>16656</v>
      </c>
      <c r="H126" s="234">
        <v>2793</v>
      </c>
      <c r="I126" s="234" t="s">
        <v>1052</v>
      </c>
      <c r="J126" s="234" t="s">
        <v>453</v>
      </c>
      <c r="K126" s="234" t="s">
        <v>454</v>
      </c>
      <c r="L126" s="234" t="s">
        <v>455</v>
      </c>
      <c r="M126" s="234" t="s">
        <v>1053</v>
      </c>
      <c r="N126" s="234" t="s">
        <v>457</v>
      </c>
      <c r="O126" s="234" t="s">
        <v>1054</v>
      </c>
      <c r="P126" s="234" t="s">
        <v>104</v>
      </c>
      <c r="Q126" s="234" t="s">
        <v>114</v>
      </c>
      <c r="R126" s="234" t="s">
        <v>1055</v>
      </c>
      <c r="S126" s="234" t="s">
        <v>1056</v>
      </c>
      <c r="T126" s="234" t="s">
        <v>461</v>
      </c>
      <c r="U126" s="234">
        <v>0</v>
      </c>
      <c r="V126" s="234" t="s">
        <v>1131</v>
      </c>
      <c r="W126" s="234" t="s">
        <v>463</v>
      </c>
      <c r="X126" s="234" t="s">
        <v>464</v>
      </c>
      <c r="Y126" s="234">
        <v>0</v>
      </c>
      <c r="Z126" s="234" t="s">
        <v>465</v>
      </c>
      <c r="AA126" s="234" t="s">
        <v>466</v>
      </c>
      <c r="AB126" s="235">
        <v>1</v>
      </c>
      <c r="AC126" s="235">
        <v>1</v>
      </c>
      <c r="AD126" s="235">
        <v>10</v>
      </c>
      <c r="AE126" s="234">
        <v>1</v>
      </c>
      <c r="AF126" s="234">
        <v>11</v>
      </c>
      <c r="AG126" s="236">
        <v>30100000</v>
      </c>
      <c r="AH126" s="234">
        <v>0</v>
      </c>
      <c r="AI126" s="234">
        <v>0</v>
      </c>
      <c r="AJ126" s="234">
        <v>0</v>
      </c>
      <c r="AK126" s="234" t="s">
        <v>1058</v>
      </c>
      <c r="AL126" s="234" t="s">
        <v>1059</v>
      </c>
      <c r="AM126" s="234">
        <v>0</v>
      </c>
      <c r="AN126" s="234">
        <v>0</v>
      </c>
      <c r="AO126" s="234" t="s">
        <v>5</v>
      </c>
      <c r="AP126" s="234" t="s">
        <v>1142</v>
      </c>
      <c r="AQ126" s="234">
        <v>20220325</v>
      </c>
      <c r="AR126" s="234">
        <v>265</v>
      </c>
      <c r="AS126" s="234">
        <v>44572</v>
      </c>
      <c r="AT126" s="234">
        <v>30100000</v>
      </c>
      <c r="AU126" s="234">
        <v>265</v>
      </c>
      <c r="AV126" s="234">
        <v>44578</v>
      </c>
      <c r="AW126" s="234">
        <v>30100000</v>
      </c>
      <c r="AX126" s="234">
        <v>0</v>
      </c>
      <c r="AY126" s="234">
        <v>3010000</v>
      </c>
      <c r="AZ126" s="234" t="s">
        <v>470</v>
      </c>
      <c r="BA126" s="234" t="s">
        <v>471</v>
      </c>
      <c r="BB126" s="234" t="s">
        <v>472</v>
      </c>
      <c r="BC126" s="234">
        <v>3778917</v>
      </c>
      <c r="BD126" s="234" t="s">
        <v>473</v>
      </c>
      <c r="BE126" s="234" t="s">
        <v>474</v>
      </c>
      <c r="BF126" s="234" t="s">
        <v>475</v>
      </c>
      <c r="BG126" s="234" t="s">
        <v>475</v>
      </c>
      <c r="BH126" s="234" t="s">
        <v>475</v>
      </c>
      <c r="BI126" s="234" t="s">
        <v>476</v>
      </c>
      <c r="BJ126" s="234" t="s">
        <v>477</v>
      </c>
      <c r="BK126" s="234">
        <v>934892000</v>
      </c>
      <c r="BL126" s="234" t="s">
        <v>478</v>
      </c>
      <c r="BM126" s="234">
        <v>16656</v>
      </c>
      <c r="BN126" s="234">
        <v>0</v>
      </c>
      <c r="BO126" s="234" t="s">
        <v>114</v>
      </c>
      <c r="BP126" s="234" t="s">
        <v>114</v>
      </c>
      <c r="BQ126" s="234" t="s">
        <v>479</v>
      </c>
      <c r="BR126" s="234">
        <v>20220325</v>
      </c>
      <c r="BS126" s="234" t="s">
        <v>1143</v>
      </c>
      <c r="BT126" s="234" t="s">
        <v>479</v>
      </c>
      <c r="BU126" s="234" t="s">
        <v>1142</v>
      </c>
      <c r="BV126" s="234" t="s">
        <v>1142</v>
      </c>
      <c r="BW126" s="234" t="s">
        <v>479</v>
      </c>
      <c r="BX126" s="234" t="s">
        <v>1135</v>
      </c>
      <c r="BY126" s="234" t="s">
        <v>1135</v>
      </c>
      <c r="BZ126" s="234" t="s">
        <v>1144</v>
      </c>
      <c r="CA126" s="234" t="s">
        <v>483</v>
      </c>
      <c r="CB126" s="234" t="s">
        <v>1055</v>
      </c>
      <c r="CC126" s="234" t="s">
        <v>1055</v>
      </c>
      <c r="CD126" s="234" t="s">
        <v>1055</v>
      </c>
      <c r="CE126" s="234" t="s">
        <v>484</v>
      </c>
      <c r="CF126" s="234" t="s">
        <v>485</v>
      </c>
      <c r="CG126" s="234" t="s">
        <v>485</v>
      </c>
      <c r="CH126" s="234" t="s">
        <v>485</v>
      </c>
      <c r="CI126" s="234" t="s">
        <v>484</v>
      </c>
      <c r="CJ126" s="234">
        <v>265</v>
      </c>
      <c r="CK126" s="234">
        <v>265</v>
      </c>
      <c r="CL126" s="234" t="s">
        <v>479</v>
      </c>
      <c r="CM126" s="234">
        <v>30100000</v>
      </c>
      <c r="CN126" s="236">
        <v>30100000</v>
      </c>
      <c r="CO126" s="234" t="s">
        <v>479</v>
      </c>
      <c r="CP126" s="234">
        <v>265</v>
      </c>
      <c r="CQ126" s="234">
        <v>265</v>
      </c>
      <c r="CR126" s="234" t="s">
        <v>479</v>
      </c>
      <c r="CS126" s="234">
        <v>30100000</v>
      </c>
      <c r="CT126" s="236">
        <v>30100000</v>
      </c>
      <c r="CU126" s="234" t="s">
        <v>486</v>
      </c>
      <c r="CV126" s="234" t="s">
        <v>479</v>
      </c>
      <c r="CW126" s="236">
        <v>4113667</v>
      </c>
      <c r="CX126" s="234" t="s">
        <v>487</v>
      </c>
      <c r="CY126" s="234">
        <v>2793</v>
      </c>
      <c r="CZ126" s="234">
        <v>2793</v>
      </c>
      <c r="DA126" s="234" t="s">
        <v>488</v>
      </c>
      <c r="DB126" s="236">
        <f>+Tabla2[[#This Row],[VALOR TOTAL ESTIMADO VIGENCIA ACTUAL]]-Tabla2[[#This Row],[Valor CDP BD]]</f>
        <v>0</v>
      </c>
      <c r="DC126" s="236">
        <f>+Tabla2[[#This Row],[Valor CDP BD]]-Tabla2[[#This Row],[Valor RP BD]]</f>
        <v>0</v>
      </c>
    </row>
    <row r="127" spans="1:107" ht="16.149999999999999" hidden="1" customHeight="1" x14ac:dyDescent="0.25">
      <c r="A127" s="234" t="s">
        <v>1145</v>
      </c>
      <c r="B127" s="234" t="s">
        <v>1146</v>
      </c>
      <c r="C127" s="234">
        <v>7710</v>
      </c>
      <c r="D127" s="234" t="s">
        <v>1145</v>
      </c>
      <c r="E127" s="234">
        <v>1262022</v>
      </c>
      <c r="F127" s="234">
        <v>7710</v>
      </c>
      <c r="G127" s="234">
        <v>16853</v>
      </c>
      <c r="H127" s="234">
        <v>2795</v>
      </c>
      <c r="I127" s="234" t="s">
        <v>1147</v>
      </c>
      <c r="J127" s="234" t="s">
        <v>453</v>
      </c>
      <c r="K127" s="234" t="s">
        <v>454</v>
      </c>
      <c r="L127" s="234" t="s">
        <v>455</v>
      </c>
      <c r="M127" s="234" t="s">
        <v>1053</v>
      </c>
      <c r="N127" s="234" t="s">
        <v>457</v>
      </c>
      <c r="O127" s="234" t="s">
        <v>1054</v>
      </c>
      <c r="P127" s="234" t="s">
        <v>104</v>
      </c>
      <c r="Q127" s="234" t="s">
        <v>114</v>
      </c>
      <c r="R127" s="234" t="s">
        <v>954</v>
      </c>
      <c r="S127" s="234" t="s">
        <v>955</v>
      </c>
      <c r="T127" s="234" t="s">
        <v>461</v>
      </c>
      <c r="U127" s="234">
        <v>0</v>
      </c>
      <c r="V127" s="234" t="s">
        <v>956</v>
      </c>
      <c r="W127" s="234" t="s">
        <v>463</v>
      </c>
      <c r="X127" s="234" t="s">
        <v>464</v>
      </c>
      <c r="Y127" s="234">
        <v>0</v>
      </c>
      <c r="Z127" s="234" t="s">
        <v>465</v>
      </c>
      <c r="AA127" s="234" t="s">
        <v>466</v>
      </c>
      <c r="AB127" s="235">
        <v>1</v>
      </c>
      <c r="AC127" s="235">
        <v>1</v>
      </c>
      <c r="AD127" s="235">
        <v>10</v>
      </c>
      <c r="AE127" s="234">
        <v>1</v>
      </c>
      <c r="AF127" s="234">
        <v>11</v>
      </c>
      <c r="AG127" s="236">
        <v>21830000</v>
      </c>
      <c r="AH127" s="234">
        <v>0</v>
      </c>
      <c r="AI127" s="234">
        <v>0</v>
      </c>
      <c r="AJ127" s="234">
        <v>0</v>
      </c>
      <c r="AK127" s="234" t="s">
        <v>1058</v>
      </c>
      <c r="AL127" s="234" t="s">
        <v>1059</v>
      </c>
      <c r="AM127" s="234">
        <v>0</v>
      </c>
      <c r="AN127" s="234">
        <v>0</v>
      </c>
      <c r="AO127" s="234" t="s">
        <v>5</v>
      </c>
      <c r="AP127" s="234" t="s">
        <v>1148</v>
      </c>
      <c r="AQ127" s="234">
        <v>20221163</v>
      </c>
      <c r="AR127" s="234">
        <v>1186</v>
      </c>
      <c r="AS127" s="234">
        <v>44583</v>
      </c>
      <c r="AT127" s="234">
        <v>21830000</v>
      </c>
      <c r="AU127" s="234">
        <v>1173</v>
      </c>
      <c r="AV127" s="234">
        <v>44587</v>
      </c>
      <c r="AW127" s="234">
        <v>21830000</v>
      </c>
      <c r="AX127" s="234">
        <v>0</v>
      </c>
      <c r="AY127" s="234">
        <v>2183000</v>
      </c>
      <c r="AZ127" s="234" t="s">
        <v>470</v>
      </c>
      <c r="BA127" s="234" t="s">
        <v>471</v>
      </c>
      <c r="BB127" s="234" t="s">
        <v>472</v>
      </c>
      <c r="BC127" s="234">
        <v>3778917</v>
      </c>
      <c r="BD127" s="234" t="s">
        <v>473</v>
      </c>
      <c r="BE127" s="234" t="s">
        <v>474</v>
      </c>
      <c r="BF127" s="234" t="s">
        <v>475</v>
      </c>
      <c r="BG127" s="234" t="s">
        <v>475</v>
      </c>
      <c r="BH127" s="234" t="s">
        <v>475</v>
      </c>
      <c r="BI127" s="234" t="s">
        <v>476</v>
      </c>
      <c r="BJ127" s="234" t="s">
        <v>477</v>
      </c>
      <c r="BK127" s="234">
        <v>934892000</v>
      </c>
      <c r="BL127" s="234" t="s">
        <v>478</v>
      </c>
      <c r="BM127" s="234">
        <v>16853</v>
      </c>
      <c r="BN127" s="234">
        <v>0</v>
      </c>
      <c r="BO127" s="234" t="s">
        <v>114</v>
      </c>
      <c r="BP127" s="234" t="s">
        <v>114</v>
      </c>
      <c r="BQ127" s="234" t="s">
        <v>479</v>
      </c>
      <c r="BR127" s="234">
        <v>20221163</v>
      </c>
      <c r="BS127" s="234" t="s">
        <v>1149</v>
      </c>
      <c r="BT127" s="234" t="s">
        <v>479</v>
      </c>
      <c r="BU127" s="234" t="s">
        <v>1148</v>
      </c>
      <c r="BV127" s="234" t="s">
        <v>1148</v>
      </c>
      <c r="BW127" s="234" t="s">
        <v>479</v>
      </c>
      <c r="BX127" s="234" t="s">
        <v>960</v>
      </c>
      <c r="BY127" s="234" t="s">
        <v>960</v>
      </c>
      <c r="BZ127" s="234" t="s">
        <v>960</v>
      </c>
      <c r="CA127" s="234" t="s">
        <v>484</v>
      </c>
      <c r="CB127" s="234" t="s">
        <v>954</v>
      </c>
      <c r="CC127" s="234" t="s">
        <v>954</v>
      </c>
      <c r="CD127" s="234" t="s">
        <v>954</v>
      </c>
      <c r="CE127" s="234" t="s">
        <v>484</v>
      </c>
      <c r="CF127" s="234" t="s">
        <v>485</v>
      </c>
      <c r="CG127" s="234" t="s">
        <v>485</v>
      </c>
      <c r="CH127" s="234" t="s">
        <v>485</v>
      </c>
      <c r="CI127" s="234" t="s">
        <v>484</v>
      </c>
      <c r="CJ127" s="234">
        <v>1186</v>
      </c>
      <c r="CK127" s="234">
        <v>1186</v>
      </c>
      <c r="CL127" s="234" t="s">
        <v>479</v>
      </c>
      <c r="CM127" s="234">
        <v>21830000</v>
      </c>
      <c r="CN127" s="236">
        <v>21830000</v>
      </c>
      <c r="CO127" s="234" t="s">
        <v>479</v>
      </c>
      <c r="CP127" s="234">
        <v>1173</v>
      </c>
      <c r="CQ127" s="234">
        <v>1173</v>
      </c>
      <c r="CR127" s="234" t="s">
        <v>479</v>
      </c>
      <c r="CS127" s="234">
        <v>21830000</v>
      </c>
      <c r="CT127" s="236">
        <v>21830000</v>
      </c>
      <c r="CU127" s="234" t="s">
        <v>486</v>
      </c>
      <c r="CV127" s="234" t="s">
        <v>479</v>
      </c>
      <c r="CW127" s="236">
        <v>2183000</v>
      </c>
      <c r="CX127" s="234" t="s">
        <v>487</v>
      </c>
      <c r="CY127" s="234">
        <v>2795</v>
      </c>
      <c r="CZ127" s="234">
        <v>2795</v>
      </c>
      <c r="DA127" s="234" t="s">
        <v>488</v>
      </c>
      <c r="DB127" s="236">
        <f>+Tabla2[[#This Row],[VALOR TOTAL ESTIMADO VIGENCIA ACTUAL]]-Tabla2[[#This Row],[Valor CDP BD]]</f>
        <v>0</v>
      </c>
      <c r="DC127" s="236">
        <f>+Tabla2[[#This Row],[Valor CDP BD]]-Tabla2[[#This Row],[Valor RP BD]]</f>
        <v>0</v>
      </c>
    </row>
    <row r="128" spans="1:107" ht="16.149999999999999" hidden="1" customHeight="1" x14ac:dyDescent="0.25">
      <c r="A128" s="234" t="s">
        <v>1150</v>
      </c>
      <c r="B128" s="234" t="s">
        <v>1151</v>
      </c>
      <c r="C128" s="234">
        <v>7710</v>
      </c>
      <c r="D128" s="234" t="s">
        <v>1150</v>
      </c>
      <c r="E128" s="234">
        <v>1272022</v>
      </c>
      <c r="F128" s="234">
        <v>7710</v>
      </c>
      <c r="G128" s="234">
        <v>16852</v>
      </c>
      <c r="H128" s="234">
        <v>2795</v>
      </c>
      <c r="I128" s="234" t="s">
        <v>1147</v>
      </c>
      <c r="J128" s="234" t="s">
        <v>453</v>
      </c>
      <c r="K128" s="234" t="s">
        <v>454</v>
      </c>
      <c r="L128" s="234" t="s">
        <v>455</v>
      </c>
      <c r="M128" s="234" t="s">
        <v>1053</v>
      </c>
      <c r="N128" s="234" t="s">
        <v>457</v>
      </c>
      <c r="O128" s="234" t="s">
        <v>1054</v>
      </c>
      <c r="P128" s="234" t="s">
        <v>104</v>
      </c>
      <c r="Q128" s="234" t="s">
        <v>114</v>
      </c>
      <c r="R128" s="234" t="s">
        <v>954</v>
      </c>
      <c r="S128" s="234" t="s">
        <v>955</v>
      </c>
      <c r="T128" s="234" t="s">
        <v>461</v>
      </c>
      <c r="U128" s="234">
        <v>0</v>
      </c>
      <c r="V128" s="234" t="s">
        <v>956</v>
      </c>
      <c r="W128" s="234" t="s">
        <v>463</v>
      </c>
      <c r="X128" s="234" t="s">
        <v>464</v>
      </c>
      <c r="Y128" s="234">
        <v>0</v>
      </c>
      <c r="Z128" s="234" t="s">
        <v>465</v>
      </c>
      <c r="AA128" s="234" t="s">
        <v>466</v>
      </c>
      <c r="AB128" s="235">
        <v>1</v>
      </c>
      <c r="AC128" s="235">
        <v>1</v>
      </c>
      <c r="AD128" s="235">
        <v>9</v>
      </c>
      <c r="AE128" s="234">
        <v>1</v>
      </c>
      <c r="AF128" s="234">
        <v>10</v>
      </c>
      <c r="AG128" s="236">
        <v>19647000</v>
      </c>
      <c r="AH128" s="234">
        <v>0</v>
      </c>
      <c r="AI128" s="234">
        <v>0</v>
      </c>
      <c r="AJ128" s="234">
        <v>0</v>
      </c>
      <c r="AK128" s="234" t="s">
        <v>1058</v>
      </c>
      <c r="AL128" s="234" t="s">
        <v>1059</v>
      </c>
      <c r="AM128" s="234">
        <v>0</v>
      </c>
      <c r="AN128" s="234">
        <v>0</v>
      </c>
      <c r="AO128" s="234" t="s">
        <v>5</v>
      </c>
      <c r="AP128" s="234" t="s">
        <v>1152</v>
      </c>
      <c r="AQ128" s="234">
        <v>20220564</v>
      </c>
      <c r="AR128" s="234">
        <v>609</v>
      </c>
      <c r="AS128" s="234">
        <v>44578</v>
      </c>
      <c r="AT128" s="234">
        <v>19647000</v>
      </c>
      <c r="AU128" s="234">
        <v>593</v>
      </c>
      <c r="AV128" s="234">
        <v>44582</v>
      </c>
      <c r="AW128" s="234">
        <v>19647000</v>
      </c>
      <c r="AX128" s="234">
        <v>0</v>
      </c>
      <c r="AY128" s="234">
        <v>2183000</v>
      </c>
      <c r="AZ128" s="234" t="s">
        <v>470</v>
      </c>
      <c r="BA128" s="234" t="s">
        <v>471</v>
      </c>
      <c r="BB128" s="234" t="s">
        <v>472</v>
      </c>
      <c r="BC128" s="234">
        <v>3778917</v>
      </c>
      <c r="BD128" s="234" t="s">
        <v>473</v>
      </c>
      <c r="BE128" s="234" t="s">
        <v>474</v>
      </c>
      <c r="BF128" s="234" t="s">
        <v>475</v>
      </c>
      <c r="BG128" s="234" t="s">
        <v>475</v>
      </c>
      <c r="BH128" s="234" t="s">
        <v>475</v>
      </c>
      <c r="BI128" s="234" t="s">
        <v>476</v>
      </c>
      <c r="BJ128" s="234" t="s">
        <v>477</v>
      </c>
      <c r="BK128" s="234">
        <v>934892000</v>
      </c>
      <c r="BL128" s="234" t="s">
        <v>478</v>
      </c>
      <c r="BM128" s="234">
        <v>16852</v>
      </c>
      <c r="BN128" s="234">
        <v>0</v>
      </c>
      <c r="BO128" s="234" t="s">
        <v>114</v>
      </c>
      <c r="BP128" s="234" t="s">
        <v>114</v>
      </c>
      <c r="BQ128" s="234" t="s">
        <v>479</v>
      </c>
      <c r="BR128" s="234">
        <v>20220564</v>
      </c>
      <c r="BS128" s="234" t="s">
        <v>1153</v>
      </c>
      <c r="BT128" s="234" t="s">
        <v>479</v>
      </c>
      <c r="BU128" s="234" t="s">
        <v>1154</v>
      </c>
      <c r="BV128" s="234" t="s">
        <v>1154</v>
      </c>
      <c r="BW128" s="234" t="s">
        <v>479</v>
      </c>
      <c r="BX128" s="234" t="s">
        <v>960</v>
      </c>
      <c r="BY128" s="234" t="s">
        <v>960</v>
      </c>
      <c r="BZ128" s="234" t="s">
        <v>961</v>
      </c>
      <c r="CA128" s="234" t="s">
        <v>483</v>
      </c>
      <c r="CB128" s="234" t="s">
        <v>954</v>
      </c>
      <c r="CC128" s="234" t="s">
        <v>954</v>
      </c>
      <c r="CD128" s="234" t="s">
        <v>954</v>
      </c>
      <c r="CE128" s="234" t="s">
        <v>484</v>
      </c>
      <c r="CF128" s="234" t="s">
        <v>485</v>
      </c>
      <c r="CG128" s="234" t="s">
        <v>485</v>
      </c>
      <c r="CH128" s="234" t="s">
        <v>485</v>
      </c>
      <c r="CI128" s="234" t="s">
        <v>484</v>
      </c>
      <c r="CJ128" s="234">
        <v>609</v>
      </c>
      <c r="CK128" s="234">
        <v>609</v>
      </c>
      <c r="CL128" s="234" t="s">
        <v>479</v>
      </c>
      <c r="CM128" s="234">
        <v>19647000</v>
      </c>
      <c r="CN128" s="236">
        <v>19647000</v>
      </c>
      <c r="CO128" s="234" t="s">
        <v>479</v>
      </c>
      <c r="CP128" s="234">
        <v>593</v>
      </c>
      <c r="CQ128" s="234">
        <v>593</v>
      </c>
      <c r="CR128" s="234" t="s">
        <v>479</v>
      </c>
      <c r="CS128" s="234">
        <v>19647000</v>
      </c>
      <c r="CT128" s="236">
        <v>19647000</v>
      </c>
      <c r="CU128" s="234" t="s">
        <v>486</v>
      </c>
      <c r="CV128" s="234" t="s">
        <v>479</v>
      </c>
      <c r="CW128" s="236">
        <v>2183000</v>
      </c>
      <c r="CX128" s="234" t="s">
        <v>487</v>
      </c>
      <c r="CY128" s="234">
        <v>2795</v>
      </c>
      <c r="CZ128" s="234">
        <v>2795</v>
      </c>
      <c r="DA128" s="234" t="s">
        <v>488</v>
      </c>
      <c r="DB128" s="236">
        <f>+Tabla2[[#This Row],[VALOR TOTAL ESTIMADO VIGENCIA ACTUAL]]-Tabla2[[#This Row],[Valor CDP BD]]</f>
        <v>0</v>
      </c>
      <c r="DC128" s="236">
        <f>+Tabla2[[#This Row],[Valor CDP BD]]-Tabla2[[#This Row],[Valor RP BD]]</f>
        <v>0</v>
      </c>
    </row>
    <row r="129" spans="1:107" ht="16.149999999999999" customHeight="1" x14ac:dyDescent="0.25">
      <c r="A129" s="234" t="s">
        <v>1155</v>
      </c>
      <c r="B129" s="234" t="s">
        <v>1078</v>
      </c>
      <c r="C129" s="234">
        <v>7710</v>
      </c>
      <c r="D129" s="234" t="s">
        <v>1155</v>
      </c>
      <c r="E129" s="234">
        <v>1282022</v>
      </c>
      <c r="F129" s="234">
        <v>7710</v>
      </c>
      <c r="G129" s="234" t="s">
        <v>486</v>
      </c>
      <c r="H129" s="234">
        <v>2793</v>
      </c>
      <c r="I129" s="234" t="s">
        <v>1052</v>
      </c>
      <c r="J129" s="234" t="s">
        <v>453</v>
      </c>
      <c r="K129" s="234" t="s">
        <v>454</v>
      </c>
      <c r="L129" s="234" t="s">
        <v>455</v>
      </c>
      <c r="M129" s="234" t="s">
        <v>1053</v>
      </c>
      <c r="N129" s="234" t="s">
        <v>457</v>
      </c>
      <c r="O129" s="234" t="s">
        <v>1054</v>
      </c>
      <c r="P129" s="234" t="s">
        <v>104</v>
      </c>
      <c r="Q129" s="234" t="s">
        <v>114</v>
      </c>
      <c r="R129" s="234" t="s">
        <v>1055</v>
      </c>
      <c r="S129" s="234" t="s">
        <v>1056</v>
      </c>
      <c r="T129" s="234" t="s">
        <v>461</v>
      </c>
      <c r="U129" s="234">
        <v>0</v>
      </c>
      <c r="V129" s="234" t="s">
        <v>992</v>
      </c>
      <c r="W129" s="234" t="s">
        <v>81</v>
      </c>
      <c r="X129" s="234" t="s">
        <v>81</v>
      </c>
      <c r="Y129" s="234">
        <v>0</v>
      </c>
      <c r="Z129" s="234" t="s">
        <v>475</v>
      </c>
      <c r="AA129" s="234" t="s">
        <v>81</v>
      </c>
      <c r="AB129" s="235" t="s">
        <v>81</v>
      </c>
      <c r="AC129" s="235" t="s">
        <v>81</v>
      </c>
      <c r="AD129" s="235" t="s">
        <v>81</v>
      </c>
      <c r="AE129" s="234" t="s">
        <v>81</v>
      </c>
      <c r="AF129" s="234" t="s">
        <v>81</v>
      </c>
      <c r="AG129" s="236">
        <v>3632000</v>
      </c>
      <c r="AH129" s="234">
        <v>0</v>
      </c>
      <c r="AI129" s="234">
        <v>0</v>
      </c>
      <c r="AJ129" s="234">
        <v>0</v>
      </c>
      <c r="AK129" s="234" t="s">
        <v>1058</v>
      </c>
      <c r="AL129" s="234" t="s">
        <v>1059</v>
      </c>
      <c r="AM129" s="234">
        <v>0</v>
      </c>
      <c r="AN129" s="234">
        <v>0</v>
      </c>
      <c r="AO129" s="234" t="s">
        <v>5</v>
      </c>
      <c r="AP129" s="234" t="s">
        <v>486</v>
      </c>
      <c r="AQ129" s="234" t="s">
        <v>486</v>
      </c>
      <c r="AR129" s="234" t="s">
        <v>486</v>
      </c>
      <c r="AS129" s="234" t="s">
        <v>486</v>
      </c>
      <c r="AT129" s="234">
        <v>0</v>
      </c>
      <c r="AU129" s="234" t="s">
        <v>486</v>
      </c>
      <c r="AV129" s="234" t="s">
        <v>486</v>
      </c>
      <c r="AW129" s="234">
        <v>0</v>
      </c>
      <c r="AX129" s="234">
        <v>0</v>
      </c>
      <c r="AY129" s="234">
        <v>0</v>
      </c>
      <c r="AZ129" s="234" t="s">
        <v>470</v>
      </c>
      <c r="BA129" s="234" t="s">
        <v>471</v>
      </c>
      <c r="BB129" s="234" t="s">
        <v>472</v>
      </c>
      <c r="BC129" s="234">
        <v>3778917</v>
      </c>
      <c r="BD129" s="234" t="s">
        <v>473</v>
      </c>
      <c r="BE129" s="234" t="s">
        <v>474</v>
      </c>
      <c r="BF129" s="234" t="s">
        <v>475</v>
      </c>
      <c r="BG129" s="234" t="s">
        <v>475</v>
      </c>
      <c r="BH129" s="234" t="s">
        <v>475</v>
      </c>
      <c r="BI129" s="234" t="s">
        <v>476</v>
      </c>
      <c r="BJ129" s="234" t="s">
        <v>486</v>
      </c>
      <c r="BK129" s="234">
        <v>934892000</v>
      </c>
      <c r="BL129" s="234" t="s">
        <v>486</v>
      </c>
      <c r="BM129" s="234" t="s">
        <v>486</v>
      </c>
      <c r="BN129" s="234">
        <v>0</v>
      </c>
      <c r="BO129" s="234" t="s">
        <v>114</v>
      </c>
      <c r="BP129" s="234" t="s">
        <v>486</v>
      </c>
      <c r="BQ129" s="234" t="s">
        <v>486</v>
      </c>
      <c r="BR129" s="234" t="s">
        <v>486</v>
      </c>
      <c r="BS129" s="234" t="s">
        <v>486</v>
      </c>
      <c r="BT129" s="234" t="s">
        <v>486</v>
      </c>
      <c r="BU129" s="234" t="s">
        <v>486</v>
      </c>
      <c r="BV129" s="234" t="s">
        <v>486</v>
      </c>
      <c r="BW129" s="234" t="s">
        <v>486</v>
      </c>
      <c r="BX129" s="234" t="s">
        <v>993</v>
      </c>
      <c r="BY129" s="234" t="s">
        <v>486</v>
      </c>
      <c r="BZ129" s="234" t="s">
        <v>486</v>
      </c>
      <c r="CA129" s="234" t="s">
        <v>486</v>
      </c>
      <c r="CB129" s="234" t="s">
        <v>1055</v>
      </c>
      <c r="CC129" s="234" t="s">
        <v>486</v>
      </c>
      <c r="CD129" s="234" t="s">
        <v>486</v>
      </c>
      <c r="CE129" s="234" t="s">
        <v>486</v>
      </c>
      <c r="CF129" s="234" t="s">
        <v>485</v>
      </c>
      <c r="CG129" s="234" t="s">
        <v>486</v>
      </c>
      <c r="CH129" s="234" t="s">
        <v>486</v>
      </c>
      <c r="CI129" s="234" t="s">
        <v>486</v>
      </c>
      <c r="CJ129" s="234" t="s">
        <v>486</v>
      </c>
      <c r="CK129" s="234" t="s">
        <v>486</v>
      </c>
      <c r="CL129" s="234" t="s">
        <v>479</v>
      </c>
      <c r="CM129" s="234">
        <v>0</v>
      </c>
      <c r="CN129" s="236">
        <v>0</v>
      </c>
      <c r="CO129" s="234" t="s">
        <v>479</v>
      </c>
      <c r="CP129" s="234">
        <v>0</v>
      </c>
      <c r="CQ129" s="234">
        <v>0</v>
      </c>
      <c r="CR129" s="234" t="s">
        <v>486</v>
      </c>
      <c r="CS129" s="234">
        <v>0</v>
      </c>
      <c r="CT129" s="236">
        <v>0</v>
      </c>
      <c r="CU129" s="234" t="s">
        <v>486</v>
      </c>
      <c r="CV129" s="234" t="s">
        <v>486</v>
      </c>
      <c r="CW129" s="236">
        <v>0</v>
      </c>
      <c r="CX129" s="234" t="s">
        <v>486</v>
      </c>
      <c r="CY129" s="234">
        <v>2793</v>
      </c>
      <c r="CZ129" s="234">
        <v>0</v>
      </c>
      <c r="DA129" s="234" t="s">
        <v>994</v>
      </c>
      <c r="DB129" s="236">
        <f>+Tabla2[[#This Row],[VALOR TOTAL ESTIMADO VIGENCIA ACTUAL]]-Tabla2[[#This Row],[Valor CDP BD]]</f>
        <v>3632000</v>
      </c>
      <c r="DC129" s="236">
        <f>+Tabla2[[#This Row],[Valor CDP BD]]-Tabla2[[#This Row],[Valor RP BD]]</f>
        <v>0</v>
      </c>
    </row>
    <row r="130" spans="1:107" ht="16.149999999999999" customHeight="1" x14ac:dyDescent="0.25">
      <c r="A130" s="234" t="s">
        <v>1156</v>
      </c>
      <c r="B130" s="234" t="s">
        <v>1157</v>
      </c>
      <c r="C130" s="234">
        <v>7710</v>
      </c>
      <c r="D130" s="234" t="s">
        <v>1156</v>
      </c>
      <c r="E130" s="234">
        <v>1292022</v>
      </c>
      <c r="F130" s="234">
        <v>7710</v>
      </c>
      <c r="G130" s="234" t="s">
        <v>486</v>
      </c>
      <c r="H130" s="234">
        <v>2795</v>
      </c>
      <c r="I130" s="234" t="s">
        <v>1147</v>
      </c>
      <c r="J130" s="234" t="s">
        <v>453</v>
      </c>
      <c r="K130" s="234" t="s">
        <v>454</v>
      </c>
      <c r="L130" s="234" t="s">
        <v>455</v>
      </c>
      <c r="M130" s="234" t="s">
        <v>1053</v>
      </c>
      <c r="N130" s="234" t="s">
        <v>457</v>
      </c>
      <c r="O130" s="234" t="s">
        <v>1054</v>
      </c>
      <c r="P130" s="234" t="s">
        <v>104</v>
      </c>
      <c r="Q130" s="234" t="s">
        <v>114</v>
      </c>
      <c r="R130" s="234" t="s">
        <v>954</v>
      </c>
      <c r="S130" s="234" t="s">
        <v>955</v>
      </c>
      <c r="T130" s="234" t="s">
        <v>461</v>
      </c>
      <c r="U130" s="234">
        <v>0</v>
      </c>
      <c r="V130" s="234" t="s">
        <v>992</v>
      </c>
      <c r="W130" s="234" t="s">
        <v>81</v>
      </c>
      <c r="X130" s="234" t="s">
        <v>81</v>
      </c>
      <c r="Y130" s="234">
        <v>0</v>
      </c>
      <c r="Z130" s="234" t="s">
        <v>475</v>
      </c>
      <c r="AA130" s="234" t="s">
        <v>81</v>
      </c>
      <c r="AB130" s="235" t="s">
        <v>81</v>
      </c>
      <c r="AC130" s="235" t="s">
        <v>81</v>
      </c>
      <c r="AD130" s="235" t="s">
        <v>81</v>
      </c>
      <c r="AE130" s="234" t="s">
        <v>81</v>
      </c>
      <c r="AF130" s="234" t="s">
        <v>81</v>
      </c>
      <c r="AG130" s="236">
        <v>1323000</v>
      </c>
      <c r="AH130" s="234">
        <v>0</v>
      </c>
      <c r="AI130" s="234">
        <v>0</v>
      </c>
      <c r="AJ130" s="234">
        <v>0</v>
      </c>
      <c r="AK130" s="234" t="s">
        <v>1058</v>
      </c>
      <c r="AL130" s="234" t="s">
        <v>1059</v>
      </c>
      <c r="AM130" s="234">
        <v>0</v>
      </c>
      <c r="AN130" s="234">
        <v>0</v>
      </c>
      <c r="AO130" s="234" t="s">
        <v>5</v>
      </c>
      <c r="AP130" s="234" t="s">
        <v>486</v>
      </c>
      <c r="AQ130" s="234" t="s">
        <v>486</v>
      </c>
      <c r="AR130" s="234" t="s">
        <v>486</v>
      </c>
      <c r="AS130" s="234" t="s">
        <v>486</v>
      </c>
      <c r="AT130" s="234">
        <v>0</v>
      </c>
      <c r="AU130" s="234" t="s">
        <v>486</v>
      </c>
      <c r="AV130" s="234" t="s">
        <v>486</v>
      </c>
      <c r="AW130" s="234">
        <v>0</v>
      </c>
      <c r="AX130" s="234">
        <v>0</v>
      </c>
      <c r="AY130" s="234">
        <v>0</v>
      </c>
      <c r="AZ130" s="234" t="s">
        <v>470</v>
      </c>
      <c r="BA130" s="234" t="s">
        <v>471</v>
      </c>
      <c r="BB130" s="234" t="s">
        <v>472</v>
      </c>
      <c r="BC130" s="234">
        <v>3778917</v>
      </c>
      <c r="BD130" s="234" t="s">
        <v>473</v>
      </c>
      <c r="BE130" s="234" t="s">
        <v>474</v>
      </c>
      <c r="BF130" s="234" t="s">
        <v>475</v>
      </c>
      <c r="BG130" s="234" t="s">
        <v>475</v>
      </c>
      <c r="BH130" s="234" t="s">
        <v>475</v>
      </c>
      <c r="BI130" s="234" t="s">
        <v>476</v>
      </c>
      <c r="BJ130" s="234" t="s">
        <v>486</v>
      </c>
      <c r="BK130" s="234">
        <v>934892000</v>
      </c>
      <c r="BL130" s="234" t="s">
        <v>486</v>
      </c>
      <c r="BM130" s="234" t="s">
        <v>486</v>
      </c>
      <c r="BN130" s="234">
        <v>0</v>
      </c>
      <c r="BO130" s="234" t="s">
        <v>114</v>
      </c>
      <c r="BP130" s="234" t="s">
        <v>486</v>
      </c>
      <c r="BQ130" s="234" t="s">
        <v>486</v>
      </c>
      <c r="BR130" s="234" t="s">
        <v>486</v>
      </c>
      <c r="BS130" s="234" t="s">
        <v>486</v>
      </c>
      <c r="BT130" s="234" t="s">
        <v>486</v>
      </c>
      <c r="BU130" s="234" t="s">
        <v>486</v>
      </c>
      <c r="BV130" s="234" t="s">
        <v>486</v>
      </c>
      <c r="BW130" s="234" t="s">
        <v>486</v>
      </c>
      <c r="BX130" s="234" t="s">
        <v>993</v>
      </c>
      <c r="BY130" s="234" t="s">
        <v>486</v>
      </c>
      <c r="BZ130" s="234" t="s">
        <v>486</v>
      </c>
      <c r="CA130" s="234" t="s">
        <v>486</v>
      </c>
      <c r="CB130" s="234" t="s">
        <v>954</v>
      </c>
      <c r="CC130" s="234" t="s">
        <v>486</v>
      </c>
      <c r="CD130" s="234" t="s">
        <v>486</v>
      </c>
      <c r="CE130" s="234" t="s">
        <v>486</v>
      </c>
      <c r="CF130" s="234" t="s">
        <v>485</v>
      </c>
      <c r="CG130" s="234" t="s">
        <v>486</v>
      </c>
      <c r="CH130" s="234" t="s">
        <v>486</v>
      </c>
      <c r="CI130" s="234" t="s">
        <v>486</v>
      </c>
      <c r="CJ130" s="234" t="s">
        <v>486</v>
      </c>
      <c r="CK130" s="234" t="s">
        <v>486</v>
      </c>
      <c r="CL130" s="234" t="s">
        <v>479</v>
      </c>
      <c r="CM130" s="234">
        <v>0</v>
      </c>
      <c r="CN130" s="236">
        <v>0</v>
      </c>
      <c r="CO130" s="234" t="s">
        <v>479</v>
      </c>
      <c r="CP130" s="234">
        <v>0</v>
      </c>
      <c r="CQ130" s="234">
        <v>0</v>
      </c>
      <c r="CR130" s="234" t="s">
        <v>486</v>
      </c>
      <c r="CS130" s="234">
        <v>0</v>
      </c>
      <c r="CT130" s="236">
        <v>0</v>
      </c>
      <c r="CU130" s="234" t="s">
        <v>486</v>
      </c>
      <c r="CV130" s="234" t="s">
        <v>486</v>
      </c>
      <c r="CW130" s="236">
        <v>0</v>
      </c>
      <c r="CX130" s="234" t="s">
        <v>486</v>
      </c>
      <c r="CY130" s="234">
        <v>2795</v>
      </c>
      <c r="CZ130" s="234">
        <v>0</v>
      </c>
      <c r="DA130" s="234" t="s">
        <v>994</v>
      </c>
      <c r="DB130" s="236">
        <f>+Tabla2[[#This Row],[VALOR TOTAL ESTIMADO VIGENCIA ACTUAL]]-Tabla2[[#This Row],[Valor CDP BD]]</f>
        <v>1323000</v>
      </c>
      <c r="DC130" s="236">
        <f>+Tabla2[[#This Row],[Valor CDP BD]]-Tabla2[[#This Row],[Valor RP BD]]</f>
        <v>0</v>
      </c>
    </row>
    <row r="131" spans="1:107" ht="16.149999999999999" customHeight="1" x14ac:dyDescent="0.25">
      <c r="A131" s="234" t="s">
        <v>1158</v>
      </c>
      <c r="B131" s="234" t="s">
        <v>1159</v>
      </c>
      <c r="C131" s="234">
        <v>7710</v>
      </c>
      <c r="D131" s="234" t="s">
        <v>1158</v>
      </c>
      <c r="E131" s="234">
        <v>1302022</v>
      </c>
      <c r="F131" s="234">
        <v>7710</v>
      </c>
      <c r="G131" s="234" t="s">
        <v>486</v>
      </c>
      <c r="H131" s="234">
        <v>2796</v>
      </c>
      <c r="I131" s="234" t="s">
        <v>1160</v>
      </c>
      <c r="J131" s="234" t="s">
        <v>453</v>
      </c>
      <c r="K131" s="234" t="s">
        <v>454</v>
      </c>
      <c r="L131" s="234" t="s">
        <v>455</v>
      </c>
      <c r="M131" s="234" t="s">
        <v>1053</v>
      </c>
      <c r="N131" s="234" t="s">
        <v>457</v>
      </c>
      <c r="O131" s="234" t="s">
        <v>1054</v>
      </c>
      <c r="P131" s="234" t="s">
        <v>104</v>
      </c>
      <c r="Q131" s="234" t="s">
        <v>114</v>
      </c>
      <c r="R131" s="234" t="s">
        <v>1015</v>
      </c>
      <c r="S131" s="234" t="s">
        <v>1016</v>
      </c>
      <c r="T131" s="234" t="s">
        <v>461</v>
      </c>
      <c r="U131" s="234">
        <v>0</v>
      </c>
      <c r="V131" s="234" t="s">
        <v>1017</v>
      </c>
      <c r="W131" s="234" t="s">
        <v>1018</v>
      </c>
      <c r="X131" s="234" t="s">
        <v>1019</v>
      </c>
      <c r="Y131" s="234">
        <v>0</v>
      </c>
      <c r="Z131" s="234" t="s">
        <v>475</v>
      </c>
      <c r="AA131" s="234" t="s">
        <v>1020</v>
      </c>
      <c r="AB131" s="235">
        <v>4</v>
      </c>
      <c r="AC131" s="235">
        <v>4</v>
      </c>
      <c r="AD131" s="235">
        <v>8</v>
      </c>
      <c r="AE131" s="234">
        <v>1</v>
      </c>
      <c r="AF131" s="234">
        <v>12</v>
      </c>
      <c r="AG131" s="236">
        <v>8862000</v>
      </c>
      <c r="AH131" s="234">
        <v>0</v>
      </c>
      <c r="AI131" s="234">
        <v>0</v>
      </c>
      <c r="AJ131" s="234">
        <v>0</v>
      </c>
      <c r="AK131" s="234" t="s">
        <v>1058</v>
      </c>
      <c r="AL131" s="234" t="s">
        <v>1059</v>
      </c>
      <c r="AM131" s="234">
        <v>0</v>
      </c>
      <c r="AN131" s="234">
        <v>0</v>
      </c>
      <c r="AO131" s="234" t="s">
        <v>5</v>
      </c>
      <c r="AP131" s="234" t="s">
        <v>486</v>
      </c>
      <c r="AQ131" s="234" t="s">
        <v>486</v>
      </c>
      <c r="AR131" s="234" t="s">
        <v>486</v>
      </c>
      <c r="AS131" s="234" t="s">
        <v>486</v>
      </c>
      <c r="AT131" s="234">
        <v>0</v>
      </c>
      <c r="AU131" s="234" t="s">
        <v>486</v>
      </c>
      <c r="AV131" s="234" t="s">
        <v>486</v>
      </c>
      <c r="AW131" s="234">
        <v>0</v>
      </c>
      <c r="AX131" s="234">
        <v>0</v>
      </c>
      <c r="AY131" s="234">
        <v>0</v>
      </c>
      <c r="AZ131" s="234" t="s">
        <v>470</v>
      </c>
      <c r="BA131" s="234" t="s">
        <v>471</v>
      </c>
      <c r="BB131" s="234" t="s">
        <v>472</v>
      </c>
      <c r="BC131" s="234">
        <v>3778917</v>
      </c>
      <c r="BD131" s="234" t="s">
        <v>473</v>
      </c>
      <c r="BE131" s="234" t="s">
        <v>474</v>
      </c>
      <c r="BF131" s="234" t="s">
        <v>475</v>
      </c>
      <c r="BG131" s="234" t="s">
        <v>465</v>
      </c>
      <c r="BH131" s="234" t="s">
        <v>475</v>
      </c>
      <c r="BI131" s="234" t="s">
        <v>476</v>
      </c>
      <c r="BJ131" s="234" t="s">
        <v>1021</v>
      </c>
      <c r="BK131" s="234">
        <v>934892000</v>
      </c>
      <c r="BL131" s="234" t="s">
        <v>486</v>
      </c>
      <c r="BM131" s="234" t="s">
        <v>486</v>
      </c>
      <c r="BN131" s="234">
        <v>0</v>
      </c>
      <c r="BO131" s="234" t="s">
        <v>114</v>
      </c>
      <c r="BP131" s="234" t="s">
        <v>486</v>
      </c>
      <c r="BQ131" s="234" t="s">
        <v>486</v>
      </c>
      <c r="BR131" s="234" t="s">
        <v>486</v>
      </c>
      <c r="BS131" s="234" t="s">
        <v>486</v>
      </c>
      <c r="BT131" s="234" t="s">
        <v>486</v>
      </c>
      <c r="BU131" s="234" t="s">
        <v>486</v>
      </c>
      <c r="BV131" s="234" t="s">
        <v>486</v>
      </c>
      <c r="BW131" s="234" t="s">
        <v>486</v>
      </c>
      <c r="BX131" s="234" t="s">
        <v>1022</v>
      </c>
      <c r="BY131" s="234" t="s">
        <v>486</v>
      </c>
      <c r="BZ131" s="234" t="s">
        <v>486</v>
      </c>
      <c r="CA131" s="234" t="s">
        <v>486</v>
      </c>
      <c r="CB131" s="234" t="s">
        <v>1015</v>
      </c>
      <c r="CC131" s="234" t="s">
        <v>486</v>
      </c>
      <c r="CD131" s="234" t="s">
        <v>486</v>
      </c>
      <c r="CE131" s="234" t="s">
        <v>486</v>
      </c>
      <c r="CF131" s="234" t="s">
        <v>485</v>
      </c>
      <c r="CG131" s="234" t="s">
        <v>486</v>
      </c>
      <c r="CH131" s="234" t="s">
        <v>486</v>
      </c>
      <c r="CI131" s="234" t="s">
        <v>486</v>
      </c>
      <c r="CJ131" s="234" t="s">
        <v>486</v>
      </c>
      <c r="CK131" s="234" t="s">
        <v>486</v>
      </c>
      <c r="CL131" s="234" t="s">
        <v>479</v>
      </c>
      <c r="CM131" s="234">
        <v>0</v>
      </c>
      <c r="CN131" s="236">
        <v>0</v>
      </c>
      <c r="CO131" s="234" t="s">
        <v>479</v>
      </c>
      <c r="CP131" s="234">
        <v>0</v>
      </c>
      <c r="CQ131" s="234">
        <v>0</v>
      </c>
      <c r="CR131" s="234" t="s">
        <v>486</v>
      </c>
      <c r="CS131" s="234">
        <v>0</v>
      </c>
      <c r="CT131" s="236">
        <v>0</v>
      </c>
      <c r="CU131" s="234" t="s">
        <v>486</v>
      </c>
      <c r="CV131" s="234" t="s">
        <v>486</v>
      </c>
      <c r="CW131" s="236">
        <v>0</v>
      </c>
      <c r="CX131" s="234" t="s">
        <v>486</v>
      </c>
      <c r="CY131" s="234">
        <v>2796</v>
      </c>
      <c r="CZ131" s="234">
        <v>0</v>
      </c>
      <c r="DA131" s="234" t="s">
        <v>782</v>
      </c>
      <c r="DB131" s="236">
        <f>+Tabla2[[#This Row],[VALOR TOTAL ESTIMADO VIGENCIA ACTUAL]]-Tabla2[[#This Row],[Valor CDP BD]]</f>
        <v>8862000</v>
      </c>
      <c r="DC131" s="236">
        <f>+Tabla2[[#This Row],[Valor CDP BD]]-Tabla2[[#This Row],[Valor RP BD]]</f>
        <v>0</v>
      </c>
    </row>
    <row r="132" spans="1:107" ht="16.149999999999999" hidden="1" customHeight="1" x14ac:dyDescent="0.25">
      <c r="A132" s="234" t="s">
        <v>1161</v>
      </c>
      <c r="B132" s="234" t="s">
        <v>1162</v>
      </c>
      <c r="C132" s="234">
        <v>7710</v>
      </c>
      <c r="D132" s="234" t="s">
        <v>1161</v>
      </c>
      <c r="E132" s="234">
        <v>1312022</v>
      </c>
      <c r="F132" s="234">
        <v>7710</v>
      </c>
      <c r="G132" s="234">
        <v>17661</v>
      </c>
      <c r="H132" s="234">
        <v>2794</v>
      </c>
      <c r="I132" s="234" t="s">
        <v>1163</v>
      </c>
      <c r="J132" s="234" t="s">
        <v>453</v>
      </c>
      <c r="K132" s="234" t="s">
        <v>454</v>
      </c>
      <c r="L132" s="234" t="s">
        <v>455</v>
      </c>
      <c r="M132" s="234" t="s">
        <v>1053</v>
      </c>
      <c r="N132" s="234" t="s">
        <v>457</v>
      </c>
      <c r="O132" s="234" t="s">
        <v>1054</v>
      </c>
      <c r="P132" s="234" t="s">
        <v>104</v>
      </c>
      <c r="Q132" s="234" t="s">
        <v>114</v>
      </c>
      <c r="R132" s="234" t="s">
        <v>1034</v>
      </c>
      <c r="S132" s="234" t="s">
        <v>1035</v>
      </c>
      <c r="T132" s="234" t="s">
        <v>461</v>
      </c>
      <c r="U132" s="234">
        <v>0</v>
      </c>
      <c r="V132" s="234" t="s">
        <v>1036</v>
      </c>
      <c r="W132" s="234" t="s">
        <v>1037</v>
      </c>
      <c r="X132" s="234" t="s">
        <v>1038</v>
      </c>
      <c r="Y132" s="234">
        <v>0</v>
      </c>
      <c r="Z132" s="234" t="s">
        <v>475</v>
      </c>
      <c r="AA132" s="234" t="s">
        <v>1039</v>
      </c>
      <c r="AB132" s="235">
        <v>1</v>
      </c>
      <c r="AC132" s="235">
        <v>1</v>
      </c>
      <c r="AD132" s="235">
        <v>11</v>
      </c>
      <c r="AE132" s="234">
        <v>1</v>
      </c>
      <c r="AF132" s="234">
        <v>12</v>
      </c>
      <c r="AG132" s="236">
        <v>215000000</v>
      </c>
      <c r="AH132" s="234">
        <v>1</v>
      </c>
      <c r="AI132" s="234">
        <v>215000000</v>
      </c>
      <c r="AJ132" s="234">
        <v>3</v>
      </c>
      <c r="AK132" s="234" t="s">
        <v>1058</v>
      </c>
      <c r="AL132" s="234" t="s">
        <v>1059</v>
      </c>
      <c r="AM132" s="234">
        <v>0</v>
      </c>
      <c r="AN132" s="234">
        <v>0</v>
      </c>
      <c r="AO132" s="234" t="s">
        <v>5</v>
      </c>
      <c r="AP132" s="234" t="s">
        <v>486</v>
      </c>
      <c r="AQ132" s="234" t="s">
        <v>486</v>
      </c>
      <c r="AR132" s="234">
        <v>0</v>
      </c>
      <c r="AS132" s="234" t="s">
        <v>486</v>
      </c>
      <c r="AT132" s="234">
        <v>0</v>
      </c>
      <c r="AU132" s="234" t="s">
        <v>486</v>
      </c>
      <c r="AV132" s="234" t="s">
        <v>1040</v>
      </c>
      <c r="AW132" s="234">
        <v>0</v>
      </c>
      <c r="AX132" s="234">
        <v>0</v>
      </c>
      <c r="AY132" s="234">
        <v>0</v>
      </c>
      <c r="AZ132" s="234" t="s">
        <v>470</v>
      </c>
      <c r="BA132" s="234" t="s">
        <v>471</v>
      </c>
      <c r="BB132" s="234" t="s">
        <v>472</v>
      </c>
      <c r="BC132" s="234">
        <v>3778917</v>
      </c>
      <c r="BD132" s="234" t="s">
        <v>473</v>
      </c>
      <c r="BE132" s="234" t="s">
        <v>474</v>
      </c>
      <c r="BF132" s="234" t="s">
        <v>475</v>
      </c>
      <c r="BG132" s="234" t="s">
        <v>465</v>
      </c>
      <c r="BH132" s="234" t="s">
        <v>475</v>
      </c>
      <c r="BI132" s="234" t="s">
        <v>476</v>
      </c>
      <c r="BJ132" s="234" t="s">
        <v>1041</v>
      </c>
      <c r="BK132" s="234">
        <v>934892000</v>
      </c>
      <c r="BL132" s="234" t="s">
        <v>1040</v>
      </c>
      <c r="BM132" s="234">
        <v>17661</v>
      </c>
      <c r="BN132" s="234">
        <v>0</v>
      </c>
      <c r="BO132" s="234" t="s">
        <v>114</v>
      </c>
      <c r="BP132" s="234" t="s">
        <v>114</v>
      </c>
      <c r="BQ132" s="234" t="s">
        <v>479</v>
      </c>
      <c r="BR132" s="234" t="s">
        <v>486</v>
      </c>
      <c r="BS132" s="234" t="s">
        <v>1042</v>
      </c>
      <c r="BT132" s="234" t="s">
        <v>1043</v>
      </c>
      <c r="BU132" s="234" t="s">
        <v>81</v>
      </c>
      <c r="BV132" s="234" t="s">
        <v>1044</v>
      </c>
      <c r="BW132" s="234" t="s">
        <v>551</v>
      </c>
      <c r="BX132" s="234" t="s">
        <v>1045</v>
      </c>
      <c r="BY132" s="239" t="s">
        <v>1046</v>
      </c>
      <c r="BZ132" s="234" t="s">
        <v>1047</v>
      </c>
      <c r="CA132" s="234" t="s">
        <v>551</v>
      </c>
      <c r="CB132" s="234" t="s">
        <v>1034</v>
      </c>
      <c r="CC132" s="234" t="s">
        <v>1034</v>
      </c>
      <c r="CD132" s="234" t="s">
        <v>1034</v>
      </c>
      <c r="CE132" s="234" t="s">
        <v>484</v>
      </c>
      <c r="CF132" s="234" t="s">
        <v>485</v>
      </c>
      <c r="CG132" s="234" t="s">
        <v>485</v>
      </c>
      <c r="CH132" s="234" t="s">
        <v>485</v>
      </c>
      <c r="CI132" s="234" t="s">
        <v>484</v>
      </c>
      <c r="CJ132" s="234">
        <v>9</v>
      </c>
      <c r="CK132" s="234">
        <v>9</v>
      </c>
      <c r="CL132" s="234" t="s">
        <v>479</v>
      </c>
      <c r="CM132" s="234">
        <v>215000000</v>
      </c>
      <c r="CN132" s="236">
        <v>214999999.99999997</v>
      </c>
      <c r="CO132" s="234" t="s">
        <v>479</v>
      </c>
      <c r="CP132" s="234">
        <v>0</v>
      </c>
      <c r="CQ132" s="234">
        <v>10</v>
      </c>
      <c r="CR132" s="234" t="s">
        <v>1048</v>
      </c>
      <c r="CS132" s="234">
        <v>0</v>
      </c>
      <c r="CT132" s="236">
        <v>214999999.99999997</v>
      </c>
      <c r="CU132" s="234" t="s">
        <v>486</v>
      </c>
      <c r="CV132" s="234" t="s">
        <v>1048</v>
      </c>
      <c r="CW132" s="236">
        <v>40766523.690476187</v>
      </c>
      <c r="CX132" s="234" t="s">
        <v>1049</v>
      </c>
      <c r="CY132" s="234">
        <v>2794</v>
      </c>
      <c r="CZ132" s="234">
        <v>2794</v>
      </c>
      <c r="DA132" s="234" t="s">
        <v>488</v>
      </c>
      <c r="DB132" s="236">
        <f>+Tabla2[[#This Row],[VALOR TOTAL ESTIMADO VIGENCIA ACTUAL]]-Tabla2[[#This Row],[Valor CDP BD]]</f>
        <v>0</v>
      </c>
      <c r="DC132" s="236">
        <f>+Tabla2[[#This Row],[Valor CDP BD]]-Tabla2[[#This Row],[Valor RP BD]]</f>
        <v>0</v>
      </c>
    </row>
    <row r="133" spans="1:107" ht="16.149999999999999" hidden="1" customHeight="1" x14ac:dyDescent="0.25">
      <c r="A133" s="234" t="s">
        <v>1164</v>
      </c>
      <c r="B133" s="234" t="s">
        <v>1165</v>
      </c>
      <c r="C133" s="234">
        <v>7710</v>
      </c>
      <c r="D133" s="234" t="s">
        <v>1164</v>
      </c>
      <c r="E133" s="234">
        <v>1322022</v>
      </c>
      <c r="F133" s="234">
        <v>7710</v>
      </c>
      <c r="G133" s="234">
        <v>16749</v>
      </c>
      <c r="H133" s="234">
        <v>2778</v>
      </c>
      <c r="I133" s="234" t="s">
        <v>1166</v>
      </c>
      <c r="J133" s="234" t="s">
        <v>453</v>
      </c>
      <c r="K133" s="234" t="s">
        <v>454</v>
      </c>
      <c r="L133" s="234" t="s">
        <v>455</v>
      </c>
      <c r="M133" s="234" t="s">
        <v>1053</v>
      </c>
      <c r="N133" s="234" t="s">
        <v>457</v>
      </c>
      <c r="O133" s="234" t="s">
        <v>1054</v>
      </c>
      <c r="P133" s="234" t="s">
        <v>104</v>
      </c>
      <c r="Q133" s="234" t="s">
        <v>115</v>
      </c>
      <c r="R133" s="234" t="s">
        <v>954</v>
      </c>
      <c r="S133" s="234" t="s">
        <v>955</v>
      </c>
      <c r="T133" s="234" t="s">
        <v>461</v>
      </c>
      <c r="U133" s="234">
        <v>0</v>
      </c>
      <c r="V133" s="234" t="s">
        <v>1167</v>
      </c>
      <c r="W133" s="234" t="s">
        <v>463</v>
      </c>
      <c r="X133" s="234" t="s">
        <v>464</v>
      </c>
      <c r="Y133" s="234">
        <v>0</v>
      </c>
      <c r="Z133" s="234" t="s">
        <v>465</v>
      </c>
      <c r="AA133" s="234" t="s">
        <v>466</v>
      </c>
      <c r="AB133" s="235">
        <v>1</v>
      </c>
      <c r="AC133" s="235">
        <v>1</v>
      </c>
      <c r="AD133" s="235">
        <v>9</v>
      </c>
      <c r="AE133" s="234">
        <v>1</v>
      </c>
      <c r="AF133" s="234">
        <v>10</v>
      </c>
      <c r="AG133" s="236">
        <v>24966000</v>
      </c>
      <c r="AH133" s="234">
        <v>0</v>
      </c>
      <c r="AI133" s="234">
        <v>0</v>
      </c>
      <c r="AJ133" s="234">
        <v>0</v>
      </c>
      <c r="AK133" s="234" t="s">
        <v>1058</v>
      </c>
      <c r="AL133" s="234" t="s">
        <v>1059</v>
      </c>
      <c r="AM133" s="234">
        <v>0</v>
      </c>
      <c r="AN133" s="234">
        <v>0</v>
      </c>
      <c r="AO133" s="234" t="s">
        <v>5</v>
      </c>
      <c r="AP133" s="234" t="s">
        <v>1168</v>
      </c>
      <c r="AQ133" s="234">
        <v>20220038</v>
      </c>
      <c r="AR133" s="234">
        <v>61</v>
      </c>
      <c r="AS133" s="234">
        <v>44565</v>
      </c>
      <c r="AT133" s="234">
        <v>24966000</v>
      </c>
      <c r="AU133" s="234">
        <v>51</v>
      </c>
      <c r="AV133" s="234">
        <v>44568</v>
      </c>
      <c r="AW133" s="234">
        <v>24966000</v>
      </c>
      <c r="AX133" s="234">
        <v>0</v>
      </c>
      <c r="AY133" s="234">
        <v>2774000</v>
      </c>
      <c r="AZ133" s="234" t="s">
        <v>470</v>
      </c>
      <c r="BA133" s="234" t="s">
        <v>471</v>
      </c>
      <c r="BB133" s="234" t="s">
        <v>472</v>
      </c>
      <c r="BC133" s="234">
        <v>3778917</v>
      </c>
      <c r="BD133" s="234" t="s">
        <v>473</v>
      </c>
      <c r="BE133" s="234" t="s">
        <v>474</v>
      </c>
      <c r="BF133" s="234" t="s">
        <v>475</v>
      </c>
      <c r="BG133" s="234" t="s">
        <v>475</v>
      </c>
      <c r="BH133" s="234" t="s">
        <v>475</v>
      </c>
      <c r="BI133" s="234" t="s">
        <v>476</v>
      </c>
      <c r="BJ133" s="234" t="s">
        <v>477</v>
      </c>
      <c r="BK133" s="234">
        <v>376030000</v>
      </c>
      <c r="BL133" s="234" t="s">
        <v>478</v>
      </c>
      <c r="BM133" s="234">
        <v>16749</v>
      </c>
      <c r="BN133" s="234">
        <v>0</v>
      </c>
      <c r="BO133" s="234" t="s">
        <v>1169</v>
      </c>
      <c r="BP133" s="234" t="s">
        <v>1169</v>
      </c>
      <c r="BQ133" s="234" t="s">
        <v>479</v>
      </c>
      <c r="BR133" s="234">
        <v>20220038</v>
      </c>
      <c r="BS133" s="234" t="s">
        <v>1170</v>
      </c>
      <c r="BT133" s="234" t="s">
        <v>479</v>
      </c>
      <c r="BU133" s="234" t="s">
        <v>1171</v>
      </c>
      <c r="BV133" s="234" t="s">
        <v>1171</v>
      </c>
      <c r="BW133" s="234" t="s">
        <v>479</v>
      </c>
      <c r="BX133" s="234" t="s">
        <v>1172</v>
      </c>
      <c r="BY133" s="234" t="s">
        <v>1172</v>
      </c>
      <c r="BZ133" s="234" t="s">
        <v>1173</v>
      </c>
      <c r="CA133" s="234" t="s">
        <v>483</v>
      </c>
      <c r="CB133" s="234" t="s">
        <v>954</v>
      </c>
      <c r="CC133" s="234" t="s">
        <v>954</v>
      </c>
      <c r="CD133" s="234" t="s">
        <v>954</v>
      </c>
      <c r="CE133" s="234" t="s">
        <v>484</v>
      </c>
      <c r="CF133" s="234" t="s">
        <v>485</v>
      </c>
      <c r="CG133" s="234" t="s">
        <v>485</v>
      </c>
      <c r="CH133" s="234" t="s">
        <v>485</v>
      </c>
      <c r="CI133" s="234" t="s">
        <v>484</v>
      </c>
      <c r="CJ133" s="234">
        <v>61</v>
      </c>
      <c r="CK133" s="234">
        <v>61</v>
      </c>
      <c r="CL133" s="234" t="s">
        <v>479</v>
      </c>
      <c r="CM133" s="234">
        <v>24966000</v>
      </c>
      <c r="CN133" s="236">
        <v>24966000</v>
      </c>
      <c r="CO133" s="234" t="s">
        <v>479</v>
      </c>
      <c r="CP133" s="234">
        <v>51</v>
      </c>
      <c r="CQ133" s="234">
        <v>51</v>
      </c>
      <c r="CR133" s="234" t="s">
        <v>479</v>
      </c>
      <c r="CS133" s="234">
        <v>24966000</v>
      </c>
      <c r="CT133" s="236">
        <v>24966000</v>
      </c>
      <c r="CU133" s="234" t="s">
        <v>486</v>
      </c>
      <c r="CV133" s="234" t="s">
        <v>479</v>
      </c>
      <c r="CW133" s="236">
        <v>4345933</v>
      </c>
      <c r="CX133" s="234" t="s">
        <v>487</v>
      </c>
      <c r="CY133" s="234">
        <v>2778</v>
      </c>
      <c r="CZ133" s="234">
        <v>2778</v>
      </c>
      <c r="DA133" s="234" t="s">
        <v>488</v>
      </c>
      <c r="DB133" s="236">
        <f>+Tabla2[[#This Row],[VALOR TOTAL ESTIMADO VIGENCIA ACTUAL]]-Tabla2[[#This Row],[Valor CDP BD]]</f>
        <v>0</v>
      </c>
      <c r="DC133" s="236">
        <f>+Tabla2[[#This Row],[Valor CDP BD]]-Tabla2[[#This Row],[Valor RP BD]]</f>
        <v>0</v>
      </c>
    </row>
    <row r="134" spans="1:107" ht="16.149999999999999" hidden="1" customHeight="1" x14ac:dyDescent="0.25">
      <c r="A134" s="234" t="s">
        <v>1174</v>
      </c>
      <c r="B134" s="234" t="s">
        <v>1175</v>
      </c>
      <c r="C134" s="234">
        <v>7710</v>
      </c>
      <c r="D134" s="234" t="s">
        <v>1174</v>
      </c>
      <c r="E134" s="234">
        <v>1332022</v>
      </c>
      <c r="F134" s="234">
        <v>7710</v>
      </c>
      <c r="G134" s="234">
        <v>16756</v>
      </c>
      <c r="H134" s="234">
        <v>2777</v>
      </c>
      <c r="I134" s="234" t="s">
        <v>1176</v>
      </c>
      <c r="J134" s="234" t="s">
        <v>453</v>
      </c>
      <c r="K134" s="234" t="s">
        <v>454</v>
      </c>
      <c r="L134" s="234" t="s">
        <v>455</v>
      </c>
      <c r="M134" s="234" t="s">
        <v>1053</v>
      </c>
      <c r="N134" s="234" t="s">
        <v>457</v>
      </c>
      <c r="O134" s="234" t="s">
        <v>1054</v>
      </c>
      <c r="P134" s="234" t="s">
        <v>104</v>
      </c>
      <c r="Q134" s="234" t="s">
        <v>115</v>
      </c>
      <c r="R134" s="234" t="s">
        <v>1055</v>
      </c>
      <c r="S134" s="234" t="s">
        <v>1056</v>
      </c>
      <c r="T134" s="234" t="s">
        <v>461</v>
      </c>
      <c r="U134" s="234">
        <v>0</v>
      </c>
      <c r="V134" s="234" t="s">
        <v>1177</v>
      </c>
      <c r="W134" s="234" t="s">
        <v>463</v>
      </c>
      <c r="X134" s="234" t="s">
        <v>464</v>
      </c>
      <c r="Y134" s="234">
        <v>0</v>
      </c>
      <c r="Z134" s="234" t="s">
        <v>465</v>
      </c>
      <c r="AA134" s="234" t="s">
        <v>466</v>
      </c>
      <c r="AB134" s="235">
        <v>1</v>
      </c>
      <c r="AC134" s="235">
        <v>1</v>
      </c>
      <c r="AD134" s="235">
        <v>10</v>
      </c>
      <c r="AE134" s="234">
        <v>1</v>
      </c>
      <c r="AF134" s="234">
        <v>11</v>
      </c>
      <c r="AG134" s="236">
        <v>67450000</v>
      </c>
      <c r="AH134" s="234">
        <v>0</v>
      </c>
      <c r="AI134" s="234">
        <v>0</v>
      </c>
      <c r="AJ134" s="234">
        <v>0</v>
      </c>
      <c r="AK134" s="234" t="s">
        <v>1058</v>
      </c>
      <c r="AL134" s="234" t="s">
        <v>1059</v>
      </c>
      <c r="AM134" s="234">
        <v>0</v>
      </c>
      <c r="AN134" s="234">
        <v>0</v>
      </c>
      <c r="AO134" s="234" t="s">
        <v>5</v>
      </c>
      <c r="AP134" s="234" t="s">
        <v>1178</v>
      </c>
      <c r="AQ134" s="234">
        <v>20220025</v>
      </c>
      <c r="AR134" s="234">
        <v>74</v>
      </c>
      <c r="AS134" s="234">
        <v>44565</v>
      </c>
      <c r="AT134" s="234">
        <v>67450000</v>
      </c>
      <c r="AU134" s="234">
        <v>38</v>
      </c>
      <c r="AV134" s="234">
        <v>44568</v>
      </c>
      <c r="AW134" s="234">
        <v>67450000</v>
      </c>
      <c r="AX134" s="234">
        <v>0</v>
      </c>
      <c r="AY134" s="234">
        <v>6745000</v>
      </c>
      <c r="AZ134" s="234" t="s">
        <v>470</v>
      </c>
      <c r="BA134" s="234" t="s">
        <v>471</v>
      </c>
      <c r="BB134" s="234" t="s">
        <v>472</v>
      </c>
      <c r="BC134" s="234">
        <v>3778917</v>
      </c>
      <c r="BD134" s="234" t="s">
        <v>473</v>
      </c>
      <c r="BE134" s="234" t="s">
        <v>474</v>
      </c>
      <c r="BF134" s="234" t="s">
        <v>475</v>
      </c>
      <c r="BG134" s="234" t="s">
        <v>475</v>
      </c>
      <c r="BH134" s="234" t="s">
        <v>475</v>
      </c>
      <c r="BI134" s="234" t="s">
        <v>476</v>
      </c>
      <c r="BJ134" s="234" t="s">
        <v>477</v>
      </c>
      <c r="BK134" s="234">
        <v>376030000</v>
      </c>
      <c r="BL134" s="234" t="s">
        <v>478</v>
      </c>
      <c r="BM134" s="234">
        <v>16756</v>
      </c>
      <c r="BN134" s="234">
        <v>0</v>
      </c>
      <c r="BO134" s="234" t="s">
        <v>1169</v>
      </c>
      <c r="BP134" s="234" t="s">
        <v>1169</v>
      </c>
      <c r="BQ134" s="234" t="s">
        <v>479</v>
      </c>
      <c r="BR134" s="234">
        <v>20220025</v>
      </c>
      <c r="BS134" s="234" t="s">
        <v>1179</v>
      </c>
      <c r="BT134" s="234" t="s">
        <v>479</v>
      </c>
      <c r="BU134" s="234" t="s">
        <v>1180</v>
      </c>
      <c r="BV134" s="234" t="s">
        <v>1180</v>
      </c>
      <c r="BW134" s="234" t="s">
        <v>479</v>
      </c>
      <c r="BX134" s="234" t="s">
        <v>1181</v>
      </c>
      <c r="BY134" s="234" t="s">
        <v>1181</v>
      </c>
      <c r="BZ134" s="234" t="s">
        <v>1182</v>
      </c>
      <c r="CA134" s="234" t="s">
        <v>483</v>
      </c>
      <c r="CB134" s="234" t="s">
        <v>1055</v>
      </c>
      <c r="CC134" s="234" t="s">
        <v>1055</v>
      </c>
      <c r="CD134" s="234" t="s">
        <v>1055</v>
      </c>
      <c r="CE134" s="234" t="s">
        <v>484</v>
      </c>
      <c r="CF134" s="234" t="s">
        <v>485</v>
      </c>
      <c r="CG134" s="234" t="s">
        <v>485</v>
      </c>
      <c r="CH134" s="234" t="s">
        <v>485</v>
      </c>
      <c r="CI134" s="234" t="s">
        <v>484</v>
      </c>
      <c r="CJ134" s="234">
        <v>74</v>
      </c>
      <c r="CK134" s="234">
        <v>74</v>
      </c>
      <c r="CL134" s="234" t="s">
        <v>479</v>
      </c>
      <c r="CM134" s="234">
        <v>67450000</v>
      </c>
      <c r="CN134" s="236">
        <v>67450000</v>
      </c>
      <c r="CO134" s="234" t="s">
        <v>479</v>
      </c>
      <c r="CP134" s="234">
        <v>38</v>
      </c>
      <c r="CQ134" s="234">
        <v>38</v>
      </c>
      <c r="CR134" s="234" t="s">
        <v>479</v>
      </c>
      <c r="CS134" s="234">
        <v>67450000</v>
      </c>
      <c r="CT134" s="236">
        <v>67450000</v>
      </c>
      <c r="CU134" s="234" t="s">
        <v>486</v>
      </c>
      <c r="CV134" s="234" t="s">
        <v>479</v>
      </c>
      <c r="CW134" s="236">
        <v>10567167</v>
      </c>
      <c r="CX134" s="234" t="s">
        <v>487</v>
      </c>
      <c r="CY134" s="234">
        <v>2777</v>
      </c>
      <c r="CZ134" s="234">
        <v>2777</v>
      </c>
      <c r="DA134" s="234" t="s">
        <v>488</v>
      </c>
      <c r="DB134" s="236">
        <f>+Tabla2[[#This Row],[VALOR TOTAL ESTIMADO VIGENCIA ACTUAL]]-Tabla2[[#This Row],[Valor CDP BD]]</f>
        <v>0</v>
      </c>
      <c r="DC134" s="236">
        <f>+Tabla2[[#This Row],[Valor CDP BD]]-Tabla2[[#This Row],[Valor RP BD]]</f>
        <v>0</v>
      </c>
    </row>
    <row r="135" spans="1:107" ht="16.149999999999999" hidden="1" customHeight="1" x14ac:dyDescent="0.25">
      <c r="A135" s="234" t="s">
        <v>1183</v>
      </c>
      <c r="B135" s="234" t="s">
        <v>1184</v>
      </c>
      <c r="C135" s="234">
        <v>7710</v>
      </c>
      <c r="D135" s="234" t="s">
        <v>1183</v>
      </c>
      <c r="E135" s="234">
        <v>1342022</v>
      </c>
      <c r="F135" s="234">
        <v>7710</v>
      </c>
      <c r="G135" s="234">
        <v>16759</v>
      </c>
      <c r="H135" s="234">
        <v>2779</v>
      </c>
      <c r="I135" s="234" t="s">
        <v>1185</v>
      </c>
      <c r="J135" s="234" t="s">
        <v>453</v>
      </c>
      <c r="K135" s="234" t="s">
        <v>454</v>
      </c>
      <c r="L135" s="234" t="s">
        <v>455</v>
      </c>
      <c r="M135" s="234" t="s">
        <v>1053</v>
      </c>
      <c r="N135" s="234" t="s">
        <v>457</v>
      </c>
      <c r="O135" s="234" t="s">
        <v>1054</v>
      </c>
      <c r="P135" s="234" t="s">
        <v>104</v>
      </c>
      <c r="Q135" s="234" t="s">
        <v>115</v>
      </c>
      <c r="R135" s="234" t="s">
        <v>944</v>
      </c>
      <c r="S135" s="234" t="s">
        <v>945</v>
      </c>
      <c r="T135" s="234" t="s">
        <v>461</v>
      </c>
      <c r="U135" s="234">
        <v>0</v>
      </c>
      <c r="V135" s="234" t="s">
        <v>1186</v>
      </c>
      <c r="W135" s="234" t="s">
        <v>463</v>
      </c>
      <c r="X135" s="234" t="s">
        <v>464</v>
      </c>
      <c r="Y135" s="234">
        <v>0</v>
      </c>
      <c r="Z135" s="234" t="s">
        <v>465</v>
      </c>
      <c r="AA135" s="234" t="s">
        <v>466</v>
      </c>
      <c r="AB135" s="235">
        <v>1</v>
      </c>
      <c r="AC135" s="235">
        <v>1</v>
      </c>
      <c r="AD135" s="235">
        <v>10</v>
      </c>
      <c r="AE135" s="234">
        <v>1</v>
      </c>
      <c r="AF135" s="234">
        <v>11</v>
      </c>
      <c r="AG135" s="236">
        <v>35070000</v>
      </c>
      <c r="AH135" s="234">
        <v>0</v>
      </c>
      <c r="AI135" s="234">
        <v>0</v>
      </c>
      <c r="AJ135" s="234">
        <v>0</v>
      </c>
      <c r="AK135" s="234" t="s">
        <v>1058</v>
      </c>
      <c r="AL135" s="234" t="s">
        <v>1059</v>
      </c>
      <c r="AM135" s="234">
        <v>0</v>
      </c>
      <c r="AN135" s="234">
        <v>0</v>
      </c>
      <c r="AO135" s="234" t="s">
        <v>5</v>
      </c>
      <c r="AP135" s="234" t="s">
        <v>1187</v>
      </c>
      <c r="AQ135" s="234">
        <v>20221547</v>
      </c>
      <c r="AR135" s="234">
        <v>1635</v>
      </c>
      <c r="AS135" s="234">
        <v>44587</v>
      </c>
      <c r="AT135" s="234">
        <v>35070000</v>
      </c>
      <c r="AU135" s="234">
        <v>1426</v>
      </c>
      <c r="AV135" s="234">
        <v>44589</v>
      </c>
      <c r="AW135" s="234">
        <v>35070000</v>
      </c>
      <c r="AX135" s="234">
        <v>0</v>
      </c>
      <c r="AY135" s="234">
        <v>3507000</v>
      </c>
      <c r="AZ135" s="234" t="s">
        <v>470</v>
      </c>
      <c r="BA135" s="234" t="s">
        <v>471</v>
      </c>
      <c r="BB135" s="234" t="s">
        <v>472</v>
      </c>
      <c r="BC135" s="234">
        <v>3778917</v>
      </c>
      <c r="BD135" s="234" t="s">
        <v>473</v>
      </c>
      <c r="BE135" s="234" t="s">
        <v>474</v>
      </c>
      <c r="BF135" s="234" t="s">
        <v>475</v>
      </c>
      <c r="BG135" s="234" t="s">
        <v>475</v>
      </c>
      <c r="BH135" s="234" t="s">
        <v>475</v>
      </c>
      <c r="BI135" s="234" t="s">
        <v>476</v>
      </c>
      <c r="BJ135" s="234" t="s">
        <v>477</v>
      </c>
      <c r="BK135" s="234">
        <v>376030000</v>
      </c>
      <c r="BL135" s="234" t="s">
        <v>478</v>
      </c>
      <c r="BM135" s="234">
        <v>16759</v>
      </c>
      <c r="BN135" s="234">
        <v>0</v>
      </c>
      <c r="BO135" s="234" t="s">
        <v>1169</v>
      </c>
      <c r="BP135" s="234" t="s">
        <v>1169</v>
      </c>
      <c r="BQ135" s="234" t="s">
        <v>479</v>
      </c>
      <c r="BR135" s="234">
        <v>20221547</v>
      </c>
      <c r="BS135" s="234" t="s">
        <v>1188</v>
      </c>
      <c r="BT135" s="234" t="s">
        <v>479</v>
      </c>
      <c r="BU135" s="234" t="s">
        <v>1187</v>
      </c>
      <c r="BV135" s="234" t="s">
        <v>1187</v>
      </c>
      <c r="BW135" s="234" t="s">
        <v>479</v>
      </c>
      <c r="BX135" s="234" t="s">
        <v>1189</v>
      </c>
      <c r="BY135" s="234" t="s">
        <v>1189</v>
      </c>
      <c r="BZ135" s="234" t="s">
        <v>1190</v>
      </c>
      <c r="CA135" s="234" t="s">
        <v>483</v>
      </c>
      <c r="CB135" s="234" t="s">
        <v>944</v>
      </c>
      <c r="CC135" s="234" t="s">
        <v>944</v>
      </c>
      <c r="CD135" s="234" t="s">
        <v>944</v>
      </c>
      <c r="CE135" s="234" t="s">
        <v>484</v>
      </c>
      <c r="CF135" s="234" t="s">
        <v>485</v>
      </c>
      <c r="CG135" s="234" t="s">
        <v>485</v>
      </c>
      <c r="CH135" s="234" t="s">
        <v>485</v>
      </c>
      <c r="CI135" s="234" t="s">
        <v>484</v>
      </c>
      <c r="CJ135" s="234">
        <v>1635</v>
      </c>
      <c r="CK135" s="234">
        <v>1635</v>
      </c>
      <c r="CL135" s="234" t="s">
        <v>479</v>
      </c>
      <c r="CM135" s="234">
        <v>35070000</v>
      </c>
      <c r="CN135" s="236">
        <v>35070000</v>
      </c>
      <c r="CO135" s="234" t="s">
        <v>479</v>
      </c>
      <c r="CP135" s="234">
        <v>1426</v>
      </c>
      <c r="CQ135" s="234">
        <v>1426</v>
      </c>
      <c r="CR135" s="234" t="s">
        <v>479</v>
      </c>
      <c r="CS135" s="234">
        <v>35070000</v>
      </c>
      <c r="CT135" s="236">
        <v>35070000</v>
      </c>
      <c r="CU135" s="234" t="s">
        <v>486</v>
      </c>
      <c r="CV135" s="234" t="s">
        <v>479</v>
      </c>
      <c r="CW135" s="236">
        <v>3507000</v>
      </c>
      <c r="CX135" s="234" t="s">
        <v>487</v>
      </c>
      <c r="CY135" s="234">
        <v>2779</v>
      </c>
      <c r="CZ135" s="234">
        <v>2779</v>
      </c>
      <c r="DA135" s="234" t="s">
        <v>488</v>
      </c>
      <c r="DB135" s="236">
        <f>+Tabla2[[#This Row],[VALOR TOTAL ESTIMADO VIGENCIA ACTUAL]]-Tabla2[[#This Row],[Valor CDP BD]]</f>
        <v>0</v>
      </c>
      <c r="DC135" s="236">
        <f>+Tabla2[[#This Row],[Valor CDP BD]]-Tabla2[[#This Row],[Valor RP BD]]</f>
        <v>0</v>
      </c>
    </row>
    <row r="136" spans="1:107" ht="16.149999999999999" hidden="1" customHeight="1" x14ac:dyDescent="0.25">
      <c r="A136" s="234" t="s">
        <v>1191</v>
      </c>
      <c r="B136" s="234" t="s">
        <v>1192</v>
      </c>
      <c r="C136" s="234">
        <v>7710</v>
      </c>
      <c r="D136" s="234" t="s">
        <v>1191</v>
      </c>
      <c r="E136" s="234">
        <v>1352022</v>
      </c>
      <c r="F136" s="234">
        <v>7710</v>
      </c>
      <c r="G136" s="234">
        <v>16763</v>
      </c>
      <c r="H136" s="234">
        <v>2776</v>
      </c>
      <c r="I136" s="234" t="s">
        <v>1193</v>
      </c>
      <c r="J136" s="234" t="s">
        <v>453</v>
      </c>
      <c r="K136" s="234" t="s">
        <v>454</v>
      </c>
      <c r="L136" s="234" t="s">
        <v>455</v>
      </c>
      <c r="M136" s="234" t="s">
        <v>1053</v>
      </c>
      <c r="N136" s="234" t="s">
        <v>457</v>
      </c>
      <c r="O136" s="234" t="s">
        <v>1054</v>
      </c>
      <c r="P136" s="234" t="s">
        <v>104</v>
      </c>
      <c r="Q136" s="234" t="s">
        <v>115</v>
      </c>
      <c r="R136" s="234" t="s">
        <v>786</v>
      </c>
      <c r="S136" s="234" t="s">
        <v>787</v>
      </c>
      <c r="T136" s="234" t="s">
        <v>461</v>
      </c>
      <c r="U136" s="234">
        <v>0</v>
      </c>
      <c r="V136" s="234" t="s">
        <v>1194</v>
      </c>
      <c r="W136" s="234" t="s">
        <v>463</v>
      </c>
      <c r="X136" s="234" t="s">
        <v>464</v>
      </c>
      <c r="Y136" s="234">
        <v>0</v>
      </c>
      <c r="Z136" s="234" t="s">
        <v>465</v>
      </c>
      <c r="AA136" s="234" t="s">
        <v>466</v>
      </c>
      <c r="AB136" s="235">
        <v>1</v>
      </c>
      <c r="AC136" s="235">
        <v>1</v>
      </c>
      <c r="AD136" s="235">
        <v>8</v>
      </c>
      <c r="AE136" s="234">
        <v>1</v>
      </c>
      <c r="AF136" s="234">
        <v>9</v>
      </c>
      <c r="AG136" s="236">
        <v>60720000</v>
      </c>
      <c r="AH136" s="234">
        <v>0</v>
      </c>
      <c r="AI136" s="234">
        <v>0</v>
      </c>
      <c r="AJ136" s="234">
        <v>0</v>
      </c>
      <c r="AK136" s="234" t="s">
        <v>1058</v>
      </c>
      <c r="AL136" s="234" t="s">
        <v>1059</v>
      </c>
      <c r="AM136" s="234">
        <v>0</v>
      </c>
      <c r="AN136" s="234">
        <v>0</v>
      </c>
      <c r="AO136" s="234" t="s">
        <v>5</v>
      </c>
      <c r="AP136" s="234" t="s">
        <v>1195</v>
      </c>
      <c r="AQ136" s="234">
        <v>20220492</v>
      </c>
      <c r="AR136" s="234">
        <v>458</v>
      </c>
      <c r="AS136" s="234">
        <v>44575</v>
      </c>
      <c r="AT136" s="234">
        <v>60720000</v>
      </c>
      <c r="AU136" s="234">
        <v>769</v>
      </c>
      <c r="AV136" s="234">
        <v>44584</v>
      </c>
      <c r="AW136" s="234">
        <v>60720000</v>
      </c>
      <c r="AX136" s="234">
        <v>0</v>
      </c>
      <c r="AY136" s="234">
        <v>7590000</v>
      </c>
      <c r="AZ136" s="234" t="s">
        <v>470</v>
      </c>
      <c r="BA136" s="234" t="s">
        <v>471</v>
      </c>
      <c r="BB136" s="234" t="s">
        <v>472</v>
      </c>
      <c r="BC136" s="234">
        <v>3778917</v>
      </c>
      <c r="BD136" s="234" t="s">
        <v>473</v>
      </c>
      <c r="BE136" s="234" t="s">
        <v>474</v>
      </c>
      <c r="BF136" s="234" t="s">
        <v>475</v>
      </c>
      <c r="BG136" s="234" t="s">
        <v>475</v>
      </c>
      <c r="BH136" s="234" t="s">
        <v>475</v>
      </c>
      <c r="BI136" s="234" t="s">
        <v>476</v>
      </c>
      <c r="BJ136" s="234" t="s">
        <v>477</v>
      </c>
      <c r="BK136" s="234">
        <v>376030000</v>
      </c>
      <c r="BL136" s="234" t="s">
        <v>478</v>
      </c>
      <c r="BM136" s="234">
        <v>16763</v>
      </c>
      <c r="BN136" s="234">
        <v>0</v>
      </c>
      <c r="BO136" s="234" t="s">
        <v>1169</v>
      </c>
      <c r="BP136" s="234" t="s">
        <v>1169</v>
      </c>
      <c r="BQ136" s="234" t="s">
        <v>479</v>
      </c>
      <c r="BR136" s="234">
        <v>20220492</v>
      </c>
      <c r="BS136" s="234" t="s">
        <v>1196</v>
      </c>
      <c r="BT136" s="234" t="s">
        <v>479</v>
      </c>
      <c r="BU136" s="234" t="s">
        <v>1197</v>
      </c>
      <c r="BV136" s="234" t="s">
        <v>1197</v>
      </c>
      <c r="BW136" s="234" t="s">
        <v>479</v>
      </c>
      <c r="BX136" s="234" t="s">
        <v>1198</v>
      </c>
      <c r="BY136" s="234" t="s">
        <v>1198</v>
      </c>
      <c r="BZ136" s="234" t="s">
        <v>1198</v>
      </c>
      <c r="CA136" s="234" t="s">
        <v>484</v>
      </c>
      <c r="CB136" s="234" t="s">
        <v>786</v>
      </c>
      <c r="CC136" s="234" t="s">
        <v>786</v>
      </c>
      <c r="CD136" s="234" t="s">
        <v>786</v>
      </c>
      <c r="CE136" s="234" t="s">
        <v>484</v>
      </c>
      <c r="CF136" s="234" t="s">
        <v>485</v>
      </c>
      <c r="CG136" s="234" t="s">
        <v>485</v>
      </c>
      <c r="CH136" s="234" t="s">
        <v>485</v>
      </c>
      <c r="CI136" s="234" t="s">
        <v>484</v>
      </c>
      <c r="CJ136" s="234">
        <v>458</v>
      </c>
      <c r="CK136" s="234">
        <v>458</v>
      </c>
      <c r="CL136" s="234" t="s">
        <v>479</v>
      </c>
      <c r="CM136" s="234">
        <v>60720000</v>
      </c>
      <c r="CN136" s="236">
        <v>60720000</v>
      </c>
      <c r="CO136" s="234" t="s">
        <v>479</v>
      </c>
      <c r="CP136" s="234">
        <v>769</v>
      </c>
      <c r="CQ136" s="234">
        <v>769</v>
      </c>
      <c r="CR136" s="234" t="s">
        <v>479</v>
      </c>
      <c r="CS136" s="234">
        <v>60720000</v>
      </c>
      <c r="CT136" s="236">
        <v>60720000</v>
      </c>
      <c r="CU136" s="234" t="s">
        <v>486</v>
      </c>
      <c r="CV136" s="234" t="s">
        <v>479</v>
      </c>
      <c r="CW136" s="236">
        <v>7590000</v>
      </c>
      <c r="CX136" s="234" t="s">
        <v>487</v>
      </c>
      <c r="CY136" s="234">
        <v>2776</v>
      </c>
      <c r="CZ136" s="234">
        <v>2776</v>
      </c>
      <c r="DA136" s="234" t="s">
        <v>488</v>
      </c>
      <c r="DB136" s="236">
        <f>+Tabla2[[#This Row],[VALOR TOTAL ESTIMADO VIGENCIA ACTUAL]]-Tabla2[[#This Row],[Valor CDP BD]]</f>
        <v>0</v>
      </c>
      <c r="DC136" s="236">
        <f>+Tabla2[[#This Row],[Valor CDP BD]]-Tabla2[[#This Row],[Valor RP BD]]</f>
        <v>0</v>
      </c>
    </row>
    <row r="137" spans="1:107" ht="16.149999999999999" hidden="1" customHeight="1" x14ac:dyDescent="0.25">
      <c r="A137" s="234" t="s">
        <v>1199</v>
      </c>
      <c r="B137" s="234" t="s">
        <v>1200</v>
      </c>
      <c r="C137" s="234">
        <v>7710</v>
      </c>
      <c r="D137" s="234" t="s">
        <v>1199</v>
      </c>
      <c r="E137" s="234">
        <v>1362022</v>
      </c>
      <c r="F137" s="234">
        <v>7710</v>
      </c>
      <c r="G137" s="234">
        <v>16765</v>
      </c>
      <c r="H137" s="234">
        <v>2776</v>
      </c>
      <c r="I137" s="234" t="s">
        <v>1193</v>
      </c>
      <c r="J137" s="234" t="s">
        <v>453</v>
      </c>
      <c r="K137" s="234" t="s">
        <v>454</v>
      </c>
      <c r="L137" s="234" t="s">
        <v>455</v>
      </c>
      <c r="M137" s="234" t="s">
        <v>1053</v>
      </c>
      <c r="N137" s="234" t="s">
        <v>457</v>
      </c>
      <c r="O137" s="234" t="s">
        <v>1054</v>
      </c>
      <c r="P137" s="234" t="s">
        <v>104</v>
      </c>
      <c r="Q137" s="234" t="s">
        <v>115</v>
      </c>
      <c r="R137" s="234" t="s">
        <v>786</v>
      </c>
      <c r="S137" s="234" t="s">
        <v>787</v>
      </c>
      <c r="T137" s="234" t="s">
        <v>461</v>
      </c>
      <c r="U137" s="234">
        <v>0</v>
      </c>
      <c r="V137" s="234" t="s">
        <v>1201</v>
      </c>
      <c r="W137" s="234" t="s">
        <v>463</v>
      </c>
      <c r="X137" s="234" t="s">
        <v>464</v>
      </c>
      <c r="Y137" s="234">
        <v>0</v>
      </c>
      <c r="Z137" s="234" t="s">
        <v>465</v>
      </c>
      <c r="AA137" s="234" t="s">
        <v>466</v>
      </c>
      <c r="AB137" s="235">
        <v>1</v>
      </c>
      <c r="AC137" s="235">
        <v>1</v>
      </c>
      <c r="AD137" s="235">
        <v>8</v>
      </c>
      <c r="AE137" s="234">
        <v>1</v>
      </c>
      <c r="AF137" s="234">
        <v>9</v>
      </c>
      <c r="AG137" s="236">
        <v>24080000</v>
      </c>
      <c r="AH137" s="234">
        <v>0</v>
      </c>
      <c r="AI137" s="234">
        <v>0</v>
      </c>
      <c r="AJ137" s="234">
        <v>0</v>
      </c>
      <c r="AK137" s="234" t="s">
        <v>1058</v>
      </c>
      <c r="AL137" s="234" t="s">
        <v>1059</v>
      </c>
      <c r="AM137" s="234">
        <v>0</v>
      </c>
      <c r="AN137" s="234">
        <v>0</v>
      </c>
      <c r="AO137" s="234" t="s">
        <v>5</v>
      </c>
      <c r="AP137" s="234" t="s">
        <v>1202</v>
      </c>
      <c r="AQ137" s="234">
        <v>20220717</v>
      </c>
      <c r="AR137" s="234">
        <v>828</v>
      </c>
      <c r="AS137" s="234">
        <v>44580</v>
      </c>
      <c r="AT137" s="234">
        <v>24080000</v>
      </c>
      <c r="AU137" s="234">
        <v>780</v>
      </c>
      <c r="AV137" s="234">
        <v>44584</v>
      </c>
      <c r="AW137" s="234">
        <v>24080000</v>
      </c>
      <c r="AX137" s="234">
        <v>0</v>
      </c>
      <c r="AY137" s="234">
        <v>3010000</v>
      </c>
      <c r="AZ137" s="234" t="s">
        <v>470</v>
      </c>
      <c r="BA137" s="234" t="s">
        <v>471</v>
      </c>
      <c r="BB137" s="234" t="s">
        <v>472</v>
      </c>
      <c r="BC137" s="234">
        <v>3778917</v>
      </c>
      <c r="BD137" s="234" t="s">
        <v>473</v>
      </c>
      <c r="BE137" s="234" t="s">
        <v>474</v>
      </c>
      <c r="BF137" s="234" t="s">
        <v>475</v>
      </c>
      <c r="BG137" s="234" t="s">
        <v>475</v>
      </c>
      <c r="BH137" s="234" t="s">
        <v>475</v>
      </c>
      <c r="BI137" s="234" t="s">
        <v>476</v>
      </c>
      <c r="BJ137" s="234" t="s">
        <v>477</v>
      </c>
      <c r="BK137" s="234">
        <v>376030000</v>
      </c>
      <c r="BL137" s="234" t="s">
        <v>478</v>
      </c>
      <c r="BM137" s="234">
        <v>16765</v>
      </c>
      <c r="BN137" s="234">
        <v>0</v>
      </c>
      <c r="BO137" s="234" t="s">
        <v>1169</v>
      </c>
      <c r="BP137" s="234" t="s">
        <v>1169</v>
      </c>
      <c r="BQ137" s="234" t="s">
        <v>479</v>
      </c>
      <c r="BR137" s="234">
        <v>20220717</v>
      </c>
      <c r="BS137" s="234" t="s">
        <v>1203</v>
      </c>
      <c r="BT137" s="234" t="s">
        <v>479</v>
      </c>
      <c r="BU137" s="234" t="s">
        <v>1202</v>
      </c>
      <c r="BV137" s="234" t="s">
        <v>1202</v>
      </c>
      <c r="BW137" s="234" t="s">
        <v>479</v>
      </c>
      <c r="BX137" s="234" t="s">
        <v>1204</v>
      </c>
      <c r="BY137" s="234" t="s">
        <v>1204</v>
      </c>
      <c r="BZ137" s="234" t="s">
        <v>1204</v>
      </c>
      <c r="CA137" s="234" t="s">
        <v>484</v>
      </c>
      <c r="CB137" s="234" t="s">
        <v>786</v>
      </c>
      <c r="CC137" s="234" t="s">
        <v>786</v>
      </c>
      <c r="CD137" s="234" t="s">
        <v>786</v>
      </c>
      <c r="CE137" s="234" t="s">
        <v>484</v>
      </c>
      <c r="CF137" s="234" t="s">
        <v>485</v>
      </c>
      <c r="CG137" s="234" t="s">
        <v>485</v>
      </c>
      <c r="CH137" s="234" t="s">
        <v>485</v>
      </c>
      <c r="CI137" s="234" t="s">
        <v>484</v>
      </c>
      <c r="CJ137" s="234">
        <v>828</v>
      </c>
      <c r="CK137" s="234">
        <v>828</v>
      </c>
      <c r="CL137" s="234" t="s">
        <v>479</v>
      </c>
      <c r="CM137" s="234">
        <v>24080000</v>
      </c>
      <c r="CN137" s="236">
        <v>24080000</v>
      </c>
      <c r="CO137" s="234" t="s">
        <v>479</v>
      </c>
      <c r="CP137" s="234">
        <v>780</v>
      </c>
      <c r="CQ137" s="234">
        <v>780</v>
      </c>
      <c r="CR137" s="234" t="s">
        <v>479</v>
      </c>
      <c r="CS137" s="234">
        <v>24080000</v>
      </c>
      <c r="CT137" s="236">
        <v>24080000</v>
      </c>
      <c r="CU137" s="234" t="s">
        <v>486</v>
      </c>
      <c r="CV137" s="234" t="s">
        <v>479</v>
      </c>
      <c r="CW137" s="236">
        <v>2809333</v>
      </c>
      <c r="CX137" s="234" t="s">
        <v>487</v>
      </c>
      <c r="CY137" s="234">
        <v>2776</v>
      </c>
      <c r="CZ137" s="234">
        <v>2776</v>
      </c>
      <c r="DA137" s="234" t="s">
        <v>488</v>
      </c>
      <c r="DB137" s="236">
        <f>+Tabla2[[#This Row],[VALOR TOTAL ESTIMADO VIGENCIA ACTUAL]]-Tabla2[[#This Row],[Valor CDP BD]]</f>
        <v>0</v>
      </c>
      <c r="DC137" s="236">
        <f>+Tabla2[[#This Row],[Valor CDP BD]]-Tabla2[[#This Row],[Valor RP BD]]</f>
        <v>0</v>
      </c>
    </row>
    <row r="138" spans="1:107" ht="16.149999999999999" hidden="1" customHeight="1" x14ac:dyDescent="0.25">
      <c r="A138" s="234" t="s">
        <v>1205</v>
      </c>
      <c r="B138" s="234" t="s">
        <v>1206</v>
      </c>
      <c r="C138" s="234">
        <v>7710</v>
      </c>
      <c r="D138" s="234" t="s">
        <v>1205</v>
      </c>
      <c r="E138" s="234">
        <v>1372022</v>
      </c>
      <c r="F138" s="234">
        <v>7710</v>
      </c>
      <c r="G138" s="234">
        <v>16773</v>
      </c>
      <c r="H138" s="234">
        <v>2776</v>
      </c>
      <c r="I138" s="234" t="s">
        <v>1193</v>
      </c>
      <c r="J138" s="234" t="s">
        <v>453</v>
      </c>
      <c r="K138" s="234" t="s">
        <v>454</v>
      </c>
      <c r="L138" s="234" t="s">
        <v>455</v>
      </c>
      <c r="M138" s="234" t="s">
        <v>1053</v>
      </c>
      <c r="N138" s="234" t="s">
        <v>457</v>
      </c>
      <c r="O138" s="234" t="s">
        <v>1054</v>
      </c>
      <c r="P138" s="234" t="s">
        <v>104</v>
      </c>
      <c r="Q138" s="234" t="s">
        <v>115</v>
      </c>
      <c r="R138" s="234" t="s">
        <v>786</v>
      </c>
      <c r="S138" s="234" t="s">
        <v>787</v>
      </c>
      <c r="T138" s="234" t="s">
        <v>461</v>
      </c>
      <c r="U138" s="234">
        <v>0</v>
      </c>
      <c r="V138" s="234" t="s">
        <v>1207</v>
      </c>
      <c r="W138" s="234" t="s">
        <v>463</v>
      </c>
      <c r="X138" s="234" t="s">
        <v>464</v>
      </c>
      <c r="Y138" s="234">
        <v>0</v>
      </c>
      <c r="Z138" s="234" t="s">
        <v>465</v>
      </c>
      <c r="AA138" s="234" t="s">
        <v>466</v>
      </c>
      <c r="AB138" s="235">
        <v>1</v>
      </c>
      <c r="AC138" s="235">
        <v>1</v>
      </c>
      <c r="AD138" s="235">
        <v>9</v>
      </c>
      <c r="AE138" s="234">
        <v>1</v>
      </c>
      <c r="AF138" s="234">
        <v>10</v>
      </c>
      <c r="AG138" s="236">
        <v>68310000</v>
      </c>
      <c r="AH138" s="234">
        <v>0</v>
      </c>
      <c r="AI138" s="234">
        <v>0</v>
      </c>
      <c r="AJ138" s="234">
        <v>0</v>
      </c>
      <c r="AK138" s="234" t="s">
        <v>1058</v>
      </c>
      <c r="AL138" s="234" t="s">
        <v>1059</v>
      </c>
      <c r="AM138" s="234">
        <v>0</v>
      </c>
      <c r="AN138" s="234">
        <v>0</v>
      </c>
      <c r="AO138" s="234" t="s">
        <v>5</v>
      </c>
      <c r="AP138" s="234" t="s">
        <v>1208</v>
      </c>
      <c r="AQ138" s="234">
        <v>20221362</v>
      </c>
      <c r="AR138" s="234">
        <v>1386</v>
      </c>
      <c r="AS138" s="234">
        <v>44584</v>
      </c>
      <c r="AT138" s="234">
        <v>68310000</v>
      </c>
      <c r="AU138" s="234">
        <v>985</v>
      </c>
      <c r="AV138" s="234">
        <v>44587</v>
      </c>
      <c r="AW138" s="234">
        <v>68310000</v>
      </c>
      <c r="AX138" s="234">
        <v>0</v>
      </c>
      <c r="AY138" s="234">
        <v>7590000</v>
      </c>
      <c r="AZ138" s="234" t="s">
        <v>470</v>
      </c>
      <c r="BA138" s="234" t="s">
        <v>471</v>
      </c>
      <c r="BB138" s="234" t="s">
        <v>472</v>
      </c>
      <c r="BC138" s="234">
        <v>3778917</v>
      </c>
      <c r="BD138" s="234" t="s">
        <v>473</v>
      </c>
      <c r="BE138" s="234" t="s">
        <v>474</v>
      </c>
      <c r="BF138" s="234" t="s">
        <v>475</v>
      </c>
      <c r="BG138" s="234" t="s">
        <v>475</v>
      </c>
      <c r="BH138" s="234" t="s">
        <v>475</v>
      </c>
      <c r="BI138" s="234" t="s">
        <v>476</v>
      </c>
      <c r="BJ138" s="234" t="s">
        <v>477</v>
      </c>
      <c r="BK138" s="234">
        <v>376030000</v>
      </c>
      <c r="BL138" s="234" t="s">
        <v>478</v>
      </c>
      <c r="BM138" s="234">
        <v>16773</v>
      </c>
      <c r="BN138" s="234">
        <v>0</v>
      </c>
      <c r="BO138" s="234" t="s">
        <v>1169</v>
      </c>
      <c r="BP138" s="234" t="s">
        <v>1169</v>
      </c>
      <c r="BQ138" s="234" t="s">
        <v>479</v>
      </c>
      <c r="BR138" s="234">
        <v>20221362</v>
      </c>
      <c r="BS138" s="234" t="s">
        <v>1209</v>
      </c>
      <c r="BT138" s="234" t="s">
        <v>479</v>
      </c>
      <c r="BU138" s="234" t="s">
        <v>1208</v>
      </c>
      <c r="BV138" s="234" t="s">
        <v>1208</v>
      </c>
      <c r="BW138" s="234" t="s">
        <v>479</v>
      </c>
      <c r="BX138" s="234" t="s">
        <v>1198</v>
      </c>
      <c r="BY138" s="234" t="s">
        <v>1198</v>
      </c>
      <c r="BZ138" s="234" t="s">
        <v>1198</v>
      </c>
      <c r="CA138" s="234" t="s">
        <v>484</v>
      </c>
      <c r="CB138" s="234" t="s">
        <v>786</v>
      </c>
      <c r="CC138" s="234" t="s">
        <v>786</v>
      </c>
      <c r="CD138" s="234" t="s">
        <v>786</v>
      </c>
      <c r="CE138" s="234" t="s">
        <v>484</v>
      </c>
      <c r="CF138" s="234" t="s">
        <v>485</v>
      </c>
      <c r="CG138" s="234" t="s">
        <v>485</v>
      </c>
      <c r="CH138" s="234" t="s">
        <v>485</v>
      </c>
      <c r="CI138" s="234" t="s">
        <v>484</v>
      </c>
      <c r="CJ138" s="234">
        <v>1386</v>
      </c>
      <c r="CK138" s="234">
        <v>1386</v>
      </c>
      <c r="CL138" s="234" t="s">
        <v>479</v>
      </c>
      <c r="CM138" s="234">
        <v>68310000</v>
      </c>
      <c r="CN138" s="236">
        <v>68310000</v>
      </c>
      <c r="CO138" s="234" t="s">
        <v>479</v>
      </c>
      <c r="CP138" s="234">
        <v>985</v>
      </c>
      <c r="CQ138" s="234">
        <v>985</v>
      </c>
      <c r="CR138" s="234" t="s">
        <v>479</v>
      </c>
      <c r="CS138" s="234">
        <v>68310000</v>
      </c>
      <c r="CT138" s="236">
        <v>68310000</v>
      </c>
      <c r="CU138" s="234" t="s">
        <v>486</v>
      </c>
      <c r="CV138" s="234" t="s">
        <v>479</v>
      </c>
      <c r="CW138" s="236">
        <v>7590000</v>
      </c>
      <c r="CX138" s="234" t="s">
        <v>487</v>
      </c>
      <c r="CY138" s="234">
        <v>2776</v>
      </c>
      <c r="CZ138" s="234">
        <v>2776</v>
      </c>
      <c r="DA138" s="234" t="s">
        <v>488</v>
      </c>
      <c r="DB138" s="236">
        <f>+Tabla2[[#This Row],[VALOR TOTAL ESTIMADO VIGENCIA ACTUAL]]-Tabla2[[#This Row],[Valor CDP BD]]</f>
        <v>0</v>
      </c>
      <c r="DC138" s="236">
        <f>+Tabla2[[#This Row],[Valor CDP BD]]-Tabla2[[#This Row],[Valor RP BD]]</f>
        <v>0</v>
      </c>
    </row>
    <row r="139" spans="1:107" ht="16.149999999999999" hidden="1" customHeight="1" x14ac:dyDescent="0.25">
      <c r="A139" s="234" t="s">
        <v>1210</v>
      </c>
      <c r="B139" s="234" t="s">
        <v>1211</v>
      </c>
      <c r="C139" s="234">
        <v>7710</v>
      </c>
      <c r="D139" s="234" t="s">
        <v>1210</v>
      </c>
      <c r="E139" s="234">
        <v>1382022</v>
      </c>
      <c r="F139" s="234">
        <v>7710</v>
      </c>
      <c r="G139" s="234">
        <v>16776</v>
      </c>
      <c r="H139" s="234">
        <v>2776</v>
      </c>
      <c r="I139" s="234" t="s">
        <v>1193</v>
      </c>
      <c r="J139" s="234" t="s">
        <v>453</v>
      </c>
      <c r="K139" s="234" t="s">
        <v>454</v>
      </c>
      <c r="L139" s="234" t="s">
        <v>455</v>
      </c>
      <c r="M139" s="234" t="s">
        <v>1053</v>
      </c>
      <c r="N139" s="234" t="s">
        <v>457</v>
      </c>
      <c r="O139" s="234" t="s">
        <v>1054</v>
      </c>
      <c r="P139" s="234" t="s">
        <v>104</v>
      </c>
      <c r="Q139" s="234" t="s">
        <v>115</v>
      </c>
      <c r="R139" s="234" t="s">
        <v>786</v>
      </c>
      <c r="S139" s="234" t="s">
        <v>787</v>
      </c>
      <c r="T139" s="234" t="s">
        <v>461</v>
      </c>
      <c r="U139" s="234">
        <v>0</v>
      </c>
      <c r="V139" s="234" t="s">
        <v>1212</v>
      </c>
      <c r="W139" s="234" t="s">
        <v>463</v>
      </c>
      <c r="X139" s="234" t="s">
        <v>464</v>
      </c>
      <c r="Y139" s="234">
        <v>0</v>
      </c>
      <c r="Z139" s="234" t="s">
        <v>465</v>
      </c>
      <c r="AA139" s="234" t="s">
        <v>466</v>
      </c>
      <c r="AB139" s="235">
        <v>1</v>
      </c>
      <c r="AC139" s="235">
        <v>1</v>
      </c>
      <c r="AD139" s="235">
        <v>9</v>
      </c>
      <c r="AE139" s="234">
        <v>1</v>
      </c>
      <c r="AF139" s="234">
        <v>10</v>
      </c>
      <c r="AG139" s="236">
        <v>68310000</v>
      </c>
      <c r="AH139" s="234">
        <v>0</v>
      </c>
      <c r="AI139" s="234">
        <v>0</v>
      </c>
      <c r="AJ139" s="234">
        <v>0</v>
      </c>
      <c r="AK139" s="234" t="s">
        <v>1058</v>
      </c>
      <c r="AL139" s="234" t="s">
        <v>1059</v>
      </c>
      <c r="AM139" s="234">
        <v>0</v>
      </c>
      <c r="AN139" s="234">
        <v>0</v>
      </c>
      <c r="AO139" s="234" t="s">
        <v>5</v>
      </c>
      <c r="AP139" s="234" t="s">
        <v>1213</v>
      </c>
      <c r="AQ139" s="234">
        <v>20220501</v>
      </c>
      <c r="AR139" s="234">
        <v>571</v>
      </c>
      <c r="AS139" s="234">
        <v>44578</v>
      </c>
      <c r="AT139" s="234">
        <v>68310000</v>
      </c>
      <c r="AU139" s="234">
        <v>594</v>
      </c>
      <c r="AV139" s="234">
        <v>44582</v>
      </c>
      <c r="AW139" s="234">
        <v>68310000</v>
      </c>
      <c r="AX139" s="234">
        <v>0</v>
      </c>
      <c r="AY139" s="234">
        <v>7590000</v>
      </c>
      <c r="AZ139" s="234" t="s">
        <v>470</v>
      </c>
      <c r="BA139" s="234" t="s">
        <v>471</v>
      </c>
      <c r="BB139" s="234" t="s">
        <v>472</v>
      </c>
      <c r="BC139" s="234">
        <v>3778917</v>
      </c>
      <c r="BD139" s="234" t="s">
        <v>473</v>
      </c>
      <c r="BE139" s="234" t="s">
        <v>474</v>
      </c>
      <c r="BF139" s="234" t="s">
        <v>475</v>
      </c>
      <c r="BG139" s="234" t="s">
        <v>475</v>
      </c>
      <c r="BH139" s="234" t="s">
        <v>475</v>
      </c>
      <c r="BI139" s="234" t="s">
        <v>476</v>
      </c>
      <c r="BJ139" s="234" t="s">
        <v>477</v>
      </c>
      <c r="BK139" s="234">
        <v>376030000</v>
      </c>
      <c r="BL139" s="234" t="s">
        <v>478</v>
      </c>
      <c r="BM139" s="234">
        <v>16776</v>
      </c>
      <c r="BN139" s="234">
        <v>0</v>
      </c>
      <c r="BO139" s="234" t="s">
        <v>1169</v>
      </c>
      <c r="BP139" s="234" t="s">
        <v>1169</v>
      </c>
      <c r="BQ139" s="234" t="s">
        <v>479</v>
      </c>
      <c r="BR139" s="234">
        <v>20220501</v>
      </c>
      <c r="BS139" s="234" t="s">
        <v>1214</v>
      </c>
      <c r="BT139" s="234" t="s">
        <v>479</v>
      </c>
      <c r="BU139" s="234" t="s">
        <v>1213</v>
      </c>
      <c r="BV139" s="234" t="s">
        <v>1213</v>
      </c>
      <c r="BW139" s="234" t="s">
        <v>479</v>
      </c>
      <c r="BX139" s="234" t="s">
        <v>1198</v>
      </c>
      <c r="BY139" s="234" t="s">
        <v>1198</v>
      </c>
      <c r="BZ139" s="234" t="s">
        <v>1215</v>
      </c>
      <c r="CA139" s="234" t="s">
        <v>483</v>
      </c>
      <c r="CB139" s="234" t="s">
        <v>786</v>
      </c>
      <c r="CC139" s="234" t="s">
        <v>786</v>
      </c>
      <c r="CD139" s="234" t="s">
        <v>786</v>
      </c>
      <c r="CE139" s="234" t="s">
        <v>484</v>
      </c>
      <c r="CF139" s="234" t="s">
        <v>485</v>
      </c>
      <c r="CG139" s="234" t="s">
        <v>485</v>
      </c>
      <c r="CH139" s="234" t="s">
        <v>485</v>
      </c>
      <c r="CI139" s="234" t="s">
        <v>484</v>
      </c>
      <c r="CJ139" s="234">
        <v>571</v>
      </c>
      <c r="CK139" s="234">
        <v>571</v>
      </c>
      <c r="CL139" s="234" t="s">
        <v>479</v>
      </c>
      <c r="CM139" s="234">
        <v>68310000</v>
      </c>
      <c r="CN139" s="236">
        <v>68310000</v>
      </c>
      <c r="CO139" s="234" t="s">
        <v>479</v>
      </c>
      <c r="CP139" s="234">
        <v>594</v>
      </c>
      <c r="CQ139" s="234">
        <v>594</v>
      </c>
      <c r="CR139" s="234" t="s">
        <v>479</v>
      </c>
      <c r="CS139" s="234">
        <v>68310000</v>
      </c>
      <c r="CT139" s="236">
        <v>68310000</v>
      </c>
      <c r="CU139" s="234" t="s">
        <v>486</v>
      </c>
      <c r="CV139" s="234" t="s">
        <v>479</v>
      </c>
      <c r="CW139" s="236">
        <v>7590000</v>
      </c>
      <c r="CX139" s="234" t="s">
        <v>487</v>
      </c>
      <c r="CY139" s="234">
        <v>2776</v>
      </c>
      <c r="CZ139" s="234">
        <v>2776</v>
      </c>
      <c r="DA139" s="234" t="s">
        <v>488</v>
      </c>
      <c r="DB139" s="236">
        <f>+Tabla2[[#This Row],[VALOR TOTAL ESTIMADO VIGENCIA ACTUAL]]-Tabla2[[#This Row],[Valor CDP BD]]</f>
        <v>0</v>
      </c>
      <c r="DC139" s="236">
        <f>+Tabla2[[#This Row],[Valor CDP BD]]-Tabla2[[#This Row],[Valor RP BD]]</f>
        <v>0</v>
      </c>
    </row>
    <row r="140" spans="1:107" ht="16.149999999999999" customHeight="1" x14ac:dyDescent="0.25">
      <c r="A140" s="234" t="s">
        <v>1216</v>
      </c>
      <c r="B140" s="234" t="s">
        <v>1217</v>
      </c>
      <c r="C140" s="234">
        <v>7710</v>
      </c>
      <c r="D140" s="234" t="s">
        <v>1216</v>
      </c>
      <c r="E140" s="234">
        <v>1392022</v>
      </c>
      <c r="F140" s="234">
        <v>7710</v>
      </c>
      <c r="G140" s="234" t="s">
        <v>486</v>
      </c>
      <c r="H140" s="234">
        <v>2778</v>
      </c>
      <c r="I140" s="234" t="s">
        <v>1166</v>
      </c>
      <c r="J140" s="234" t="s">
        <v>453</v>
      </c>
      <c r="K140" s="234" t="s">
        <v>454</v>
      </c>
      <c r="L140" s="234" t="s">
        <v>455</v>
      </c>
      <c r="M140" s="234" t="s">
        <v>1053</v>
      </c>
      <c r="N140" s="234" t="s">
        <v>457</v>
      </c>
      <c r="O140" s="234" t="s">
        <v>1054</v>
      </c>
      <c r="P140" s="234" t="s">
        <v>104</v>
      </c>
      <c r="Q140" s="234" t="s">
        <v>115</v>
      </c>
      <c r="R140" s="234" t="s">
        <v>954</v>
      </c>
      <c r="S140" s="234" t="s">
        <v>955</v>
      </c>
      <c r="T140" s="234" t="s">
        <v>461</v>
      </c>
      <c r="U140" s="234">
        <v>0</v>
      </c>
      <c r="V140" s="234" t="s">
        <v>992</v>
      </c>
      <c r="W140" s="234" t="s">
        <v>81</v>
      </c>
      <c r="X140" s="234" t="s">
        <v>81</v>
      </c>
      <c r="Y140" s="234">
        <v>0</v>
      </c>
      <c r="Z140" s="234" t="s">
        <v>475</v>
      </c>
      <c r="AA140" s="234" t="s">
        <v>81</v>
      </c>
      <c r="AB140" s="235" t="s">
        <v>81</v>
      </c>
      <c r="AC140" s="235" t="s">
        <v>81</v>
      </c>
      <c r="AD140" s="235" t="s">
        <v>81</v>
      </c>
      <c r="AE140" s="234" t="s">
        <v>81</v>
      </c>
      <c r="AF140" s="234" t="s">
        <v>81</v>
      </c>
      <c r="AG140" s="236">
        <v>2234000</v>
      </c>
      <c r="AH140" s="234">
        <v>0</v>
      </c>
      <c r="AI140" s="234">
        <v>0</v>
      </c>
      <c r="AJ140" s="234">
        <v>0</v>
      </c>
      <c r="AK140" s="234" t="s">
        <v>1058</v>
      </c>
      <c r="AL140" s="234" t="s">
        <v>1059</v>
      </c>
      <c r="AM140" s="234">
        <v>0</v>
      </c>
      <c r="AN140" s="234">
        <v>0</v>
      </c>
      <c r="AO140" s="234" t="s">
        <v>5</v>
      </c>
      <c r="AP140" s="234" t="s">
        <v>486</v>
      </c>
      <c r="AQ140" s="234" t="s">
        <v>486</v>
      </c>
      <c r="AR140" s="234" t="s">
        <v>486</v>
      </c>
      <c r="AS140" s="234" t="s">
        <v>486</v>
      </c>
      <c r="AT140" s="234">
        <v>0</v>
      </c>
      <c r="AU140" s="234" t="s">
        <v>486</v>
      </c>
      <c r="AV140" s="234" t="s">
        <v>486</v>
      </c>
      <c r="AW140" s="234">
        <v>0</v>
      </c>
      <c r="AX140" s="234">
        <v>0</v>
      </c>
      <c r="AY140" s="234">
        <v>0</v>
      </c>
      <c r="AZ140" s="234" t="s">
        <v>470</v>
      </c>
      <c r="BA140" s="234" t="s">
        <v>471</v>
      </c>
      <c r="BB140" s="234" t="s">
        <v>472</v>
      </c>
      <c r="BC140" s="234">
        <v>3778917</v>
      </c>
      <c r="BD140" s="234" t="s">
        <v>473</v>
      </c>
      <c r="BE140" s="234" t="s">
        <v>474</v>
      </c>
      <c r="BF140" s="234" t="s">
        <v>475</v>
      </c>
      <c r="BG140" s="234" t="s">
        <v>475</v>
      </c>
      <c r="BH140" s="234" t="s">
        <v>475</v>
      </c>
      <c r="BI140" s="234" t="s">
        <v>476</v>
      </c>
      <c r="BJ140" s="234" t="s">
        <v>486</v>
      </c>
      <c r="BK140" s="234">
        <v>376030000</v>
      </c>
      <c r="BL140" s="234" t="s">
        <v>486</v>
      </c>
      <c r="BM140" s="234" t="s">
        <v>486</v>
      </c>
      <c r="BN140" s="234">
        <v>0</v>
      </c>
      <c r="BO140" s="234" t="s">
        <v>1169</v>
      </c>
      <c r="BP140" s="234" t="s">
        <v>486</v>
      </c>
      <c r="BQ140" s="234" t="s">
        <v>486</v>
      </c>
      <c r="BR140" s="234" t="s">
        <v>486</v>
      </c>
      <c r="BS140" s="234" t="s">
        <v>486</v>
      </c>
      <c r="BT140" s="234" t="s">
        <v>486</v>
      </c>
      <c r="BU140" s="234" t="s">
        <v>486</v>
      </c>
      <c r="BV140" s="234" t="s">
        <v>486</v>
      </c>
      <c r="BW140" s="234" t="s">
        <v>486</v>
      </c>
      <c r="BX140" s="234" t="s">
        <v>993</v>
      </c>
      <c r="BY140" s="234" t="s">
        <v>486</v>
      </c>
      <c r="BZ140" s="234" t="s">
        <v>486</v>
      </c>
      <c r="CA140" s="234" t="s">
        <v>486</v>
      </c>
      <c r="CB140" s="234" t="s">
        <v>954</v>
      </c>
      <c r="CC140" s="234" t="s">
        <v>486</v>
      </c>
      <c r="CD140" s="234" t="s">
        <v>486</v>
      </c>
      <c r="CE140" s="234" t="s">
        <v>486</v>
      </c>
      <c r="CF140" s="234" t="s">
        <v>485</v>
      </c>
      <c r="CG140" s="234" t="s">
        <v>486</v>
      </c>
      <c r="CH140" s="234" t="s">
        <v>486</v>
      </c>
      <c r="CI140" s="234" t="s">
        <v>486</v>
      </c>
      <c r="CJ140" s="234" t="s">
        <v>486</v>
      </c>
      <c r="CK140" s="234" t="s">
        <v>486</v>
      </c>
      <c r="CL140" s="234" t="s">
        <v>479</v>
      </c>
      <c r="CM140" s="234">
        <v>0</v>
      </c>
      <c r="CN140" s="236">
        <v>0</v>
      </c>
      <c r="CO140" s="234" t="s">
        <v>479</v>
      </c>
      <c r="CP140" s="234">
        <v>0</v>
      </c>
      <c r="CQ140" s="234">
        <v>0</v>
      </c>
      <c r="CR140" s="234" t="s">
        <v>486</v>
      </c>
      <c r="CS140" s="234">
        <v>0</v>
      </c>
      <c r="CT140" s="236">
        <v>0</v>
      </c>
      <c r="CU140" s="234" t="s">
        <v>486</v>
      </c>
      <c r="CV140" s="234" t="s">
        <v>486</v>
      </c>
      <c r="CW140" s="236">
        <v>0</v>
      </c>
      <c r="CX140" s="234" t="s">
        <v>486</v>
      </c>
      <c r="CY140" s="234">
        <v>2778</v>
      </c>
      <c r="CZ140" s="234">
        <v>0</v>
      </c>
      <c r="DA140" s="234" t="s">
        <v>994</v>
      </c>
      <c r="DB140" s="236">
        <f>+Tabla2[[#This Row],[VALOR TOTAL ESTIMADO VIGENCIA ACTUAL]]-Tabla2[[#This Row],[Valor CDP BD]]</f>
        <v>2234000</v>
      </c>
      <c r="DC140" s="236">
        <f>+Tabla2[[#This Row],[Valor CDP BD]]-Tabla2[[#This Row],[Valor RP BD]]</f>
        <v>0</v>
      </c>
    </row>
    <row r="141" spans="1:107" ht="16.149999999999999" customHeight="1" x14ac:dyDescent="0.25">
      <c r="A141" s="234" t="s">
        <v>1218</v>
      </c>
      <c r="B141" s="234" t="s">
        <v>1219</v>
      </c>
      <c r="C141" s="234">
        <v>7710</v>
      </c>
      <c r="D141" s="234" t="s">
        <v>1218</v>
      </c>
      <c r="E141" s="234">
        <v>1402022</v>
      </c>
      <c r="F141" s="234">
        <v>7710</v>
      </c>
      <c r="G141" s="234" t="s">
        <v>486</v>
      </c>
      <c r="H141" s="234">
        <v>2777</v>
      </c>
      <c r="I141" s="234" t="s">
        <v>1176</v>
      </c>
      <c r="J141" s="234" t="s">
        <v>453</v>
      </c>
      <c r="K141" s="234" t="s">
        <v>454</v>
      </c>
      <c r="L141" s="234" t="s">
        <v>455</v>
      </c>
      <c r="M141" s="234" t="s">
        <v>1053</v>
      </c>
      <c r="N141" s="234" t="s">
        <v>457</v>
      </c>
      <c r="O141" s="234" t="s">
        <v>1054</v>
      </c>
      <c r="P141" s="234" t="s">
        <v>104</v>
      </c>
      <c r="Q141" s="234" t="s">
        <v>115</v>
      </c>
      <c r="R141" s="234" t="s">
        <v>1055</v>
      </c>
      <c r="S141" s="234" t="s">
        <v>1056</v>
      </c>
      <c r="T141" s="234" t="s">
        <v>461</v>
      </c>
      <c r="U141" s="234">
        <v>0</v>
      </c>
      <c r="V141" s="234" t="s">
        <v>992</v>
      </c>
      <c r="W141" s="234" t="s">
        <v>81</v>
      </c>
      <c r="X141" s="234" t="s">
        <v>81</v>
      </c>
      <c r="Y141" s="234">
        <v>0</v>
      </c>
      <c r="Z141" s="234" t="s">
        <v>475</v>
      </c>
      <c r="AA141" s="234" t="s">
        <v>81</v>
      </c>
      <c r="AB141" s="235" t="s">
        <v>81</v>
      </c>
      <c r="AC141" s="235" t="s">
        <v>81</v>
      </c>
      <c r="AD141" s="235" t="s">
        <v>81</v>
      </c>
      <c r="AE141" s="234" t="s">
        <v>81</v>
      </c>
      <c r="AF141" s="234" t="s">
        <v>81</v>
      </c>
      <c r="AG141" s="236">
        <v>19790000</v>
      </c>
      <c r="AH141" s="234">
        <v>0</v>
      </c>
      <c r="AI141" s="234">
        <v>0</v>
      </c>
      <c r="AJ141" s="234">
        <v>0</v>
      </c>
      <c r="AK141" s="234" t="s">
        <v>1058</v>
      </c>
      <c r="AL141" s="234" t="s">
        <v>1059</v>
      </c>
      <c r="AM141" s="234">
        <v>0</v>
      </c>
      <c r="AN141" s="234">
        <v>0</v>
      </c>
      <c r="AO141" s="234" t="s">
        <v>5</v>
      </c>
      <c r="AP141" s="234" t="s">
        <v>486</v>
      </c>
      <c r="AQ141" s="234" t="s">
        <v>486</v>
      </c>
      <c r="AR141" s="234" t="s">
        <v>486</v>
      </c>
      <c r="AS141" s="234" t="s">
        <v>486</v>
      </c>
      <c r="AT141" s="234">
        <v>0</v>
      </c>
      <c r="AU141" s="234" t="s">
        <v>486</v>
      </c>
      <c r="AV141" s="234" t="s">
        <v>486</v>
      </c>
      <c r="AW141" s="234">
        <v>0</v>
      </c>
      <c r="AX141" s="234">
        <v>0</v>
      </c>
      <c r="AY141" s="234">
        <v>0</v>
      </c>
      <c r="AZ141" s="234" t="s">
        <v>470</v>
      </c>
      <c r="BA141" s="234" t="s">
        <v>471</v>
      </c>
      <c r="BB141" s="234" t="s">
        <v>472</v>
      </c>
      <c r="BC141" s="234">
        <v>3778917</v>
      </c>
      <c r="BD141" s="234" t="s">
        <v>473</v>
      </c>
      <c r="BE141" s="234" t="s">
        <v>474</v>
      </c>
      <c r="BF141" s="234" t="s">
        <v>475</v>
      </c>
      <c r="BG141" s="234" t="s">
        <v>475</v>
      </c>
      <c r="BH141" s="234" t="s">
        <v>475</v>
      </c>
      <c r="BI141" s="234" t="s">
        <v>476</v>
      </c>
      <c r="BJ141" s="234" t="s">
        <v>486</v>
      </c>
      <c r="BK141" s="234">
        <v>376030000</v>
      </c>
      <c r="BL141" s="234" t="s">
        <v>486</v>
      </c>
      <c r="BM141" s="234" t="s">
        <v>486</v>
      </c>
      <c r="BN141" s="234">
        <v>0</v>
      </c>
      <c r="BO141" s="234" t="s">
        <v>1169</v>
      </c>
      <c r="BP141" s="234" t="s">
        <v>486</v>
      </c>
      <c r="BQ141" s="234" t="s">
        <v>486</v>
      </c>
      <c r="BR141" s="234" t="s">
        <v>486</v>
      </c>
      <c r="BS141" s="234" t="s">
        <v>486</v>
      </c>
      <c r="BT141" s="234" t="s">
        <v>486</v>
      </c>
      <c r="BU141" s="234" t="s">
        <v>486</v>
      </c>
      <c r="BV141" s="234" t="s">
        <v>486</v>
      </c>
      <c r="BW141" s="234" t="s">
        <v>486</v>
      </c>
      <c r="BX141" s="234" t="s">
        <v>993</v>
      </c>
      <c r="BY141" s="234" t="s">
        <v>486</v>
      </c>
      <c r="BZ141" s="234" t="s">
        <v>486</v>
      </c>
      <c r="CA141" s="234" t="s">
        <v>486</v>
      </c>
      <c r="CB141" s="234" t="s">
        <v>1055</v>
      </c>
      <c r="CC141" s="234" t="s">
        <v>486</v>
      </c>
      <c r="CD141" s="234" t="s">
        <v>486</v>
      </c>
      <c r="CE141" s="234" t="s">
        <v>486</v>
      </c>
      <c r="CF141" s="234" t="s">
        <v>485</v>
      </c>
      <c r="CG141" s="234" t="s">
        <v>486</v>
      </c>
      <c r="CH141" s="234" t="s">
        <v>486</v>
      </c>
      <c r="CI141" s="234" t="s">
        <v>486</v>
      </c>
      <c r="CJ141" s="234" t="s">
        <v>486</v>
      </c>
      <c r="CK141" s="234" t="s">
        <v>486</v>
      </c>
      <c r="CL141" s="234" t="s">
        <v>479</v>
      </c>
      <c r="CM141" s="234">
        <v>0</v>
      </c>
      <c r="CN141" s="236">
        <v>0</v>
      </c>
      <c r="CO141" s="234" t="s">
        <v>479</v>
      </c>
      <c r="CP141" s="234">
        <v>0</v>
      </c>
      <c r="CQ141" s="234">
        <v>0</v>
      </c>
      <c r="CR141" s="234" t="s">
        <v>486</v>
      </c>
      <c r="CS141" s="234">
        <v>0</v>
      </c>
      <c r="CT141" s="236">
        <v>0</v>
      </c>
      <c r="CU141" s="234" t="s">
        <v>486</v>
      </c>
      <c r="CV141" s="234" t="s">
        <v>486</v>
      </c>
      <c r="CW141" s="236">
        <v>0</v>
      </c>
      <c r="CX141" s="234" t="s">
        <v>486</v>
      </c>
      <c r="CY141" s="234">
        <v>2777</v>
      </c>
      <c r="CZ141" s="234">
        <v>0</v>
      </c>
      <c r="DA141" s="234" t="s">
        <v>994</v>
      </c>
      <c r="DB141" s="236">
        <f>+Tabla2[[#This Row],[VALOR TOTAL ESTIMADO VIGENCIA ACTUAL]]-Tabla2[[#This Row],[Valor CDP BD]]</f>
        <v>19790000</v>
      </c>
      <c r="DC141" s="236">
        <f>+Tabla2[[#This Row],[Valor CDP BD]]-Tabla2[[#This Row],[Valor RP BD]]</f>
        <v>0</v>
      </c>
    </row>
    <row r="142" spans="1:107" ht="16.149999999999999" customHeight="1" x14ac:dyDescent="0.25">
      <c r="A142" s="234" t="s">
        <v>1220</v>
      </c>
      <c r="B142" s="234" t="s">
        <v>1221</v>
      </c>
      <c r="C142" s="234">
        <v>7710</v>
      </c>
      <c r="D142" s="234" t="s">
        <v>1220</v>
      </c>
      <c r="E142" s="234">
        <v>1412022</v>
      </c>
      <c r="F142" s="234">
        <v>7710</v>
      </c>
      <c r="G142" s="234" t="s">
        <v>486</v>
      </c>
      <c r="H142" s="234">
        <v>2779</v>
      </c>
      <c r="I142" s="234" t="s">
        <v>1185</v>
      </c>
      <c r="J142" s="234" t="s">
        <v>453</v>
      </c>
      <c r="K142" s="234" t="s">
        <v>454</v>
      </c>
      <c r="L142" s="234" t="s">
        <v>455</v>
      </c>
      <c r="M142" s="234" t="s">
        <v>1053</v>
      </c>
      <c r="N142" s="234" t="s">
        <v>457</v>
      </c>
      <c r="O142" s="234" t="s">
        <v>1054</v>
      </c>
      <c r="P142" s="234" t="s">
        <v>104</v>
      </c>
      <c r="Q142" s="234" t="s">
        <v>115</v>
      </c>
      <c r="R142" s="234" t="s">
        <v>944</v>
      </c>
      <c r="S142" s="234" t="s">
        <v>945</v>
      </c>
      <c r="T142" s="234" t="s">
        <v>461</v>
      </c>
      <c r="U142" s="234">
        <v>0</v>
      </c>
      <c r="V142" s="234" t="s">
        <v>992</v>
      </c>
      <c r="W142" s="234" t="s">
        <v>81</v>
      </c>
      <c r="X142" s="234" t="s">
        <v>81</v>
      </c>
      <c r="Y142" s="234">
        <v>0</v>
      </c>
      <c r="Z142" s="234" t="s">
        <v>475</v>
      </c>
      <c r="AA142" s="234" t="s">
        <v>81</v>
      </c>
      <c r="AB142" s="235" t="s">
        <v>81</v>
      </c>
      <c r="AC142" s="235" t="s">
        <v>81</v>
      </c>
      <c r="AD142" s="235" t="s">
        <v>81</v>
      </c>
      <c r="AE142" s="234" t="s">
        <v>81</v>
      </c>
      <c r="AF142" s="234" t="s">
        <v>81</v>
      </c>
      <c r="AG142" s="236">
        <v>3290000</v>
      </c>
      <c r="AH142" s="234">
        <v>0</v>
      </c>
      <c r="AI142" s="234">
        <v>0</v>
      </c>
      <c r="AJ142" s="234">
        <v>0</v>
      </c>
      <c r="AK142" s="234" t="s">
        <v>1058</v>
      </c>
      <c r="AL142" s="234" t="s">
        <v>1059</v>
      </c>
      <c r="AM142" s="234">
        <v>0</v>
      </c>
      <c r="AN142" s="234">
        <v>0</v>
      </c>
      <c r="AO142" s="234" t="s">
        <v>5</v>
      </c>
      <c r="AP142" s="234" t="s">
        <v>486</v>
      </c>
      <c r="AQ142" s="234" t="s">
        <v>486</v>
      </c>
      <c r="AR142" s="234" t="s">
        <v>486</v>
      </c>
      <c r="AS142" s="234" t="s">
        <v>486</v>
      </c>
      <c r="AT142" s="234">
        <v>0</v>
      </c>
      <c r="AU142" s="234" t="s">
        <v>486</v>
      </c>
      <c r="AV142" s="234" t="s">
        <v>486</v>
      </c>
      <c r="AW142" s="234">
        <v>0</v>
      </c>
      <c r="AX142" s="234">
        <v>0</v>
      </c>
      <c r="AY142" s="234">
        <v>0</v>
      </c>
      <c r="AZ142" s="234" t="s">
        <v>470</v>
      </c>
      <c r="BA142" s="234" t="s">
        <v>471</v>
      </c>
      <c r="BB142" s="234" t="s">
        <v>472</v>
      </c>
      <c r="BC142" s="234">
        <v>3778917</v>
      </c>
      <c r="BD142" s="234" t="s">
        <v>473</v>
      </c>
      <c r="BE142" s="234" t="s">
        <v>474</v>
      </c>
      <c r="BF142" s="234" t="s">
        <v>475</v>
      </c>
      <c r="BG142" s="234" t="s">
        <v>475</v>
      </c>
      <c r="BH142" s="234" t="s">
        <v>475</v>
      </c>
      <c r="BI142" s="234" t="s">
        <v>476</v>
      </c>
      <c r="BJ142" s="234" t="s">
        <v>486</v>
      </c>
      <c r="BK142" s="234">
        <v>376030000</v>
      </c>
      <c r="BL142" s="234" t="s">
        <v>486</v>
      </c>
      <c r="BM142" s="234" t="s">
        <v>486</v>
      </c>
      <c r="BN142" s="234">
        <v>0</v>
      </c>
      <c r="BO142" s="234" t="s">
        <v>1169</v>
      </c>
      <c r="BP142" s="234" t="s">
        <v>486</v>
      </c>
      <c r="BQ142" s="234" t="s">
        <v>486</v>
      </c>
      <c r="BR142" s="234" t="s">
        <v>486</v>
      </c>
      <c r="BS142" s="234" t="s">
        <v>486</v>
      </c>
      <c r="BT142" s="234" t="s">
        <v>486</v>
      </c>
      <c r="BU142" s="234" t="s">
        <v>486</v>
      </c>
      <c r="BV142" s="234" t="s">
        <v>486</v>
      </c>
      <c r="BW142" s="234" t="s">
        <v>486</v>
      </c>
      <c r="BX142" s="234" t="s">
        <v>993</v>
      </c>
      <c r="BY142" s="234" t="s">
        <v>486</v>
      </c>
      <c r="BZ142" s="234" t="s">
        <v>486</v>
      </c>
      <c r="CA142" s="234" t="s">
        <v>486</v>
      </c>
      <c r="CB142" s="234" t="s">
        <v>944</v>
      </c>
      <c r="CC142" s="234" t="s">
        <v>486</v>
      </c>
      <c r="CD142" s="234" t="s">
        <v>486</v>
      </c>
      <c r="CE142" s="234" t="s">
        <v>486</v>
      </c>
      <c r="CF142" s="234" t="s">
        <v>485</v>
      </c>
      <c r="CG142" s="234" t="s">
        <v>486</v>
      </c>
      <c r="CH142" s="234" t="s">
        <v>486</v>
      </c>
      <c r="CI142" s="234" t="s">
        <v>486</v>
      </c>
      <c r="CJ142" s="234" t="s">
        <v>486</v>
      </c>
      <c r="CK142" s="234" t="s">
        <v>486</v>
      </c>
      <c r="CL142" s="234" t="s">
        <v>479</v>
      </c>
      <c r="CM142" s="234">
        <v>0</v>
      </c>
      <c r="CN142" s="236">
        <v>0</v>
      </c>
      <c r="CO142" s="234" t="s">
        <v>479</v>
      </c>
      <c r="CP142" s="234">
        <v>0</v>
      </c>
      <c r="CQ142" s="234">
        <v>0</v>
      </c>
      <c r="CR142" s="234" t="s">
        <v>486</v>
      </c>
      <c r="CS142" s="234">
        <v>0</v>
      </c>
      <c r="CT142" s="236">
        <v>0</v>
      </c>
      <c r="CU142" s="234" t="s">
        <v>486</v>
      </c>
      <c r="CV142" s="234" t="s">
        <v>486</v>
      </c>
      <c r="CW142" s="236">
        <v>0</v>
      </c>
      <c r="CX142" s="234" t="s">
        <v>486</v>
      </c>
      <c r="CY142" s="234">
        <v>2779</v>
      </c>
      <c r="CZ142" s="234">
        <v>0</v>
      </c>
      <c r="DA142" s="234" t="s">
        <v>994</v>
      </c>
      <c r="DB142" s="236">
        <f>+Tabla2[[#This Row],[VALOR TOTAL ESTIMADO VIGENCIA ACTUAL]]-Tabla2[[#This Row],[Valor CDP BD]]</f>
        <v>3290000</v>
      </c>
      <c r="DC142" s="236">
        <f>+Tabla2[[#This Row],[Valor CDP BD]]-Tabla2[[#This Row],[Valor RP BD]]</f>
        <v>0</v>
      </c>
    </row>
    <row r="143" spans="1:107" ht="16.149999999999999" customHeight="1" x14ac:dyDescent="0.25">
      <c r="A143" s="234" t="s">
        <v>1222</v>
      </c>
      <c r="B143" s="234" t="s">
        <v>1223</v>
      </c>
      <c r="C143" s="234">
        <v>7710</v>
      </c>
      <c r="D143" s="234" t="s">
        <v>1222</v>
      </c>
      <c r="E143" s="234">
        <v>1422022</v>
      </c>
      <c r="F143" s="234">
        <v>7710</v>
      </c>
      <c r="G143" s="234" t="s">
        <v>486</v>
      </c>
      <c r="H143" s="234">
        <v>2776</v>
      </c>
      <c r="I143" s="234" t="s">
        <v>1193</v>
      </c>
      <c r="J143" s="234" t="s">
        <v>453</v>
      </c>
      <c r="K143" s="234" t="s">
        <v>454</v>
      </c>
      <c r="L143" s="234" t="s">
        <v>455</v>
      </c>
      <c r="M143" s="234" t="s">
        <v>1053</v>
      </c>
      <c r="N143" s="234" t="s">
        <v>457</v>
      </c>
      <c r="O143" s="234" t="s">
        <v>1054</v>
      </c>
      <c r="P143" s="234" t="s">
        <v>104</v>
      </c>
      <c r="Q143" s="234" t="s">
        <v>115</v>
      </c>
      <c r="R143" s="234" t="s">
        <v>786</v>
      </c>
      <c r="S143" s="234" t="s">
        <v>787</v>
      </c>
      <c r="T143" s="234" t="s">
        <v>461</v>
      </c>
      <c r="U143" s="234">
        <v>0</v>
      </c>
      <c r="V143" s="234" t="s">
        <v>992</v>
      </c>
      <c r="W143" s="234" t="s">
        <v>81</v>
      </c>
      <c r="X143" s="234" t="s">
        <v>81</v>
      </c>
      <c r="Y143" s="234">
        <v>0</v>
      </c>
      <c r="Z143" s="234" t="s">
        <v>475</v>
      </c>
      <c r="AA143" s="234" t="s">
        <v>81</v>
      </c>
      <c r="AB143" s="235" t="s">
        <v>81</v>
      </c>
      <c r="AC143" s="235" t="s">
        <v>81</v>
      </c>
      <c r="AD143" s="235" t="s">
        <v>81</v>
      </c>
      <c r="AE143" s="234" t="s">
        <v>81</v>
      </c>
      <c r="AF143" s="234" t="s">
        <v>81</v>
      </c>
      <c r="AG143" s="236">
        <v>1810000</v>
      </c>
      <c r="AH143" s="234">
        <v>0</v>
      </c>
      <c r="AI143" s="234">
        <v>0</v>
      </c>
      <c r="AJ143" s="234">
        <v>0</v>
      </c>
      <c r="AK143" s="234" t="s">
        <v>1058</v>
      </c>
      <c r="AL143" s="234" t="s">
        <v>1059</v>
      </c>
      <c r="AM143" s="234">
        <v>0</v>
      </c>
      <c r="AN143" s="234">
        <v>0</v>
      </c>
      <c r="AO143" s="234" t="s">
        <v>5</v>
      </c>
      <c r="AP143" s="234" t="s">
        <v>486</v>
      </c>
      <c r="AQ143" s="234" t="s">
        <v>486</v>
      </c>
      <c r="AR143" s="234" t="s">
        <v>486</v>
      </c>
      <c r="AS143" s="234" t="s">
        <v>486</v>
      </c>
      <c r="AT143" s="234">
        <v>0</v>
      </c>
      <c r="AU143" s="234" t="s">
        <v>486</v>
      </c>
      <c r="AV143" s="234" t="s">
        <v>486</v>
      </c>
      <c r="AW143" s="234">
        <v>0</v>
      </c>
      <c r="AX143" s="234">
        <v>0</v>
      </c>
      <c r="AY143" s="234">
        <v>0</v>
      </c>
      <c r="AZ143" s="234" t="s">
        <v>470</v>
      </c>
      <c r="BA143" s="234" t="s">
        <v>471</v>
      </c>
      <c r="BB143" s="234" t="s">
        <v>472</v>
      </c>
      <c r="BC143" s="234">
        <v>3778917</v>
      </c>
      <c r="BD143" s="234" t="s">
        <v>473</v>
      </c>
      <c r="BE143" s="234" t="s">
        <v>474</v>
      </c>
      <c r="BF143" s="234" t="s">
        <v>475</v>
      </c>
      <c r="BG143" s="234" t="s">
        <v>475</v>
      </c>
      <c r="BH143" s="234" t="s">
        <v>475</v>
      </c>
      <c r="BI143" s="234" t="s">
        <v>476</v>
      </c>
      <c r="BJ143" s="234" t="s">
        <v>486</v>
      </c>
      <c r="BK143" s="234">
        <v>376030000</v>
      </c>
      <c r="BL143" s="234" t="s">
        <v>486</v>
      </c>
      <c r="BM143" s="234" t="s">
        <v>486</v>
      </c>
      <c r="BN143" s="234">
        <v>0</v>
      </c>
      <c r="BO143" s="234" t="s">
        <v>1169</v>
      </c>
      <c r="BP143" s="234" t="s">
        <v>486</v>
      </c>
      <c r="BQ143" s="234" t="s">
        <v>486</v>
      </c>
      <c r="BR143" s="234" t="s">
        <v>486</v>
      </c>
      <c r="BS143" s="234" t="s">
        <v>486</v>
      </c>
      <c r="BT143" s="234" t="s">
        <v>486</v>
      </c>
      <c r="BU143" s="234" t="s">
        <v>486</v>
      </c>
      <c r="BV143" s="234" t="s">
        <v>486</v>
      </c>
      <c r="BW143" s="234" t="s">
        <v>486</v>
      </c>
      <c r="BX143" s="234" t="s">
        <v>993</v>
      </c>
      <c r="BY143" s="234" t="s">
        <v>486</v>
      </c>
      <c r="BZ143" s="234" t="s">
        <v>486</v>
      </c>
      <c r="CA143" s="234" t="s">
        <v>486</v>
      </c>
      <c r="CB143" s="234" t="s">
        <v>786</v>
      </c>
      <c r="CC143" s="234" t="s">
        <v>486</v>
      </c>
      <c r="CD143" s="234" t="s">
        <v>486</v>
      </c>
      <c r="CE143" s="234" t="s">
        <v>486</v>
      </c>
      <c r="CF143" s="234" t="s">
        <v>485</v>
      </c>
      <c r="CG143" s="234" t="s">
        <v>486</v>
      </c>
      <c r="CH143" s="234" t="s">
        <v>486</v>
      </c>
      <c r="CI143" s="234" t="s">
        <v>486</v>
      </c>
      <c r="CJ143" s="234" t="s">
        <v>486</v>
      </c>
      <c r="CK143" s="234" t="s">
        <v>486</v>
      </c>
      <c r="CL143" s="234" t="s">
        <v>479</v>
      </c>
      <c r="CM143" s="234">
        <v>0</v>
      </c>
      <c r="CN143" s="236">
        <v>0</v>
      </c>
      <c r="CO143" s="234" t="s">
        <v>479</v>
      </c>
      <c r="CP143" s="234">
        <v>0</v>
      </c>
      <c r="CQ143" s="234">
        <v>0</v>
      </c>
      <c r="CR143" s="234" t="s">
        <v>486</v>
      </c>
      <c r="CS143" s="234">
        <v>0</v>
      </c>
      <c r="CT143" s="236">
        <v>0</v>
      </c>
      <c r="CU143" s="234" t="s">
        <v>486</v>
      </c>
      <c r="CV143" s="234" t="s">
        <v>486</v>
      </c>
      <c r="CW143" s="236">
        <v>0</v>
      </c>
      <c r="CX143" s="234" t="s">
        <v>486</v>
      </c>
      <c r="CY143" s="234">
        <v>2776</v>
      </c>
      <c r="CZ143" s="234">
        <v>0</v>
      </c>
      <c r="DA143" s="234" t="s">
        <v>994</v>
      </c>
      <c r="DB143" s="236">
        <f>+Tabla2[[#This Row],[VALOR TOTAL ESTIMADO VIGENCIA ACTUAL]]-Tabla2[[#This Row],[Valor CDP BD]]</f>
        <v>1810000</v>
      </c>
      <c r="DC143" s="236">
        <f>+Tabla2[[#This Row],[Valor CDP BD]]-Tabla2[[#This Row],[Valor RP BD]]</f>
        <v>0</v>
      </c>
    </row>
    <row r="144" spans="1:107" ht="16.149999999999999" hidden="1" customHeight="1" x14ac:dyDescent="0.25">
      <c r="A144" s="234" t="s">
        <v>1224</v>
      </c>
      <c r="B144" s="234" t="s">
        <v>1225</v>
      </c>
      <c r="C144" s="234">
        <v>7710</v>
      </c>
      <c r="D144" s="234" t="s">
        <v>1224</v>
      </c>
      <c r="E144" s="234">
        <v>1432022</v>
      </c>
      <c r="F144" s="234">
        <v>7710</v>
      </c>
      <c r="G144" s="234">
        <v>17654</v>
      </c>
      <c r="H144" s="234">
        <v>2793</v>
      </c>
      <c r="I144" s="234" t="s">
        <v>1052</v>
      </c>
      <c r="J144" s="234" t="s">
        <v>453</v>
      </c>
      <c r="K144" s="234" t="s">
        <v>454</v>
      </c>
      <c r="L144" s="234" t="s">
        <v>455</v>
      </c>
      <c r="M144" s="234" t="s">
        <v>1053</v>
      </c>
      <c r="N144" s="234" t="s">
        <v>457</v>
      </c>
      <c r="O144" s="234" t="s">
        <v>1054</v>
      </c>
      <c r="P144" s="234" t="s">
        <v>104</v>
      </c>
      <c r="Q144" s="234" t="s">
        <v>114</v>
      </c>
      <c r="R144" s="234" t="s">
        <v>1055</v>
      </c>
      <c r="S144" s="234" t="s">
        <v>1056</v>
      </c>
      <c r="T144" s="234" t="s">
        <v>461</v>
      </c>
      <c r="U144" s="234">
        <v>0</v>
      </c>
      <c r="V144" s="234" t="s">
        <v>1226</v>
      </c>
      <c r="W144" s="234" t="s">
        <v>463</v>
      </c>
      <c r="X144" s="234" t="s">
        <v>464</v>
      </c>
      <c r="Y144" s="234">
        <v>0</v>
      </c>
      <c r="Z144" s="234" t="s">
        <v>475</v>
      </c>
      <c r="AA144" s="234" t="s">
        <v>466</v>
      </c>
      <c r="AB144" s="235">
        <v>4</v>
      </c>
      <c r="AC144" s="235">
        <v>4</v>
      </c>
      <c r="AD144" s="235">
        <v>4</v>
      </c>
      <c r="AE144" s="234">
        <v>1</v>
      </c>
      <c r="AF144" s="234">
        <v>8</v>
      </c>
      <c r="AG144" s="236">
        <v>13752000</v>
      </c>
      <c r="AH144" s="234">
        <v>0</v>
      </c>
      <c r="AI144" s="234">
        <v>0</v>
      </c>
      <c r="AJ144" s="234">
        <v>0</v>
      </c>
      <c r="AK144" s="234" t="s">
        <v>1058</v>
      </c>
      <c r="AL144" s="234" t="s">
        <v>1059</v>
      </c>
      <c r="AM144" s="234">
        <v>0</v>
      </c>
      <c r="AN144" s="234">
        <v>0</v>
      </c>
      <c r="AO144" s="234" t="s">
        <v>5</v>
      </c>
      <c r="AP144" s="234" t="s">
        <v>486</v>
      </c>
      <c r="AQ144" s="234" t="s">
        <v>486</v>
      </c>
      <c r="AR144" s="234">
        <v>1731</v>
      </c>
      <c r="AS144" s="234">
        <v>44642</v>
      </c>
      <c r="AT144" s="234">
        <v>13752000</v>
      </c>
      <c r="AU144" s="234" t="s">
        <v>486</v>
      </c>
      <c r="AV144" s="234" t="s">
        <v>1040</v>
      </c>
      <c r="AW144" s="234">
        <v>0</v>
      </c>
      <c r="AX144" s="234">
        <v>0</v>
      </c>
      <c r="AY144" s="234">
        <v>3438000</v>
      </c>
      <c r="AZ144" s="234" t="s">
        <v>470</v>
      </c>
      <c r="BA144" s="234" t="s">
        <v>471</v>
      </c>
      <c r="BB144" s="234" t="s">
        <v>472</v>
      </c>
      <c r="BC144" s="234">
        <v>3778917</v>
      </c>
      <c r="BD144" s="234" t="s">
        <v>473</v>
      </c>
      <c r="BE144" s="234" t="s">
        <v>474</v>
      </c>
      <c r="BF144" s="234" t="s">
        <v>465</v>
      </c>
      <c r="BG144" s="234" t="s">
        <v>475</v>
      </c>
      <c r="BH144" s="234" t="s">
        <v>475</v>
      </c>
      <c r="BI144" s="234" t="s">
        <v>476</v>
      </c>
      <c r="BJ144" s="234" t="s">
        <v>477</v>
      </c>
      <c r="BK144" s="234">
        <v>934892000</v>
      </c>
      <c r="BL144" s="234" t="s">
        <v>1040</v>
      </c>
      <c r="BM144" s="234">
        <v>17654</v>
      </c>
      <c r="BN144" s="234">
        <v>0</v>
      </c>
      <c r="BO144" s="234" t="s">
        <v>114</v>
      </c>
      <c r="BP144" s="234" t="s">
        <v>114</v>
      </c>
      <c r="BQ144" s="234" t="s">
        <v>479</v>
      </c>
      <c r="BR144" s="234" t="s">
        <v>486</v>
      </c>
      <c r="BS144" s="234" t="s">
        <v>486</v>
      </c>
      <c r="BT144" s="234" t="s">
        <v>486</v>
      </c>
      <c r="BU144" s="234" t="s">
        <v>81</v>
      </c>
      <c r="BV144" s="239" t="s">
        <v>1227</v>
      </c>
      <c r="BW144" s="234" t="s">
        <v>486</v>
      </c>
      <c r="BX144" s="234" t="s">
        <v>1228</v>
      </c>
      <c r="BY144" s="234" t="s">
        <v>1229</v>
      </c>
      <c r="BZ144" s="234" t="s">
        <v>1230</v>
      </c>
      <c r="CA144" s="234" t="s">
        <v>483</v>
      </c>
      <c r="CB144" s="234" t="s">
        <v>1055</v>
      </c>
      <c r="CC144" s="234" t="s">
        <v>1055</v>
      </c>
      <c r="CD144" s="234" t="s">
        <v>1055</v>
      </c>
      <c r="CE144" s="234" t="s">
        <v>484</v>
      </c>
      <c r="CF144" s="234" t="s">
        <v>485</v>
      </c>
      <c r="CG144" s="234" t="s">
        <v>485</v>
      </c>
      <c r="CH144" s="234" t="s">
        <v>485</v>
      </c>
      <c r="CI144" s="234" t="s">
        <v>484</v>
      </c>
      <c r="CJ144" s="234">
        <v>1731</v>
      </c>
      <c r="CK144" s="234">
        <v>1731</v>
      </c>
      <c r="CL144" s="234" t="s">
        <v>479</v>
      </c>
      <c r="CM144" s="234">
        <v>13752000</v>
      </c>
      <c r="CN144" s="236">
        <v>13752000</v>
      </c>
      <c r="CO144" s="234" t="s">
        <v>479</v>
      </c>
      <c r="CP144" s="234">
        <v>0</v>
      </c>
      <c r="CQ144" s="234">
        <v>0</v>
      </c>
      <c r="CR144" s="234" t="s">
        <v>486</v>
      </c>
      <c r="CS144" s="234">
        <v>0</v>
      </c>
      <c r="CT144" s="236">
        <v>0</v>
      </c>
      <c r="CU144" s="234" t="s">
        <v>486</v>
      </c>
      <c r="CV144" s="234" t="s">
        <v>486</v>
      </c>
      <c r="CW144" s="236">
        <v>0</v>
      </c>
      <c r="CX144" s="234" t="s">
        <v>1231</v>
      </c>
      <c r="CY144" s="234">
        <v>2793</v>
      </c>
      <c r="CZ144" s="234">
        <v>2793</v>
      </c>
      <c r="DA144" s="240" t="s">
        <v>1232</v>
      </c>
      <c r="DB144" s="236">
        <f>+Tabla2[[#This Row],[VALOR TOTAL ESTIMADO VIGENCIA ACTUAL]]-Tabla2[[#This Row],[Valor CDP BD]]</f>
        <v>0</v>
      </c>
      <c r="DC144" s="236">
        <f>+Tabla2[[#This Row],[Valor CDP BD]]-Tabla2[[#This Row],[Valor RP BD]]</f>
        <v>13752000</v>
      </c>
    </row>
    <row r="145" spans="1:107" ht="16.149999999999999" hidden="1" customHeight="1" x14ac:dyDescent="0.25">
      <c r="A145" s="234" t="s">
        <v>1233</v>
      </c>
      <c r="B145" s="234" t="s">
        <v>1234</v>
      </c>
      <c r="C145" s="234">
        <v>7710</v>
      </c>
      <c r="D145" s="234" t="s">
        <v>1233</v>
      </c>
      <c r="E145" s="234">
        <v>1442022</v>
      </c>
      <c r="F145" s="234">
        <v>7710</v>
      </c>
      <c r="G145" s="234">
        <v>17655</v>
      </c>
      <c r="H145" s="234">
        <v>2793</v>
      </c>
      <c r="I145" s="234" t="s">
        <v>1052</v>
      </c>
      <c r="J145" s="234" t="s">
        <v>453</v>
      </c>
      <c r="K145" s="234" t="s">
        <v>454</v>
      </c>
      <c r="L145" s="234" t="s">
        <v>455</v>
      </c>
      <c r="M145" s="234" t="s">
        <v>1053</v>
      </c>
      <c r="N145" s="234" t="s">
        <v>457</v>
      </c>
      <c r="O145" s="234" t="s">
        <v>1054</v>
      </c>
      <c r="P145" s="234" t="s">
        <v>104</v>
      </c>
      <c r="Q145" s="234" t="s">
        <v>114</v>
      </c>
      <c r="R145" s="234" t="s">
        <v>1055</v>
      </c>
      <c r="S145" s="234" t="s">
        <v>1056</v>
      </c>
      <c r="T145" s="234" t="s">
        <v>461</v>
      </c>
      <c r="U145" s="234">
        <v>0</v>
      </c>
      <c r="V145" s="234" t="s">
        <v>1235</v>
      </c>
      <c r="W145" s="234" t="s">
        <v>463</v>
      </c>
      <c r="X145" s="234" t="s">
        <v>464</v>
      </c>
      <c r="Y145" s="234">
        <v>0</v>
      </c>
      <c r="Z145" s="234" t="s">
        <v>475</v>
      </c>
      <c r="AA145" s="234" t="s">
        <v>466</v>
      </c>
      <c r="AB145" s="235">
        <v>3</v>
      </c>
      <c r="AC145" s="235">
        <v>4</v>
      </c>
      <c r="AD145" s="235">
        <v>4</v>
      </c>
      <c r="AE145" s="234">
        <v>1</v>
      </c>
      <c r="AF145" s="234">
        <v>8</v>
      </c>
      <c r="AG145" s="236">
        <v>13752000</v>
      </c>
      <c r="AH145" s="234">
        <v>0</v>
      </c>
      <c r="AI145" s="234">
        <v>0</v>
      </c>
      <c r="AJ145" s="234">
        <v>0</v>
      </c>
      <c r="AK145" s="234" t="s">
        <v>1058</v>
      </c>
      <c r="AL145" s="234" t="s">
        <v>1059</v>
      </c>
      <c r="AM145" s="234">
        <v>0</v>
      </c>
      <c r="AN145" s="234">
        <v>0</v>
      </c>
      <c r="AO145" s="234" t="s">
        <v>5</v>
      </c>
      <c r="AP145" s="234" t="s">
        <v>486</v>
      </c>
      <c r="AQ145" s="234" t="s">
        <v>486</v>
      </c>
      <c r="AR145" s="234">
        <v>1730</v>
      </c>
      <c r="AS145" s="234">
        <v>44638</v>
      </c>
      <c r="AT145" s="234">
        <v>13752000</v>
      </c>
      <c r="AU145" s="234" t="s">
        <v>486</v>
      </c>
      <c r="AV145" s="234" t="s">
        <v>1040</v>
      </c>
      <c r="AW145" s="234">
        <v>0</v>
      </c>
      <c r="AX145" s="234">
        <v>0</v>
      </c>
      <c r="AY145" s="234">
        <v>3438000</v>
      </c>
      <c r="AZ145" s="234" t="s">
        <v>470</v>
      </c>
      <c r="BA145" s="234" t="s">
        <v>471</v>
      </c>
      <c r="BB145" s="234" t="s">
        <v>472</v>
      </c>
      <c r="BC145" s="234">
        <v>3778917</v>
      </c>
      <c r="BD145" s="234" t="s">
        <v>473</v>
      </c>
      <c r="BE145" s="234" t="s">
        <v>474</v>
      </c>
      <c r="BF145" s="234" t="s">
        <v>465</v>
      </c>
      <c r="BG145" s="234" t="s">
        <v>475</v>
      </c>
      <c r="BH145" s="234" t="s">
        <v>475</v>
      </c>
      <c r="BI145" s="234" t="s">
        <v>476</v>
      </c>
      <c r="BJ145" s="234" t="s">
        <v>477</v>
      </c>
      <c r="BK145" s="234">
        <v>934892000</v>
      </c>
      <c r="BL145" s="234" t="s">
        <v>1040</v>
      </c>
      <c r="BM145" s="234">
        <v>17655</v>
      </c>
      <c r="BN145" s="234">
        <v>0</v>
      </c>
      <c r="BO145" s="234" t="s">
        <v>114</v>
      </c>
      <c r="BP145" s="234" t="s">
        <v>114</v>
      </c>
      <c r="BQ145" s="234" t="s">
        <v>479</v>
      </c>
      <c r="BR145" s="234" t="s">
        <v>486</v>
      </c>
      <c r="BS145" s="234" t="s">
        <v>486</v>
      </c>
      <c r="BT145" s="234" t="s">
        <v>486</v>
      </c>
      <c r="BU145" s="234" t="s">
        <v>81</v>
      </c>
      <c r="BV145" s="241" t="s">
        <v>1236</v>
      </c>
      <c r="BW145" s="234" t="s">
        <v>486</v>
      </c>
      <c r="BX145" s="234" t="s">
        <v>1237</v>
      </c>
      <c r="BY145" s="234" t="s">
        <v>1238</v>
      </c>
      <c r="BZ145" s="234" t="s">
        <v>1239</v>
      </c>
      <c r="CA145" s="234" t="s">
        <v>483</v>
      </c>
      <c r="CB145" s="234" t="s">
        <v>1055</v>
      </c>
      <c r="CC145" s="234" t="s">
        <v>1055</v>
      </c>
      <c r="CD145" s="234" t="s">
        <v>1055</v>
      </c>
      <c r="CE145" s="234" t="s">
        <v>484</v>
      </c>
      <c r="CF145" s="234" t="s">
        <v>485</v>
      </c>
      <c r="CG145" s="234" t="s">
        <v>485</v>
      </c>
      <c r="CH145" s="234" t="s">
        <v>485</v>
      </c>
      <c r="CI145" s="234" t="s">
        <v>484</v>
      </c>
      <c r="CJ145" s="234">
        <v>1730</v>
      </c>
      <c r="CK145" s="234">
        <v>1730</v>
      </c>
      <c r="CL145" s="234" t="s">
        <v>479</v>
      </c>
      <c r="CM145" s="234">
        <v>13752000</v>
      </c>
      <c r="CN145" s="236">
        <v>13752000</v>
      </c>
      <c r="CO145" s="234" t="s">
        <v>479</v>
      </c>
      <c r="CP145" s="234">
        <v>0</v>
      </c>
      <c r="CQ145" s="234">
        <v>0</v>
      </c>
      <c r="CR145" s="234" t="s">
        <v>486</v>
      </c>
      <c r="CS145" s="234">
        <v>0</v>
      </c>
      <c r="CT145" s="236">
        <v>0</v>
      </c>
      <c r="CU145" s="234" t="s">
        <v>486</v>
      </c>
      <c r="CV145" s="234" t="s">
        <v>486</v>
      </c>
      <c r="CW145" s="236">
        <v>0</v>
      </c>
      <c r="CX145" s="234" t="s">
        <v>1231</v>
      </c>
      <c r="CY145" s="234">
        <v>2793</v>
      </c>
      <c r="CZ145" s="234">
        <v>2793</v>
      </c>
      <c r="DA145" s="240" t="s">
        <v>1232</v>
      </c>
      <c r="DB145" s="236">
        <f>+Tabla2[[#This Row],[VALOR TOTAL ESTIMADO VIGENCIA ACTUAL]]-Tabla2[[#This Row],[Valor CDP BD]]</f>
        <v>0</v>
      </c>
      <c r="DC145" s="236">
        <f>+Tabla2[[#This Row],[Valor CDP BD]]-Tabla2[[#This Row],[Valor RP BD]]</f>
        <v>13752000</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tabColor rgb="FFA3FFFF"/>
  </sheetPr>
  <dimension ref="A1:L17"/>
  <sheetViews>
    <sheetView topLeftCell="D1" workbookViewId="0">
      <selection activeCell="G98" sqref="G98"/>
    </sheetView>
  </sheetViews>
  <sheetFormatPr baseColWidth="10" defaultColWidth="22.5703125" defaultRowHeight="15" x14ac:dyDescent="0.25"/>
  <cols>
    <col min="1" max="1" width="0" hidden="1" customWidth="1"/>
    <col min="2" max="2" width="0" style="242" hidden="1" customWidth="1"/>
    <col min="3" max="5" width="22.5703125" style="242"/>
  </cols>
  <sheetData>
    <row r="1" spans="1:12" s="244" customFormat="1" ht="25.5" x14ac:dyDescent="0.2">
      <c r="A1" s="243" t="s">
        <v>1240</v>
      </c>
      <c r="B1" s="243" t="s">
        <v>1241</v>
      </c>
      <c r="C1" s="243" t="s">
        <v>1242</v>
      </c>
      <c r="D1" s="243" t="s">
        <v>1243</v>
      </c>
      <c r="E1" s="924" t="s">
        <v>1244</v>
      </c>
      <c r="F1" s="924"/>
      <c r="G1" s="924" t="s">
        <v>1245</v>
      </c>
      <c r="H1" s="924"/>
      <c r="I1" s="924" t="s">
        <v>1246</v>
      </c>
      <c r="J1" s="924"/>
      <c r="K1" s="924" t="s">
        <v>1247</v>
      </c>
      <c r="L1" s="924"/>
    </row>
    <row r="2" spans="1:12" s="244" customFormat="1" ht="12.75" x14ac:dyDescent="0.2">
      <c r="A2" s="245">
        <v>7710</v>
      </c>
      <c r="B2" s="246" t="s">
        <v>1248</v>
      </c>
      <c r="C2" s="244" t="s">
        <v>115</v>
      </c>
      <c r="D2" s="247">
        <v>376030000</v>
      </c>
      <c r="E2" s="248">
        <v>348906000</v>
      </c>
      <c r="F2" s="249">
        <v>0.92786745738371934</v>
      </c>
      <c r="G2" s="248">
        <v>348906000</v>
      </c>
      <c r="H2" s="249">
        <v>0.92786745738371934</v>
      </c>
      <c r="I2" s="248">
        <v>43999433</v>
      </c>
      <c r="J2" s="249">
        <v>0.1261068396645515</v>
      </c>
      <c r="K2" s="248">
        <v>27124000</v>
      </c>
      <c r="L2" s="249">
        <v>7.2132542616280618E-2</v>
      </c>
    </row>
    <row r="3" spans="1:12" s="244" customFormat="1" ht="12.75" x14ac:dyDescent="0.2">
      <c r="A3" s="245">
        <v>7710</v>
      </c>
      <c r="B3" s="246" t="s">
        <v>1248</v>
      </c>
      <c r="C3" s="244" t="s">
        <v>105</v>
      </c>
      <c r="D3" s="247">
        <v>4954580000</v>
      </c>
      <c r="E3" s="248">
        <v>4766485000</v>
      </c>
      <c r="F3" s="249">
        <v>0.96203613626180218</v>
      </c>
      <c r="G3" s="248">
        <v>4766485000</v>
      </c>
      <c r="H3" s="249">
        <v>0.96203613626180218</v>
      </c>
      <c r="I3" s="248">
        <v>525588170.30952382</v>
      </c>
      <c r="J3" s="249">
        <v>0.11026745501339537</v>
      </c>
      <c r="K3" s="248">
        <v>188095000</v>
      </c>
      <c r="L3" s="249">
        <v>3.7963863738197788E-2</v>
      </c>
    </row>
    <row r="4" spans="1:12" s="244" customFormat="1" ht="12.75" x14ac:dyDescent="0.2">
      <c r="A4" s="245">
        <v>7710</v>
      </c>
      <c r="B4" s="246" t="s">
        <v>1248</v>
      </c>
      <c r="C4" s="244" t="s">
        <v>114</v>
      </c>
      <c r="D4" s="247">
        <v>934892000</v>
      </c>
      <c r="E4" s="248">
        <v>889771000</v>
      </c>
      <c r="F4" s="249">
        <v>0.95173667118768801</v>
      </c>
      <c r="G4" s="248">
        <v>862267000</v>
      </c>
      <c r="H4" s="249">
        <v>0.92231723022552337</v>
      </c>
      <c r="I4" s="248">
        <v>87490490.690476179</v>
      </c>
      <c r="J4" s="249">
        <v>0.10146566050942014</v>
      </c>
      <c r="K4" s="248">
        <v>72625000</v>
      </c>
      <c r="L4" s="249">
        <v>7.768276977447662E-2</v>
      </c>
    </row>
    <row r="5" spans="1:12" s="244" customFormat="1" ht="12.75" x14ac:dyDescent="0.2">
      <c r="A5" s="250" t="s">
        <v>1249</v>
      </c>
      <c r="B5" s="250" t="s">
        <v>1248</v>
      </c>
      <c r="C5" s="250" t="s">
        <v>486</v>
      </c>
      <c r="D5" s="251">
        <v>6265502000</v>
      </c>
      <c r="E5" s="252">
        <v>6005162000</v>
      </c>
      <c r="F5" s="253">
        <v>0.95844866061809575</v>
      </c>
      <c r="G5" s="252">
        <v>5977658000</v>
      </c>
      <c r="H5" s="253">
        <v>0.95405890860780185</v>
      </c>
      <c r="I5" s="252">
        <v>657078094</v>
      </c>
      <c r="J5" s="253">
        <v>0.10992232978199823</v>
      </c>
      <c r="K5" s="252">
        <v>287844000</v>
      </c>
      <c r="L5" s="253">
        <v>4.5941091392198104E-2</v>
      </c>
    </row>
    <row r="8" spans="1:12" x14ac:dyDescent="0.25">
      <c r="C8" t="s">
        <v>1250</v>
      </c>
      <c r="D8" s="242" t="s">
        <v>1251</v>
      </c>
      <c r="E8" s="242" t="s">
        <v>1252</v>
      </c>
      <c r="F8" s="242" t="s">
        <v>1253</v>
      </c>
      <c r="G8" s="242" t="s">
        <v>1254</v>
      </c>
    </row>
    <row r="9" spans="1:12" x14ac:dyDescent="0.25">
      <c r="C9" s="254" t="s">
        <v>115</v>
      </c>
      <c r="D9" s="242">
        <v>376030000</v>
      </c>
      <c r="E9" s="242">
        <v>348906000</v>
      </c>
      <c r="F9" s="242">
        <v>348906000</v>
      </c>
      <c r="G9" s="242">
        <v>43999433</v>
      </c>
    </row>
    <row r="10" spans="1:12" x14ac:dyDescent="0.25">
      <c r="C10" s="254" t="s">
        <v>105</v>
      </c>
      <c r="D10" s="242">
        <v>4954580000</v>
      </c>
      <c r="E10" s="242">
        <v>4766485000</v>
      </c>
      <c r="F10" s="242">
        <v>4766485000</v>
      </c>
      <c r="G10" s="242">
        <v>525588170.30952382</v>
      </c>
    </row>
    <row r="11" spans="1:12" x14ac:dyDescent="0.25">
      <c r="C11" s="254" t="s">
        <v>114</v>
      </c>
      <c r="D11" s="242">
        <v>934892000</v>
      </c>
      <c r="E11" s="242">
        <v>889771000</v>
      </c>
      <c r="F11" s="242">
        <v>862267000</v>
      </c>
      <c r="G11" s="242">
        <v>87490490.690476179</v>
      </c>
    </row>
    <row r="12" spans="1:12" x14ac:dyDescent="0.25">
      <c r="C12" s="254" t="s">
        <v>1255</v>
      </c>
      <c r="D12" s="242">
        <v>6265502000</v>
      </c>
      <c r="E12" s="242">
        <v>6005162000</v>
      </c>
      <c r="F12" s="242">
        <v>5977658000</v>
      </c>
      <c r="G12" s="242">
        <v>657078094</v>
      </c>
    </row>
    <row r="15" spans="1:12" x14ac:dyDescent="0.25">
      <c r="D15" s="242">
        <f>+GETPIVOTDATA("Suma de VALOR TOTAL ESTIMADO VIGENCIA ACTUAL",$C$8,"META PROYECTO","ATENDER EL 100% DE LOS CONCEPTOS TÉCNICOS QUE RECOMIENDAN ACTUACIONES ADMINISTRATIVAS SANCIONATORIAS DURANTE LA VIGENCIA PARA MEJORAR LA EFICIENCIA DEL PROCESO SANCIONATORIO AMBIENTAL")-D2</f>
        <v>0</v>
      </c>
      <c r="E15" s="242">
        <f>+GETPIVOTDATA("Suma de Valor CDP BD",$C$8,"META PROYECTO","ATENDER EL 100% DE LOS CONCEPTOS TÉCNICOS QUE RECOMIENDAN ACTUACIONES ADMINISTRATIVAS SANCIONATORIAS DURANTE LA VIGENCIA PARA MEJORAR LA EFICIENCIA DEL PROCESO SANCIONATORIO AMBIENTAL")-E2</f>
        <v>0</v>
      </c>
      <c r="F15" s="255">
        <f>+GETPIVOTDATA("Suma de Valor RP BD",$C$8,"META PROYECTO","ATENDER EL 100% DE LOS CONCEPTOS TÉCNICOS QUE RECOMIENDAN ACTUACIONES ADMINISTRATIVAS SANCIONATORIAS DURANTE LA VIGENCIA PARA MEJORAR LA EFICIENCIA DEL PROCESO SANCIONATORIO AMBIENTAL")-G2</f>
        <v>0</v>
      </c>
      <c r="G15" s="255">
        <f>+GETPIVOTDATA("Suma de Giros BD",$C$8,"META PROYECTO","ATENDER EL 100% DE LOS CONCEPTOS TÉCNICOS QUE RECOMIENDAN ACTUACIONES ADMINISTRATIVAS SANCIONATORIAS DURANTE LA VIGENCIA PARA MEJORAR LA EFICIENCIA DEL PROCESO SANCIONATORIO AMBIENTAL")-I2</f>
        <v>0</v>
      </c>
    </row>
    <row r="16" spans="1:12" x14ac:dyDescent="0.25">
      <c r="D16" s="242">
        <f>+GETPIVOTDATA("Suma de VALOR TOTAL ESTIMADO VIGENCIA ACTUAL",$C$8,"META PROYECTO","EJECUTAR 115.000 ACTUACIONES TÉCNICAS O JURÍDICAS DE EVALUACIÓN, CONTROL, SEGUIMIENTO Y PREVENCIÓN SOBRE EL ARBOLADO URBANO DE BOGOTÁ D.C.")-D3</f>
        <v>0</v>
      </c>
      <c r="E16" s="242">
        <f>+GETPIVOTDATA("Suma de Valor CDP BD",$C$8,"META PROYECTO","EJECUTAR 115.000 ACTUACIONES TÉCNICAS O JURÍDICAS DE EVALUACIÓN, CONTROL, SEGUIMIENTO Y PREVENCIÓN SOBRE EL ARBOLADO URBANO DE BOGOTÁ D.C.")-E3</f>
        <v>0</v>
      </c>
      <c r="F16" s="255">
        <f>+GETPIVOTDATA("Suma de Valor RP BD",$C$8,"META PROYECTO","EJECUTAR 115.000 ACTUACIONES TÉCNICAS O JURÍDICAS DE EVALUACIÓN, CONTROL, SEGUIMIENTO Y PREVENCIÓN SOBRE EL ARBOLADO URBANO DE BOGOTÁ D.C.")-G3</f>
        <v>0</v>
      </c>
      <c r="G16" s="255">
        <f>+GETPIVOTDATA("Suma de Giros BD",$C$8,"META PROYECTO","EJECUTAR 115.000 ACTUACIONES TÉCNICAS O JURÍDICAS DE EVALUACIÓN, CONTROL, SEGUIMIENTO Y PREVENCIÓN SOBRE EL ARBOLADO URBANO DE BOGOTÁ D.C.")-I3</f>
        <v>0</v>
      </c>
    </row>
    <row r="17" spans="4:7" x14ac:dyDescent="0.25">
      <c r="D17" s="242">
        <f>+GETPIVOTDATA("Suma de VALOR TOTAL ESTIMADO VIGENCIA ACTUAL",$C$8,"META PROYECTO","EJECUTAR 24.000 ACTUACIONES TÉCNICAS O JURÍDICAS DE EVALUACIÓN, CONTROL, SEGUIMIENTO Y PREVENCIÓN SOBRE EL RECURSO FLORA EN EL DISTRITO CAPITAL.")-D4</f>
        <v>0</v>
      </c>
      <c r="E17" s="242">
        <f>+GETPIVOTDATA("Suma de Valor CDP BD",$C$8,"META PROYECTO","EJECUTAR 24.000 ACTUACIONES TÉCNICAS O JURÍDICAS DE EVALUACIÓN, CONTROL, SEGUIMIENTO Y PREVENCIÓN SOBRE EL RECURSO FLORA EN EL DISTRITO CAPITAL.")-E4</f>
        <v>0</v>
      </c>
      <c r="F17" s="255">
        <f>+GETPIVOTDATA("Suma de Valor RP BD",$C$8,"META PROYECTO","EJECUTAR 24.000 ACTUACIONES TÉCNICAS O JURÍDICAS DE EVALUACIÓN, CONTROL, SEGUIMIENTO Y PREVENCIÓN SOBRE EL RECURSO FLORA EN EL DISTRITO CAPITAL.")-G4</f>
        <v>0</v>
      </c>
      <c r="G17" s="255">
        <f>+GETPIVOTDATA("Suma de Giros BD",$C$8,"META PROYECTO","EJECUTAR 24.000 ACTUACIONES TÉCNICAS O JURÍDICAS DE EVALUACIÓN, CONTROL, SEGUIMIENTO Y PREVENCIÓN SOBRE EL RECURSO FLORA EN EL DISTRITO CAPITAL.")-I4</f>
        <v>0</v>
      </c>
    </row>
  </sheetData>
  <mergeCells count="4">
    <mergeCell ref="E1:F1"/>
    <mergeCell ref="G1:H1"/>
    <mergeCell ref="I1:J1"/>
    <mergeCell ref="K1:L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filterMode="1">
    <tabColor rgb="FFA3FFFF"/>
  </sheetPr>
  <dimension ref="A1:K136"/>
  <sheetViews>
    <sheetView workbookViewId="0">
      <selection activeCell="G98" sqref="G98"/>
    </sheetView>
  </sheetViews>
  <sheetFormatPr baseColWidth="10" defaultColWidth="11.5703125" defaultRowHeight="13.9" customHeight="1" x14ac:dyDescent="0.25"/>
  <cols>
    <col min="1" max="1" width="7.28515625" style="260" customWidth="1"/>
    <col min="2" max="2" width="22.140625" style="260" customWidth="1"/>
    <col min="3" max="4" width="12.5703125" style="260" customWidth="1"/>
    <col min="5" max="5" width="12.28515625" style="260" customWidth="1"/>
    <col min="6" max="7" width="7" style="260" customWidth="1"/>
    <col min="8" max="8" width="11.5703125" style="260"/>
    <col min="9" max="10" width="33.5703125" style="260" customWidth="1"/>
    <col min="11" max="11" width="20.28515625" style="260" customWidth="1"/>
    <col min="12" max="16384" width="11.5703125" style="260"/>
  </cols>
  <sheetData>
    <row r="1" spans="1:11" ht="13.9" customHeight="1" x14ac:dyDescent="0.25">
      <c r="A1" s="256" t="s">
        <v>1256</v>
      </c>
      <c r="B1" s="257" t="s">
        <v>1257</v>
      </c>
      <c r="C1" s="256" t="s">
        <v>149</v>
      </c>
      <c r="D1" s="256" t="s">
        <v>1258</v>
      </c>
      <c r="E1" s="258" t="s">
        <v>1259</v>
      </c>
      <c r="F1" s="259" t="s">
        <v>1260</v>
      </c>
      <c r="H1" s="261" t="s">
        <v>1261</v>
      </c>
      <c r="I1" s="261" t="s">
        <v>1262</v>
      </c>
    </row>
    <row r="2" spans="1:11" ht="13.9" customHeight="1" x14ac:dyDescent="0.25">
      <c r="A2" s="262" t="s">
        <v>1263</v>
      </c>
      <c r="B2" s="263" t="s">
        <v>115</v>
      </c>
      <c r="C2" s="264">
        <v>40239334</v>
      </c>
      <c r="D2" s="264">
        <v>31546999</v>
      </c>
      <c r="E2" s="264">
        <v>8692335</v>
      </c>
      <c r="F2" s="265">
        <v>0.21601587640590672</v>
      </c>
      <c r="H2" s="266"/>
      <c r="I2" s="266">
        <f>+H2-D2</f>
        <v>-31546999</v>
      </c>
    </row>
    <row r="3" spans="1:11" ht="13.9" customHeight="1" x14ac:dyDescent="0.25">
      <c r="A3" s="262" t="s">
        <v>1263</v>
      </c>
      <c r="B3" s="263" t="s">
        <v>1264</v>
      </c>
      <c r="C3" s="264">
        <v>506477997.85185182</v>
      </c>
      <c r="D3" s="264">
        <v>424981832.85185182</v>
      </c>
      <c r="E3" s="264">
        <v>81496165</v>
      </c>
      <c r="F3" s="265">
        <v>0.16090761167445258</v>
      </c>
      <c r="H3" s="266"/>
      <c r="I3" s="266">
        <f t="shared" ref="I3:I4" si="0">+H3-D3</f>
        <v>-424981832.85185182</v>
      </c>
    </row>
    <row r="4" spans="1:11" ht="13.9" customHeight="1" x14ac:dyDescent="0.25">
      <c r="A4" s="262" t="s">
        <v>1263</v>
      </c>
      <c r="B4" s="263" t="s">
        <v>1265</v>
      </c>
      <c r="C4" s="264">
        <v>75874148.148148149</v>
      </c>
      <c r="D4" s="264">
        <v>37136615.148148149</v>
      </c>
      <c r="E4" s="264">
        <v>38737533</v>
      </c>
      <c r="F4" s="265">
        <v>0.51054982422159112</v>
      </c>
      <c r="H4" s="266"/>
      <c r="I4" s="266">
        <f t="shared" si="0"/>
        <v>-37136615.148148149</v>
      </c>
    </row>
    <row r="5" spans="1:11" ht="13.9" customHeight="1" x14ac:dyDescent="0.25">
      <c r="A5" s="267" t="s">
        <v>1249</v>
      </c>
      <c r="B5" s="268"/>
      <c r="C5" s="267">
        <v>622591480</v>
      </c>
      <c r="D5" s="267">
        <v>493665447</v>
      </c>
      <c r="E5" s="267">
        <v>128926033</v>
      </c>
      <c r="F5" s="269">
        <v>0.20707966161053151</v>
      </c>
      <c r="H5" s="270">
        <v>449856998</v>
      </c>
      <c r="I5" s="271">
        <f>+H5-D5</f>
        <v>-43808449</v>
      </c>
    </row>
    <row r="9" spans="1:11" ht="13.9" customHeight="1" x14ac:dyDescent="0.25">
      <c r="A9" s="272" t="s">
        <v>1256</v>
      </c>
      <c r="B9" s="272" t="s">
        <v>1257</v>
      </c>
      <c r="C9" s="272" t="s">
        <v>1266</v>
      </c>
      <c r="D9" s="272" t="s">
        <v>1267</v>
      </c>
      <c r="E9" s="273" t="s">
        <v>1268</v>
      </c>
      <c r="F9" s="272" t="s">
        <v>1269</v>
      </c>
      <c r="G9" s="272" t="s">
        <v>1270</v>
      </c>
      <c r="H9" s="272" t="s">
        <v>1271</v>
      </c>
      <c r="I9" s="272" t="s">
        <v>1272</v>
      </c>
      <c r="J9" s="272" t="s">
        <v>1273</v>
      </c>
      <c r="K9" s="274" t="s">
        <v>1274</v>
      </c>
    </row>
    <row r="10" spans="1:11" ht="13.9" hidden="1" customHeight="1" x14ac:dyDescent="0.25">
      <c r="A10" s="262" t="s">
        <v>1263</v>
      </c>
      <c r="B10" s="262" t="s">
        <v>115</v>
      </c>
      <c r="C10" s="275">
        <v>4362000</v>
      </c>
      <c r="D10" s="275">
        <v>4362000</v>
      </c>
      <c r="E10" s="275">
        <f>+C10-D10</f>
        <v>0</v>
      </c>
      <c r="F10" s="276" t="s">
        <v>1275</v>
      </c>
      <c r="G10" s="276" t="s">
        <v>1276</v>
      </c>
      <c r="H10" s="262" t="s">
        <v>1277</v>
      </c>
      <c r="I10" s="262" t="s">
        <v>1278</v>
      </c>
      <c r="J10" s="262" t="s">
        <v>1279</v>
      </c>
      <c r="K10" s="262"/>
    </row>
    <row r="11" spans="1:11" ht="13.9" hidden="1" customHeight="1" x14ac:dyDescent="0.25">
      <c r="A11" s="262" t="s">
        <v>1263</v>
      </c>
      <c r="B11" s="262" t="s">
        <v>115</v>
      </c>
      <c r="C11" s="275">
        <v>1994667</v>
      </c>
      <c r="D11" s="275">
        <v>1994667</v>
      </c>
      <c r="E11" s="275">
        <f t="shared" ref="E11:E74" si="1">+C11-D11</f>
        <v>0</v>
      </c>
      <c r="F11" s="276" t="s">
        <v>1280</v>
      </c>
      <c r="G11" s="276" t="s">
        <v>1281</v>
      </c>
      <c r="H11" s="262" t="s">
        <v>1282</v>
      </c>
      <c r="I11" s="262" t="s">
        <v>1283</v>
      </c>
      <c r="J11" s="262" t="s">
        <v>1284</v>
      </c>
      <c r="K11" s="262"/>
    </row>
    <row r="12" spans="1:11" ht="13.9" hidden="1" customHeight="1" x14ac:dyDescent="0.25">
      <c r="A12" s="262" t="s">
        <v>1263</v>
      </c>
      <c r="B12" s="262" t="s">
        <v>115</v>
      </c>
      <c r="C12" s="275">
        <v>2035600</v>
      </c>
      <c r="D12" s="275">
        <v>2035600</v>
      </c>
      <c r="E12" s="275">
        <f t="shared" si="1"/>
        <v>0</v>
      </c>
      <c r="F12" s="276" t="s">
        <v>1285</v>
      </c>
      <c r="G12" s="276" t="s">
        <v>1286</v>
      </c>
      <c r="H12" s="262" t="s">
        <v>1277</v>
      </c>
      <c r="I12" s="262" t="s">
        <v>1278</v>
      </c>
      <c r="J12" s="262" t="s">
        <v>1287</v>
      </c>
      <c r="K12" s="262"/>
    </row>
    <row r="13" spans="1:11" ht="13.9" customHeight="1" x14ac:dyDescent="0.25">
      <c r="A13" s="262" t="s">
        <v>1263</v>
      </c>
      <c r="B13" s="262" t="s">
        <v>115</v>
      </c>
      <c r="C13" s="275">
        <v>1569334</v>
      </c>
      <c r="D13" s="275">
        <v>1569333</v>
      </c>
      <c r="E13" s="277">
        <f t="shared" si="1"/>
        <v>1</v>
      </c>
      <c r="F13" s="276" t="s">
        <v>1288</v>
      </c>
      <c r="G13" s="276" t="s">
        <v>1289</v>
      </c>
      <c r="H13" s="262" t="s">
        <v>1290</v>
      </c>
      <c r="I13" s="262" t="s">
        <v>1291</v>
      </c>
      <c r="J13" s="262" t="s">
        <v>1292</v>
      </c>
      <c r="K13" s="262" t="s">
        <v>1293</v>
      </c>
    </row>
    <row r="14" spans="1:11" ht="13.9" customHeight="1" x14ac:dyDescent="0.25">
      <c r="A14" s="262" t="s">
        <v>1263</v>
      </c>
      <c r="B14" s="262" t="s">
        <v>115</v>
      </c>
      <c r="C14" s="275">
        <v>1</v>
      </c>
      <c r="D14" s="275">
        <v>0</v>
      </c>
      <c r="E14" s="277">
        <f t="shared" si="1"/>
        <v>1</v>
      </c>
      <c r="F14" s="276" t="s">
        <v>1294</v>
      </c>
      <c r="G14" s="276" t="s">
        <v>1295</v>
      </c>
      <c r="H14" s="262" t="s">
        <v>1296</v>
      </c>
      <c r="I14" s="262" t="s">
        <v>1297</v>
      </c>
      <c r="J14" s="262" t="s">
        <v>1298</v>
      </c>
      <c r="K14" s="262" t="s">
        <v>1293</v>
      </c>
    </row>
    <row r="15" spans="1:11" ht="13.9" hidden="1" customHeight="1" x14ac:dyDescent="0.25">
      <c r="A15" s="262" t="s">
        <v>1263</v>
      </c>
      <c r="B15" s="262" t="s">
        <v>115</v>
      </c>
      <c r="C15" s="275">
        <v>2262433</v>
      </c>
      <c r="D15" s="275">
        <v>2262433</v>
      </c>
      <c r="E15" s="275">
        <f t="shared" si="1"/>
        <v>0</v>
      </c>
      <c r="F15" s="276" t="s">
        <v>1299</v>
      </c>
      <c r="G15" s="276" t="s">
        <v>1300</v>
      </c>
      <c r="H15" s="262" t="s">
        <v>1301</v>
      </c>
      <c r="I15" s="262" t="s">
        <v>1302</v>
      </c>
      <c r="J15" s="262" t="s">
        <v>1303</v>
      </c>
      <c r="K15" s="262"/>
    </row>
    <row r="16" spans="1:11" ht="13.9" hidden="1" customHeight="1" x14ac:dyDescent="0.25">
      <c r="A16" s="262" t="s">
        <v>1263</v>
      </c>
      <c r="B16" s="262" t="s">
        <v>115</v>
      </c>
      <c r="C16" s="275">
        <v>3170200</v>
      </c>
      <c r="D16" s="275">
        <v>3170200</v>
      </c>
      <c r="E16" s="275">
        <f t="shared" si="1"/>
        <v>0</v>
      </c>
      <c r="F16" s="276" t="s">
        <v>1304</v>
      </c>
      <c r="G16" s="276" t="s">
        <v>1305</v>
      </c>
      <c r="H16" s="262" t="s">
        <v>1306</v>
      </c>
      <c r="I16" s="262" t="s">
        <v>1307</v>
      </c>
      <c r="J16" s="262" t="s">
        <v>1308</v>
      </c>
      <c r="K16" s="262"/>
    </row>
    <row r="17" spans="1:11" ht="13.9" hidden="1" customHeight="1" x14ac:dyDescent="0.25">
      <c r="A17" s="262" t="s">
        <v>1263</v>
      </c>
      <c r="B17" s="262" t="s">
        <v>115</v>
      </c>
      <c r="C17" s="275">
        <v>5456733</v>
      </c>
      <c r="D17" s="275">
        <v>5456733</v>
      </c>
      <c r="E17" s="275">
        <f t="shared" si="1"/>
        <v>0</v>
      </c>
      <c r="F17" s="276" t="s">
        <v>1309</v>
      </c>
      <c r="G17" s="276" t="s">
        <v>1310</v>
      </c>
      <c r="H17" s="262" t="s">
        <v>1311</v>
      </c>
      <c r="I17" s="262" t="s">
        <v>1312</v>
      </c>
      <c r="J17" s="262" t="s">
        <v>1313</v>
      </c>
      <c r="K17" s="262"/>
    </row>
    <row r="18" spans="1:11" s="281" customFormat="1" ht="13.9" customHeight="1" x14ac:dyDescent="0.25">
      <c r="A18" s="278" t="s">
        <v>1263</v>
      </c>
      <c r="B18" s="278" t="s">
        <v>115</v>
      </c>
      <c r="C18" s="279">
        <v>1569333</v>
      </c>
      <c r="D18" s="279">
        <v>0</v>
      </c>
      <c r="E18" s="279">
        <f t="shared" si="1"/>
        <v>1569333</v>
      </c>
      <c r="F18" s="280" t="s">
        <v>1314</v>
      </c>
      <c r="G18" s="280" t="s">
        <v>1315</v>
      </c>
      <c r="H18" s="278" t="s">
        <v>1316</v>
      </c>
      <c r="I18" s="278" t="s">
        <v>1317</v>
      </c>
      <c r="J18" s="278" t="s">
        <v>1318</v>
      </c>
      <c r="K18" s="262" t="s">
        <v>1319</v>
      </c>
    </row>
    <row r="19" spans="1:11" ht="13.9" hidden="1" customHeight="1" x14ac:dyDescent="0.25">
      <c r="A19" s="262" t="s">
        <v>1263</v>
      </c>
      <c r="B19" s="262" t="s">
        <v>115</v>
      </c>
      <c r="C19" s="275">
        <v>6772700</v>
      </c>
      <c r="D19" s="275">
        <v>6772700</v>
      </c>
      <c r="E19" s="275">
        <f t="shared" si="1"/>
        <v>0</v>
      </c>
      <c r="F19" s="276" t="s">
        <v>1320</v>
      </c>
      <c r="G19" s="276" t="s">
        <v>1321</v>
      </c>
      <c r="H19" s="262" t="s">
        <v>1322</v>
      </c>
      <c r="I19" s="262" t="s">
        <v>1323</v>
      </c>
      <c r="J19" s="262" t="s">
        <v>1324</v>
      </c>
      <c r="K19" s="262"/>
    </row>
    <row r="20" spans="1:11" s="281" customFormat="1" ht="13.9" customHeight="1" x14ac:dyDescent="0.25">
      <c r="A20" s="278" t="s">
        <v>1263</v>
      </c>
      <c r="B20" s="278" t="s">
        <v>115</v>
      </c>
      <c r="C20" s="279">
        <v>7123000</v>
      </c>
      <c r="D20" s="279">
        <v>0</v>
      </c>
      <c r="E20" s="279">
        <f t="shared" si="1"/>
        <v>7123000</v>
      </c>
      <c r="F20" s="280" t="s">
        <v>1325</v>
      </c>
      <c r="G20" s="280" t="s">
        <v>1304</v>
      </c>
      <c r="H20" s="278" t="s">
        <v>1326</v>
      </c>
      <c r="I20" s="278" t="s">
        <v>1327</v>
      </c>
      <c r="J20" s="278" t="s">
        <v>1328</v>
      </c>
      <c r="K20" s="262" t="s">
        <v>1319</v>
      </c>
    </row>
    <row r="21" spans="1:11" ht="13.9" hidden="1" customHeight="1" x14ac:dyDescent="0.25">
      <c r="A21" s="262" t="s">
        <v>1263</v>
      </c>
      <c r="B21" s="262" t="s">
        <v>115</v>
      </c>
      <c r="C21" s="275">
        <v>3923333</v>
      </c>
      <c r="D21" s="275">
        <v>3923333</v>
      </c>
      <c r="E21" s="275">
        <f t="shared" si="1"/>
        <v>0</v>
      </c>
      <c r="F21" s="276" t="s">
        <v>1329</v>
      </c>
      <c r="G21" s="276" t="s">
        <v>1330</v>
      </c>
      <c r="H21" s="262" t="s">
        <v>1331</v>
      </c>
      <c r="I21" s="262" t="s">
        <v>1202</v>
      </c>
      <c r="J21" s="262" t="s">
        <v>1332</v>
      </c>
      <c r="K21" s="262"/>
    </row>
    <row r="22" spans="1:11" ht="13.9" hidden="1" customHeight="1" x14ac:dyDescent="0.25">
      <c r="A22" s="262" t="s">
        <v>1263</v>
      </c>
      <c r="B22" s="262" t="s">
        <v>1264</v>
      </c>
      <c r="C22" s="275">
        <v>9397200</v>
      </c>
      <c r="D22" s="275">
        <v>7219800</v>
      </c>
      <c r="E22" s="275">
        <f t="shared" si="1"/>
        <v>2177400</v>
      </c>
      <c r="F22" s="276" t="s">
        <v>1333</v>
      </c>
      <c r="G22" s="276" t="s">
        <v>1334</v>
      </c>
      <c r="H22" s="262" t="s">
        <v>1335</v>
      </c>
      <c r="I22" s="262" t="s">
        <v>1336</v>
      </c>
      <c r="J22" s="262" t="s">
        <v>1337</v>
      </c>
      <c r="K22" s="262"/>
    </row>
    <row r="23" spans="1:11" ht="13.9" hidden="1" customHeight="1" x14ac:dyDescent="0.25">
      <c r="A23" s="262" t="s">
        <v>1263</v>
      </c>
      <c r="B23" s="262" t="s">
        <v>1264</v>
      </c>
      <c r="C23" s="275">
        <v>2844417</v>
      </c>
      <c r="D23" s="275">
        <v>2844417</v>
      </c>
      <c r="E23" s="275">
        <f t="shared" si="1"/>
        <v>0</v>
      </c>
      <c r="F23" s="276" t="s">
        <v>1338</v>
      </c>
      <c r="G23" s="276" t="s">
        <v>1339</v>
      </c>
      <c r="H23" s="262" t="s">
        <v>1042</v>
      </c>
      <c r="I23" s="262" t="s">
        <v>1044</v>
      </c>
      <c r="J23" s="262" t="s">
        <v>1340</v>
      </c>
      <c r="K23" s="262"/>
    </row>
    <row r="24" spans="1:11" ht="13.9" hidden="1" customHeight="1" x14ac:dyDescent="0.25">
      <c r="A24" s="262" t="s">
        <v>1263</v>
      </c>
      <c r="B24" s="262" t="s">
        <v>1264</v>
      </c>
      <c r="C24" s="275">
        <v>3438000</v>
      </c>
      <c r="D24" s="275">
        <v>3438000</v>
      </c>
      <c r="E24" s="275">
        <f t="shared" si="1"/>
        <v>0</v>
      </c>
      <c r="F24" s="276" t="s">
        <v>1341</v>
      </c>
      <c r="G24" s="276" t="s">
        <v>1342</v>
      </c>
      <c r="H24" s="262" t="s">
        <v>1343</v>
      </c>
      <c r="I24" s="262" t="s">
        <v>828</v>
      </c>
      <c r="J24" s="262" t="s">
        <v>1344</v>
      </c>
      <c r="K24" s="262"/>
    </row>
    <row r="25" spans="1:11" ht="13.9" hidden="1" customHeight="1" x14ac:dyDescent="0.25">
      <c r="A25" s="262" t="s">
        <v>1263</v>
      </c>
      <c r="B25" s="262" t="s">
        <v>1264</v>
      </c>
      <c r="C25" s="275">
        <v>573000</v>
      </c>
      <c r="D25" s="275">
        <v>573000</v>
      </c>
      <c r="E25" s="275">
        <f t="shared" si="1"/>
        <v>0</v>
      </c>
      <c r="F25" s="276" t="s">
        <v>1345</v>
      </c>
      <c r="G25" s="276" t="s">
        <v>1346</v>
      </c>
      <c r="H25" s="262" t="s">
        <v>1347</v>
      </c>
      <c r="I25" s="262" t="s">
        <v>822</v>
      </c>
      <c r="J25" s="262" t="s">
        <v>1348</v>
      </c>
      <c r="K25" s="262"/>
    </row>
    <row r="26" spans="1:11" ht="13.9" hidden="1" customHeight="1" x14ac:dyDescent="0.25">
      <c r="A26" s="262" t="s">
        <v>1263</v>
      </c>
      <c r="B26" s="262" t="s">
        <v>1264</v>
      </c>
      <c r="C26" s="275">
        <v>6484500</v>
      </c>
      <c r="D26" s="275">
        <v>6484500</v>
      </c>
      <c r="E26" s="275">
        <f t="shared" si="1"/>
        <v>0</v>
      </c>
      <c r="F26" s="276" t="s">
        <v>1349</v>
      </c>
      <c r="G26" s="276" t="s">
        <v>1350</v>
      </c>
      <c r="H26" s="262" t="s">
        <v>1351</v>
      </c>
      <c r="I26" s="262" t="s">
        <v>808</v>
      </c>
      <c r="J26" s="262" t="s">
        <v>1352</v>
      </c>
      <c r="K26" s="262"/>
    </row>
    <row r="27" spans="1:11" ht="13.9" hidden="1" customHeight="1" x14ac:dyDescent="0.25">
      <c r="A27" s="262" t="s">
        <v>1263</v>
      </c>
      <c r="B27" s="262" t="s">
        <v>1264</v>
      </c>
      <c r="C27" s="275">
        <v>1736233</v>
      </c>
      <c r="D27" s="275">
        <v>1736233</v>
      </c>
      <c r="E27" s="275">
        <f t="shared" si="1"/>
        <v>0</v>
      </c>
      <c r="F27" s="276" t="s">
        <v>1353</v>
      </c>
      <c r="G27" s="276" t="s">
        <v>1354</v>
      </c>
      <c r="H27" s="262" t="s">
        <v>1355</v>
      </c>
      <c r="I27" s="262" t="s">
        <v>1178</v>
      </c>
      <c r="J27" s="262" t="s">
        <v>1356</v>
      </c>
      <c r="K27" s="262"/>
    </row>
    <row r="28" spans="1:11" ht="13.9" hidden="1" customHeight="1" x14ac:dyDescent="0.25">
      <c r="A28" s="262" t="s">
        <v>1263</v>
      </c>
      <c r="B28" s="262" t="s">
        <v>1264</v>
      </c>
      <c r="C28" s="275">
        <v>4399500</v>
      </c>
      <c r="D28" s="275">
        <v>4399500</v>
      </c>
      <c r="E28" s="275">
        <f t="shared" si="1"/>
        <v>0</v>
      </c>
      <c r="F28" s="276" t="s">
        <v>1357</v>
      </c>
      <c r="G28" s="276" t="s">
        <v>1358</v>
      </c>
      <c r="H28" s="262" t="s">
        <v>1359</v>
      </c>
      <c r="I28" s="262" t="s">
        <v>1360</v>
      </c>
      <c r="J28" s="262" t="s">
        <v>1361</v>
      </c>
      <c r="K28" s="262"/>
    </row>
    <row r="29" spans="1:11" ht="13.9" hidden="1" customHeight="1" x14ac:dyDescent="0.25">
      <c r="A29" s="262" t="s">
        <v>1263</v>
      </c>
      <c r="B29" s="262" t="s">
        <v>1264</v>
      </c>
      <c r="C29" s="275">
        <v>13752000</v>
      </c>
      <c r="D29" s="275">
        <v>3896400</v>
      </c>
      <c r="E29" s="275">
        <f t="shared" si="1"/>
        <v>9855600</v>
      </c>
      <c r="F29" s="276" t="s">
        <v>1362</v>
      </c>
      <c r="G29" s="276" t="s">
        <v>1363</v>
      </c>
      <c r="H29" s="262" t="s">
        <v>1364</v>
      </c>
      <c r="I29" s="262" t="s">
        <v>1365</v>
      </c>
      <c r="J29" s="262" t="s">
        <v>1366</v>
      </c>
      <c r="K29" s="262"/>
    </row>
    <row r="30" spans="1:11" ht="13.9" hidden="1" customHeight="1" x14ac:dyDescent="0.25">
      <c r="A30" s="262" t="s">
        <v>1263</v>
      </c>
      <c r="B30" s="262" t="s">
        <v>1264</v>
      </c>
      <c r="C30" s="275">
        <v>8296667</v>
      </c>
      <c r="D30" s="275">
        <v>8296667</v>
      </c>
      <c r="E30" s="275">
        <f t="shared" si="1"/>
        <v>0</v>
      </c>
      <c r="F30" s="276" t="s">
        <v>1367</v>
      </c>
      <c r="G30" s="276" t="s">
        <v>1368</v>
      </c>
      <c r="H30" s="262" t="s">
        <v>1369</v>
      </c>
      <c r="I30" s="262" t="s">
        <v>797</v>
      </c>
      <c r="J30" s="262" t="s">
        <v>1370</v>
      </c>
      <c r="K30" s="262"/>
    </row>
    <row r="31" spans="1:11" ht="13.9" hidden="1" customHeight="1" x14ac:dyDescent="0.25">
      <c r="A31" s="262" t="s">
        <v>1263</v>
      </c>
      <c r="B31" s="262" t="s">
        <v>1264</v>
      </c>
      <c r="C31" s="275">
        <v>3323400</v>
      </c>
      <c r="D31" s="275">
        <v>3323400</v>
      </c>
      <c r="E31" s="275">
        <f t="shared" si="1"/>
        <v>0</v>
      </c>
      <c r="F31" s="276" t="s">
        <v>1371</v>
      </c>
      <c r="G31" s="276" t="s">
        <v>1372</v>
      </c>
      <c r="H31" s="262" t="s">
        <v>1373</v>
      </c>
      <c r="I31" s="262" t="s">
        <v>866</v>
      </c>
      <c r="J31" s="262" t="s">
        <v>1344</v>
      </c>
      <c r="K31" s="262"/>
    </row>
    <row r="32" spans="1:11" ht="13.9" hidden="1" customHeight="1" x14ac:dyDescent="0.25">
      <c r="A32" s="262" t="s">
        <v>1263</v>
      </c>
      <c r="B32" s="262" t="s">
        <v>1264</v>
      </c>
      <c r="C32" s="275">
        <v>1659333</v>
      </c>
      <c r="D32" s="275">
        <v>1659333</v>
      </c>
      <c r="E32" s="275">
        <f t="shared" si="1"/>
        <v>0</v>
      </c>
      <c r="F32" s="276" t="s">
        <v>1374</v>
      </c>
      <c r="G32" s="276" t="s">
        <v>1375</v>
      </c>
      <c r="H32" s="262" t="s">
        <v>1376</v>
      </c>
      <c r="I32" s="262" t="s">
        <v>568</v>
      </c>
      <c r="J32" s="262" t="s">
        <v>1377</v>
      </c>
      <c r="K32" s="262"/>
    </row>
    <row r="33" spans="1:11" ht="13.9" hidden="1" customHeight="1" x14ac:dyDescent="0.25">
      <c r="A33" s="262" t="s">
        <v>1263</v>
      </c>
      <c r="B33" s="262" t="s">
        <v>1264</v>
      </c>
      <c r="C33" s="275">
        <v>4625667</v>
      </c>
      <c r="D33" s="275">
        <v>4625667</v>
      </c>
      <c r="E33" s="275">
        <f t="shared" si="1"/>
        <v>0</v>
      </c>
      <c r="F33" s="276" t="s">
        <v>1374</v>
      </c>
      <c r="G33" s="276" t="s">
        <v>1378</v>
      </c>
      <c r="H33" s="262" t="s">
        <v>1376</v>
      </c>
      <c r="I33" s="262" t="s">
        <v>568</v>
      </c>
      <c r="J33" s="262" t="s">
        <v>1379</v>
      </c>
      <c r="K33" s="262"/>
    </row>
    <row r="34" spans="1:11" ht="13.9" hidden="1" customHeight="1" x14ac:dyDescent="0.25">
      <c r="A34" s="262" t="s">
        <v>1263</v>
      </c>
      <c r="B34" s="262" t="s">
        <v>1264</v>
      </c>
      <c r="C34" s="275">
        <v>5351851.8518518517</v>
      </c>
      <c r="D34" s="275">
        <v>5351851.8518518517</v>
      </c>
      <c r="E34" s="275">
        <f t="shared" si="1"/>
        <v>0</v>
      </c>
      <c r="F34" s="276" t="s">
        <v>1380</v>
      </c>
      <c r="G34" s="276" t="s">
        <v>1381</v>
      </c>
      <c r="H34" s="262" t="s">
        <v>1382</v>
      </c>
      <c r="I34" s="262" t="s">
        <v>1383</v>
      </c>
      <c r="J34" s="262" t="s">
        <v>1384</v>
      </c>
      <c r="K34" s="262"/>
    </row>
    <row r="35" spans="1:11" ht="13.9" hidden="1" customHeight="1" x14ac:dyDescent="0.25">
      <c r="A35" s="262" t="s">
        <v>1263</v>
      </c>
      <c r="B35" s="262" t="s">
        <v>1264</v>
      </c>
      <c r="C35" s="275">
        <v>1659333</v>
      </c>
      <c r="D35" s="275">
        <v>1659333</v>
      </c>
      <c r="E35" s="275">
        <f t="shared" si="1"/>
        <v>0</v>
      </c>
      <c r="F35" s="276" t="s">
        <v>1385</v>
      </c>
      <c r="G35" s="276" t="s">
        <v>1386</v>
      </c>
      <c r="H35" s="262" t="s">
        <v>1387</v>
      </c>
      <c r="I35" s="262" t="s">
        <v>601</v>
      </c>
      <c r="J35" s="262" t="s">
        <v>1388</v>
      </c>
      <c r="K35" s="262"/>
    </row>
    <row r="36" spans="1:11" ht="13.9" hidden="1" customHeight="1" x14ac:dyDescent="0.25">
      <c r="A36" s="262" t="s">
        <v>1263</v>
      </c>
      <c r="B36" s="262" t="s">
        <v>1264</v>
      </c>
      <c r="C36" s="275">
        <v>1022933</v>
      </c>
      <c r="D36" s="275">
        <v>1022933</v>
      </c>
      <c r="E36" s="275">
        <f t="shared" si="1"/>
        <v>0</v>
      </c>
      <c r="F36" s="276" t="s">
        <v>1389</v>
      </c>
      <c r="G36" s="276" t="s">
        <v>1390</v>
      </c>
      <c r="H36" s="262" t="s">
        <v>1391</v>
      </c>
      <c r="I36" s="262" t="s">
        <v>631</v>
      </c>
      <c r="J36" s="262" t="s">
        <v>1392</v>
      </c>
      <c r="K36" s="262"/>
    </row>
    <row r="37" spans="1:11" ht="13.9" hidden="1" customHeight="1" x14ac:dyDescent="0.25">
      <c r="A37" s="262" t="s">
        <v>1263</v>
      </c>
      <c r="B37" s="262" t="s">
        <v>1264</v>
      </c>
      <c r="C37" s="275">
        <v>1825267</v>
      </c>
      <c r="D37" s="275">
        <v>1825267</v>
      </c>
      <c r="E37" s="275">
        <f t="shared" si="1"/>
        <v>0</v>
      </c>
      <c r="F37" s="276" t="s">
        <v>1393</v>
      </c>
      <c r="G37" s="276" t="s">
        <v>1394</v>
      </c>
      <c r="H37" s="262" t="s">
        <v>1395</v>
      </c>
      <c r="I37" s="262" t="s">
        <v>563</v>
      </c>
      <c r="J37" s="262" t="s">
        <v>1388</v>
      </c>
      <c r="K37" s="262"/>
    </row>
    <row r="38" spans="1:11" ht="13.9" hidden="1" customHeight="1" x14ac:dyDescent="0.25">
      <c r="A38" s="262" t="s">
        <v>1263</v>
      </c>
      <c r="B38" s="262" t="s">
        <v>1264</v>
      </c>
      <c r="C38" s="275">
        <v>6009733</v>
      </c>
      <c r="D38" s="275">
        <v>6009733</v>
      </c>
      <c r="E38" s="275">
        <f t="shared" si="1"/>
        <v>0</v>
      </c>
      <c r="F38" s="276" t="s">
        <v>1396</v>
      </c>
      <c r="G38" s="276" t="s">
        <v>1397</v>
      </c>
      <c r="H38" s="262" t="s">
        <v>1398</v>
      </c>
      <c r="I38" s="262" t="s">
        <v>1399</v>
      </c>
      <c r="J38" s="262" t="s">
        <v>1400</v>
      </c>
      <c r="K38" s="262"/>
    </row>
    <row r="39" spans="1:11" ht="13.9" hidden="1" customHeight="1" x14ac:dyDescent="0.25">
      <c r="A39" s="262" t="s">
        <v>1263</v>
      </c>
      <c r="B39" s="262" t="s">
        <v>1264</v>
      </c>
      <c r="C39" s="275">
        <v>11117533</v>
      </c>
      <c r="D39" s="275">
        <v>9956000</v>
      </c>
      <c r="E39" s="275">
        <f t="shared" si="1"/>
        <v>1161533</v>
      </c>
      <c r="F39" s="276" t="s">
        <v>1401</v>
      </c>
      <c r="G39" s="276" t="s">
        <v>1402</v>
      </c>
      <c r="H39" s="262" t="s">
        <v>1403</v>
      </c>
      <c r="I39" s="262" t="s">
        <v>1404</v>
      </c>
      <c r="J39" s="262" t="s">
        <v>1388</v>
      </c>
      <c r="K39" s="262"/>
    </row>
    <row r="40" spans="1:11" ht="13.9" hidden="1" customHeight="1" x14ac:dyDescent="0.25">
      <c r="A40" s="262" t="s">
        <v>1263</v>
      </c>
      <c r="B40" s="262" t="s">
        <v>1264</v>
      </c>
      <c r="C40" s="275">
        <v>3000000</v>
      </c>
      <c r="D40" s="275">
        <v>2000000</v>
      </c>
      <c r="E40" s="275">
        <f t="shared" si="1"/>
        <v>1000000</v>
      </c>
      <c r="F40" s="276" t="s">
        <v>1405</v>
      </c>
      <c r="G40" s="276" t="s">
        <v>1406</v>
      </c>
      <c r="H40" s="262" t="s">
        <v>1407</v>
      </c>
      <c r="I40" s="262" t="s">
        <v>1408</v>
      </c>
      <c r="J40" s="262" t="s">
        <v>1409</v>
      </c>
      <c r="K40" s="262"/>
    </row>
    <row r="41" spans="1:11" ht="13.9" hidden="1" customHeight="1" x14ac:dyDescent="0.25">
      <c r="A41" s="262" t="s">
        <v>1263</v>
      </c>
      <c r="B41" s="262" t="s">
        <v>1264</v>
      </c>
      <c r="C41" s="275">
        <v>4091733</v>
      </c>
      <c r="D41" s="275">
        <v>4091733</v>
      </c>
      <c r="E41" s="275">
        <f t="shared" si="1"/>
        <v>0</v>
      </c>
      <c r="F41" s="276" t="s">
        <v>1410</v>
      </c>
      <c r="G41" s="276" t="s">
        <v>1411</v>
      </c>
      <c r="H41" s="262" t="s">
        <v>1412</v>
      </c>
      <c r="I41" s="262" t="s">
        <v>648</v>
      </c>
      <c r="J41" s="262" t="s">
        <v>1400</v>
      </c>
      <c r="K41" s="262"/>
    </row>
    <row r="42" spans="1:11" ht="13.9" hidden="1" customHeight="1" x14ac:dyDescent="0.25">
      <c r="A42" s="262" t="s">
        <v>1263</v>
      </c>
      <c r="B42" s="262" t="s">
        <v>1264</v>
      </c>
      <c r="C42" s="275">
        <v>11117533</v>
      </c>
      <c r="D42" s="275">
        <v>9956000</v>
      </c>
      <c r="E42" s="275">
        <f t="shared" si="1"/>
        <v>1161533</v>
      </c>
      <c r="F42" s="276" t="s">
        <v>1413</v>
      </c>
      <c r="G42" s="276" t="s">
        <v>1414</v>
      </c>
      <c r="H42" s="262" t="s">
        <v>1415</v>
      </c>
      <c r="I42" s="262" t="s">
        <v>715</v>
      </c>
      <c r="J42" s="262" t="s">
        <v>1416</v>
      </c>
      <c r="K42" s="262"/>
    </row>
    <row r="43" spans="1:11" ht="13.9" hidden="1" customHeight="1" x14ac:dyDescent="0.25">
      <c r="A43" s="262" t="s">
        <v>1263</v>
      </c>
      <c r="B43" s="262" t="s">
        <v>1264</v>
      </c>
      <c r="C43" s="275">
        <v>5656500</v>
      </c>
      <c r="D43" s="275">
        <v>5656500</v>
      </c>
      <c r="E43" s="275">
        <f t="shared" si="1"/>
        <v>0</v>
      </c>
      <c r="F43" s="276" t="s">
        <v>1417</v>
      </c>
      <c r="G43" s="276" t="s">
        <v>1418</v>
      </c>
      <c r="H43" s="262" t="s">
        <v>1419</v>
      </c>
      <c r="I43" s="262" t="s">
        <v>1420</v>
      </c>
      <c r="J43" s="262" t="s">
        <v>1421</v>
      </c>
      <c r="K43" s="262"/>
    </row>
    <row r="44" spans="1:11" ht="13.9" hidden="1" customHeight="1" x14ac:dyDescent="0.25">
      <c r="A44" s="262" t="s">
        <v>1263</v>
      </c>
      <c r="B44" s="262" t="s">
        <v>1264</v>
      </c>
      <c r="C44" s="275">
        <v>17423000</v>
      </c>
      <c r="D44" s="275">
        <v>7467000</v>
      </c>
      <c r="E44" s="275">
        <f t="shared" si="1"/>
        <v>9956000</v>
      </c>
      <c r="F44" s="276" t="s">
        <v>1422</v>
      </c>
      <c r="G44" s="276" t="s">
        <v>1423</v>
      </c>
      <c r="H44" s="262" t="s">
        <v>1424</v>
      </c>
      <c r="I44" s="262" t="s">
        <v>721</v>
      </c>
      <c r="J44" s="262" t="s">
        <v>1425</v>
      </c>
      <c r="K44" s="262"/>
    </row>
    <row r="45" spans="1:11" ht="13.9" hidden="1" customHeight="1" x14ac:dyDescent="0.25">
      <c r="A45" s="262" t="s">
        <v>1263</v>
      </c>
      <c r="B45" s="262" t="s">
        <v>1264</v>
      </c>
      <c r="C45" s="275">
        <v>1278667</v>
      </c>
      <c r="D45" s="275">
        <v>1278667</v>
      </c>
      <c r="E45" s="275">
        <f t="shared" si="1"/>
        <v>0</v>
      </c>
      <c r="F45" s="276" t="s">
        <v>1426</v>
      </c>
      <c r="G45" s="276" t="s">
        <v>1427</v>
      </c>
      <c r="H45" s="262" t="s">
        <v>1428</v>
      </c>
      <c r="I45" s="262" t="s">
        <v>655</v>
      </c>
      <c r="J45" s="262" t="s">
        <v>1400</v>
      </c>
      <c r="K45" s="262"/>
    </row>
    <row r="46" spans="1:11" ht="13.9" hidden="1" customHeight="1" x14ac:dyDescent="0.25">
      <c r="A46" s="262" t="s">
        <v>1263</v>
      </c>
      <c r="B46" s="262" t="s">
        <v>1264</v>
      </c>
      <c r="C46" s="275">
        <v>6393333</v>
      </c>
      <c r="D46" s="275">
        <v>3836000</v>
      </c>
      <c r="E46" s="275">
        <f t="shared" si="1"/>
        <v>2557333</v>
      </c>
      <c r="F46" s="276" t="s">
        <v>1429</v>
      </c>
      <c r="G46" s="276" t="s">
        <v>1430</v>
      </c>
      <c r="H46" s="262" t="s">
        <v>1431</v>
      </c>
      <c r="I46" s="262" t="s">
        <v>1432</v>
      </c>
      <c r="J46" s="262" t="s">
        <v>1433</v>
      </c>
      <c r="K46" s="262"/>
    </row>
    <row r="47" spans="1:11" ht="13.9" hidden="1" customHeight="1" x14ac:dyDescent="0.25">
      <c r="A47" s="262" t="s">
        <v>1263</v>
      </c>
      <c r="B47" s="262" t="s">
        <v>1264</v>
      </c>
      <c r="C47" s="275">
        <v>2940933</v>
      </c>
      <c r="D47" s="275">
        <v>2940933</v>
      </c>
      <c r="E47" s="275">
        <f t="shared" si="1"/>
        <v>0</v>
      </c>
      <c r="F47" s="276" t="s">
        <v>1434</v>
      </c>
      <c r="G47" s="276" t="s">
        <v>1435</v>
      </c>
      <c r="H47" s="262" t="s">
        <v>1436</v>
      </c>
      <c r="I47" s="262" t="s">
        <v>1437</v>
      </c>
      <c r="J47" s="262" t="s">
        <v>1438</v>
      </c>
      <c r="K47" s="262"/>
    </row>
    <row r="48" spans="1:11" ht="13.9" hidden="1" customHeight="1" x14ac:dyDescent="0.25">
      <c r="A48" s="262" t="s">
        <v>1263</v>
      </c>
      <c r="B48" s="262" t="s">
        <v>1264</v>
      </c>
      <c r="C48" s="275">
        <v>7672000</v>
      </c>
      <c r="D48" s="275">
        <v>7672000</v>
      </c>
      <c r="E48" s="275">
        <f t="shared" si="1"/>
        <v>0</v>
      </c>
      <c r="F48" s="276" t="s">
        <v>1439</v>
      </c>
      <c r="G48" s="276" t="s">
        <v>1440</v>
      </c>
      <c r="H48" s="262" t="s">
        <v>1441</v>
      </c>
      <c r="I48" s="262" t="s">
        <v>724</v>
      </c>
      <c r="J48" s="262" t="s">
        <v>1438</v>
      </c>
      <c r="K48" s="262"/>
    </row>
    <row r="49" spans="1:11" s="281" customFormat="1" ht="13.9" customHeight="1" x14ac:dyDescent="0.25">
      <c r="A49" s="278" t="s">
        <v>1263</v>
      </c>
      <c r="B49" s="278" t="s">
        <v>1264</v>
      </c>
      <c r="C49" s="279">
        <v>7672000</v>
      </c>
      <c r="D49" s="279">
        <v>0</v>
      </c>
      <c r="E49" s="279">
        <f t="shared" si="1"/>
        <v>7672000</v>
      </c>
      <c r="F49" s="280" t="s">
        <v>1442</v>
      </c>
      <c r="G49" s="280" t="s">
        <v>1443</v>
      </c>
      <c r="H49" s="278" t="s">
        <v>1444</v>
      </c>
      <c r="I49" s="278" t="s">
        <v>1445</v>
      </c>
      <c r="J49" s="278" t="s">
        <v>1438</v>
      </c>
      <c r="K49" s="262" t="s">
        <v>1319</v>
      </c>
    </row>
    <row r="50" spans="1:11" s="281" customFormat="1" ht="13.9" customHeight="1" x14ac:dyDescent="0.25">
      <c r="A50" s="278" t="s">
        <v>1263</v>
      </c>
      <c r="B50" s="278" t="s">
        <v>1264</v>
      </c>
      <c r="C50" s="279">
        <v>8646000</v>
      </c>
      <c r="D50" s="279">
        <v>0</v>
      </c>
      <c r="E50" s="279">
        <f t="shared" si="1"/>
        <v>8646000</v>
      </c>
      <c r="F50" s="280" t="s">
        <v>1446</v>
      </c>
      <c r="G50" s="280" t="s">
        <v>1447</v>
      </c>
      <c r="H50" s="278" t="s">
        <v>1448</v>
      </c>
      <c r="I50" s="278" t="s">
        <v>1449</v>
      </c>
      <c r="J50" s="278" t="s">
        <v>1450</v>
      </c>
      <c r="K50" s="262" t="s">
        <v>1319</v>
      </c>
    </row>
    <row r="51" spans="1:11" ht="13.9" hidden="1" customHeight="1" x14ac:dyDescent="0.25">
      <c r="A51" s="262" t="s">
        <v>1263</v>
      </c>
      <c r="B51" s="262" t="s">
        <v>1264</v>
      </c>
      <c r="C51" s="275">
        <v>6876000</v>
      </c>
      <c r="D51" s="275">
        <v>5615400</v>
      </c>
      <c r="E51" s="275">
        <f t="shared" si="1"/>
        <v>1260600</v>
      </c>
      <c r="F51" s="276" t="s">
        <v>1451</v>
      </c>
      <c r="G51" s="276" t="s">
        <v>1452</v>
      </c>
      <c r="H51" s="262" t="s">
        <v>1453</v>
      </c>
      <c r="I51" s="262" t="s">
        <v>1454</v>
      </c>
      <c r="J51" s="262" t="s">
        <v>1455</v>
      </c>
      <c r="K51" s="262"/>
    </row>
    <row r="52" spans="1:11" ht="13.9" hidden="1" customHeight="1" x14ac:dyDescent="0.25">
      <c r="A52" s="262" t="s">
        <v>1263</v>
      </c>
      <c r="B52" s="262" t="s">
        <v>1264</v>
      </c>
      <c r="C52" s="275">
        <v>1918000</v>
      </c>
      <c r="D52" s="275">
        <v>1918000</v>
      </c>
      <c r="E52" s="275">
        <f t="shared" si="1"/>
        <v>0</v>
      </c>
      <c r="F52" s="276" t="s">
        <v>1456</v>
      </c>
      <c r="G52" s="276" t="s">
        <v>1457</v>
      </c>
      <c r="H52" s="262" t="s">
        <v>1458</v>
      </c>
      <c r="I52" s="262" t="s">
        <v>1459</v>
      </c>
      <c r="J52" s="262" t="s">
        <v>1400</v>
      </c>
      <c r="K52" s="262"/>
    </row>
    <row r="53" spans="1:11" ht="13.9" hidden="1" customHeight="1" x14ac:dyDescent="0.25">
      <c r="A53" s="262" t="s">
        <v>1263</v>
      </c>
      <c r="B53" s="262" t="s">
        <v>1264</v>
      </c>
      <c r="C53" s="275">
        <v>3007333</v>
      </c>
      <c r="D53" s="275">
        <v>3007333</v>
      </c>
      <c r="E53" s="275">
        <f t="shared" si="1"/>
        <v>0</v>
      </c>
      <c r="F53" s="276" t="s">
        <v>1460</v>
      </c>
      <c r="G53" s="276" t="s">
        <v>1461</v>
      </c>
      <c r="H53" s="262" t="s">
        <v>1462</v>
      </c>
      <c r="I53" s="262" t="s">
        <v>903</v>
      </c>
      <c r="J53" s="262" t="s">
        <v>1463</v>
      </c>
      <c r="K53" s="262"/>
    </row>
    <row r="54" spans="1:11" ht="13.9" hidden="1" customHeight="1" x14ac:dyDescent="0.25">
      <c r="A54" s="262" t="s">
        <v>1263</v>
      </c>
      <c r="B54" s="262" t="s">
        <v>1264</v>
      </c>
      <c r="C54" s="275">
        <v>10913467</v>
      </c>
      <c r="D54" s="275">
        <v>10913467</v>
      </c>
      <c r="E54" s="275">
        <f t="shared" si="1"/>
        <v>0</v>
      </c>
      <c r="F54" s="276" t="s">
        <v>1406</v>
      </c>
      <c r="G54" s="276" t="s">
        <v>1464</v>
      </c>
      <c r="H54" s="262" t="s">
        <v>1465</v>
      </c>
      <c r="I54" s="262" t="s">
        <v>883</v>
      </c>
      <c r="J54" s="262" t="s">
        <v>1466</v>
      </c>
      <c r="K54" s="262"/>
    </row>
    <row r="55" spans="1:11" ht="13.9" hidden="1" customHeight="1" x14ac:dyDescent="0.25">
      <c r="A55" s="262" t="s">
        <v>1263</v>
      </c>
      <c r="B55" s="262" t="s">
        <v>1264</v>
      </c>
      <c r="C55" s="275">
        <v>1498000</v>
      </c>
      <c r="D55" s="275">
        <v>1498000</v>
      </c>
      <c r="E55" s="275">
        <f t="shared" si="1"/>
        <v>0</v>
      </c>
      <c r="F55" s="276" t="s">
        <v>1467</v>
      </c>
      <c r="G55" s="276" t="s">
        <v>1468</v>
      </c>
      <c r="H55" s="262" t="s">
        <v>1469</v>
      </c>
      <c r="I55" s="262" t="s">
        <v>1148</v>
      </c>
      <c r="J55" s="262" t="s">
        <v>1470</v>
      </c>
      <c r="K55" s="262"/>
    </row>
    <row r="56" spans="1:11" ht="13.9" hidden="1" customHeight="1" x14ac:dyDescent="0.25">
      <c r="A56" s="262" t="s">
        <v>1263</v>
      </c>
      <c r="B56" s="262" t="s">
        <v>1264</v>
      </c>
      <c r="C56" s="275">
        <v>2853333</v>
      </c>
      <c r="D56" s="275">
        <v>2853333</v>
      </c>
      <c r="E56" s="275">
        <f t="shared" si="1"/>
        <v>0</v>
      </c>
      <c r="F56" s="276" t="s">
        <v>1471</v>
      </c>
      <c r="G56" s="276" t="s">
        <v>1472</v>
      </c>
      <c r="H56" s="262" t="s">
        <v>1473</v>
      </c>
      <c r="I56" s="262" t="s">
        <v>982</v>
      </c>
      <c r="J56" s="262" t="s">
        <v>1474</v>
      </c>
      <c r="K56" s="262"/>
    </row>
    <row r="57" spans="1:11" ht="13.9" hidden="1" customHeight="1" x14ac:dyDescent="0.25">
      <c r="A57" s="262" t="s">
        <v>1263</v>
      </c>
      <c r="B57" s="262" t="s">
        <v>1264</v>
      </c>
      <c r="C57" s="275">
        <v>3438000</v>
      </c>
      <c r="D57" s="275">
        <v>3438000</v>
      </c>
      <c r="E57" s="275">
        <f t="shared" si="1"/>
        <v>0</v>
      </c>
      <c r="F57" s="276" t="s">
        <v>1475</v>
      </c>
      <c r="G57" s="276" t="s">
        <v>1476</v>
      </c>
      <c r="H57" s="262" t="s">
        <v>1477</v>
      </c>
      <c r="I57" s="262" t="s">
        <v>949</v>
      </c>
      <c r="J57" s="262" t="s">
        <v>1478</v>
      </c>
      <c r="K57" s="262"/>
    </row>
    <row r="58" spans="1:11" ht="13.9" hidden="1" customHeight="1" x14ac:dyDescent="0.25">
      <c r="A58" s="262" t="s">
        <v>1263</v>
      </c>
      <c r="B58" s="262" t="s">
        <v>1264</v>
      </c>
      <c r="C58" s="275">
        <v>4611200</v>
      </c>
      <c r="D58" s="275">
        <v>4611200</v>
      </c>
      <c r="E58" s="275">
        <f t="shared" si="1"/>
        <v>0</v>
      </c>
      <c r="F58" s="276" t="s">
        <v>1479</v>
      </c>
      <c r="G58" s="276" t="s">
        <v>1422</v>
      </c>
      <c r="H58" s="262" t="s">
        <v>1480</v>
      </c>
      <c r="I58" s="262" t="s">
        <v>1481</v>
      </c>
      <c r="J58" s="262" t="s">
        <v>1482</v>
      </c>
      <c r="K58" s="262"/>
    </row>
    <row r="59" spans="1:11" ht="13.9" hidden="1" customHeight="1" x14ac:dyDescent="0.25">
      <c r="A59" s="262" t="s">
        <v>1263</v>
      </c>
      <c r="B59" s="262" t="s">
        <v>1264</v>
      </c>
      <c r="C59" s="275">
        <v>4323000</v>
      </c>
      <c r="D59" s="275">
        <v>4323000</v>
      </c>
      <c r="E59" s="275">
        <f t="shared" si="1"/>
        <v>0</v>
      </c>
      <c r="F59" s="276" t="s">
        <v>1483</v>
      </c>
      <c r="G59" s="276" t="s">
        <v>1442</v>
      </c>
      <c r="H59" s="262" t="s">
        <v>1484</v>
      </c>
      <c r="I59" s="262" t="s">
        <v>1485</v>
      </c>
      <c r="J59" s="262" t="s">
        <v>1486</v>
      </c>
      <c r="K59" s="262"/>
    </row>
    <row r="60" spans="1:11" ht="13.9" hidden="1" customHeight="1" x14ac:dyDescent="0.25">
      <c r="A60" s="262" t="s">
        <v>1263</v>
      </c>
      <c r="B60" s="262" t="s">
        <v>1264</v>
      </c>
      <c r="C60" s="275">
        <v>2140000</v>
      </c>
      <c r="D60" s="275">
        <v>2140000</v>
      </c>
      <c r="E60" s="275">
        <f t="shared" si="1"/>
        <v>0</v>
      </c>
      <c r="F60" s="276" t="s">
        <v>1487</v>
      </c>
      <c r="G60" s="276" t="s">
        <v>1488</v>
      </c>
      <c r="H60" s="262" t="s">
        <v>1489</v>
      </c>
      <c r="I60" s="262" t="s">
        <v>973</v>
      </c>
      <c r="J60" s="262" t="s">
        <v>1490</v>
      </c>
      <c r="K60" s="262"/>
    </row>
    <row r="61" spans="1:11" ht="13.9" hidden="1" customHeight="1" x14ac:dyDescent="0.25">
      <c r="A61" s="262" t="s">
        <v>1263</v>
      </c>
      <c r="B61" s="262" t="s">
        <v>1264</v>
      </c>
      <c r="C61" s="275">
        <v>3150000</v>
      </c>
      <c r="D61" s="275">
        <v>3150000</v>
      </c>
      <c r="E61" s="275">
        <f t="shared" si="1"/>
        <v>0</v>
      </c>
      <c r="F61" s="276" t="s">
        <v>1491</v>
      </c>
      <c r="G61" s="276" t="s">
        <v>1451</v>
      </c>
      <c r="H61" s="262" t="s">
        <v>1492</v>
      </c>
      <c r="I61" s="262" t="s">
        <v>930</v>
      </c>
      <c r="J61" s="262" t="s">
        <v>1493</v>
      </c>
      <c r="K61" s="262"/>
    </row>
    <row r="62" spans="1:11" ht="13.9" hidden="1" customHeight="1" x14ac:dyDescent="0.25">
      <c r="A62" s="262" t="s">
        <v>1263</v>
      </c>
      <c r="B62" s="262" t="s">
        <v>1264</v>
      </c>
      <c r="C62" s="275">
        <v>2625000</v>
      </c>
      <c r="D62" s="275">
        <v>2625000</v>
      </c>
      <c r="E62" s="275">
        <f t="shared" si="1"/>
        <v>0</v>
      </c>
      <c r="F62" s="276" t="s">
        <v>1494</v>
      </c>
      <c r="G62" s="276" t="s">
        <v>1495</v>
      </c>
      <c r="H62" s="262" t="s">
        <v>1496</v>
      </c>
      <c r="I62" s="262" t="s">
        <v>939</v>
      </c>
      <c r="J62" s="262" t="s">
        <v>1497</v>
      </c>
      <c r="K62" s="262"/>
    </row>
    <row r="63" spans="1:11" ht="13.9" hidden="1" customHeight="1" x14ac:dyDescent="0.25">
      <c r="A63" s="262" t="s">
        <v>1263</v>
      </c>
      <c r="B63" s="262" t="s">
        <v>1264</v>
      </c>
      <c r="C63" s="275">
        <v>6940000</v>
      </c>
      <c r="D63" s="275">
        <v>6940000</v>
      </c>
      <c r="E63" s="275">
        <f t="shared" si="1"/>
        <v>0</v>
      </c>
      <c r="F63" s="276" t="s">
        <v>1498</v>
      </c>
      <c r="G63" s="276" t="s">
        <v>1499</v>
      </c>
      <c r="H63" s="262" t="s">
        <v>1500</v>
      </c>
      <c r="I63" s="262" t="s">
        <v>894</v>
      </c>
      <c r="J63" s="262" t="s">
        <v>1501</v>
      </c>
      <c r="K63" s="262"/>
    </row>
    <row r="64" spans="1:11" ht="13.9" hidden="1" customHeight="1" x14ac:dyDescent="0.25">
      <c r="A64" s="262" t="s">
        <v>1263</v>
      </c>
      <c r="B64" s="262" t="s">
        <v>1264</v>
      </c>
      <c r="C64" s="275">
        <v>2140000</v>
      </c>
      <c r="D64" s="275">
        <v>2140000</v>
      </c>
      <c r="E64" s="275">
        <f t="shared" si="1"/>
        <v>0</v>
      </c>
      <c r="F64" s="276" t="s">
        <v>1502</v>
      </c>
      <c r="G64" s="276" t="s">
        <v>1503</v>
      </c>
      <c r="H64" s="262" t="s">
        <v>1504</v>
      </c>
      <c r="I64" s="262" t="s">
        <v>1505</v>
      </c>
      <c r="J64" s="262" t="s">
        <v>1506</v>
      </c>
      <c r="K64" s="262"/>
    </row>
    <row r="65" spans="1:11" ht="13.9" hidden="1" customHeight="1" x14ac:dyDescent="0.25">
      <c r="A65" s="262" t="s">
        <v>1263</v>
      </c>
      <c r="B65" s="262" t="s">
        <v>1264</v>
      </c>
      <c r="C65" s="275">
        <v>2140000</v>
      </c>
      <c r="D65" s="275">
        <v>2140000</v>
      </c>
      <c r="E65" s="275">
        <f t="shared" si="1"/>
        <v>0</v>
      </c>
      <c r="F65" s="276" t="s">
        <v>1507</v>
      </c>
      <c r="G65" s="276" t="s">
        <v>1439</v>
      </c>
      <c r="H65" s="262" t="s">
        <v>1508</v>
      </c>
      <c r="I65" s="262" t="s">
        <v>957</v>
      </c>
      <c r="J65" s="262" t="s">
        <v>1509</v>
      </c>
      <c r="K65" s="262"/>
    </row>
    <row r="66" spans="1:11" ht="13.9" hidden="1" customHeight="1" x14ac:dyDescent="0.25">
      <c r="A66" s="262" t="s">
        <v>1263</v>
      </c>
      <c r="B66" s="262" t="s">
        <v>1264</v>
      </c>
      <c r="C66" s="275">
        <v>4240200</v>
      </c>
      <c r="D66" s="275">
        <v>4240200</v>
      </c>
      <c r="E66" s="275">
        <f t="shared" si="1"/>
        <v>0</v>
      </c>
      <c r="F66" s="276" t="s">
        <v>1510</v>
      </c>
      <c r="G66" s="276" t="s">
        <v>1511</v>
      </c>
      <c r="H66" s="262" t="s">
        <v>1512</v>
      </c>
      <c r="I66" s="262" t="s">
        <v>1513</v>
      </c>
      <c r="J66" s="262" t="s">
        <v>1514</v>
      </c>
      <c r="K66" s="262"/>
    </row>
    <row r="67" spans="1:11" ht="13.9" hidden="1" customHeight="1" x14ac:dyDescent="0.25">
      <c r="A67" s="262" t="s">
        <v>1263</v>
      </c>
      <c r="B67" s="262" t="s">
        <v>1264</v>
      </c>
      <c r="C67" s="275">
        <v>570667</v>
      </c>
      <c r="D67" s="275">
        <v>570667</v>
      </c>
      <c r="E67" s="275">
        <f t="shared" si="1"/>
        <v>0</v>
      </c>
      <c r="F67" s="276" t="s">
        <v>1515</v>
      </c>
      <c r="G67" s="276" t="s">
        <v>1516</v>
      </c>
      <c r="H67" s="262" t="s">
        <v>1517</v>
      </c>
      <c r="I67" s="262" t="s">
        <v>966</v>
      </c>
      <c r="J67" s="262" t="s">
        <v>1518</v>
      </c>
      <c r="K67" s="262"/>
    </row>
    <row r="68" spans="1:11" ht="13.9" hidden="1" customHeight="1" x14ac:dyDescent="0.25">
      <c r="A68" s="262" t="s">
        <v>1263</v>
      </c>
      <c r="B68" s="262" t="s">
        <v>1264</v>
      </c>
      <c r="C68" s="275">
        <v>7637300</v>
      </c>
      <c r="D68" s="275">
        <v>4323000</v>
      </c>
      <c r="E68" s="275">
        <f t="shared" si="1"/>
        <v>3314300</v>
      </c>
      <c r="F68" s="276" t="s">
        <v>1519</v>
      </c>
      <c r="G68" s="276" t="s">
        <v>1520</v>
      </c>
      <c r="H68" s="262" t="s">
        <v>1521</v>
      </c>
      <c r="I68" s="262" t="s">
        <v>1522</v>
      </c>
      <c r="J68" s="262" t="s">
        <v>1523</v>
      </c>
      <c r="K68" s="262"/>
    </row>
    <row r="69" spans="1:11" ht="13.9" hidden="1" customHeight="1" x14ac:dyDescent="0.25">
      <c r="A69" s="262" t="s">
        <v>1263</v>
      </c>
      <c r="B69" s="262" t="s">
        <v>1264</v>
      </c>
      <c r="C69" s="275">
        <v>4755300</v>
      </c>
      <c r="D69" s="275">
        <v>4755300</v>
      </c>
      <c r="E69" s="275">
        <f t="shared" si="1"/>
        <v>0</v>
      </c>
      <c r="F69" s="276" t="s">
        <v>1524</v>
      </c>
      <c r="G69" s="276" t="s">
        <v>1498</v>
      </c>
      <c r="H69" s="262" t="s">
        <v>1525</v>
      </c>
      <c r="I69" s="262" t="s">
        <v>768</v>
      </c>
      <c r="J69" s="262" t="s">
        <v>1526</v>
      </c>
      <c r="K69" s="262"/>
    </row>
    <row r="70" spans="1:11" ht="13.9" hidden="1" customHeight="1" x14ac:dyDescent="0.25">
      <c r="A70" s="262" t="s">
        <v>1263</v>
      </c>
      <c r="B70" s="262" t="s">
        <v>1264</v>
      </c>
      <c r="C70" s="275">
        <v>3746600</v>
      </c>
      <c r="D70" s="275">
        <v>3746600</v>
      </c>
      <c r="E70" s="275">
        <f t="shared" si="1"/>
        <v>0</v>
      </c>
      <c r="F70" s="276" t="s">
        <v>1527</v>
      </c>
      <c r="G70" s="276" t="s">
        <v>1528</v>
      </c>
      <c r="H70" s="262" t="s">
        <v>1529</v>
      </c>
      <c r="I70" s="262" t="s">
        <v>852</v>
      </c>
      <c r="J70" s="262" t="s">
        <v>1530</v>
      </c>
      <c r="K70" s="262"/>
    </row>
    <row r="71" spans="1:11" ht="13.9" hidden="1" customHeight="1" x14ac:dyDescent="0.25">
      <c r="A71" s="262" t="s">
        <v>1263</v>
      </c>
      <c r="B71" s="262" t="s">
        <v>1264</v>
      </c>
      <c r="C71" s="275">
        <v>8960400</v>
      </c>
      <c r="D71" s="275">
        <v>8960400</v>
      </c>
      <c r="E71" s="275">
        <f t="shared" si="1"/>
        <v>0</v>
      </c>
      <c r="F71" s="276" t="s">
        <v>1531</v>
      </c>
      <c r="G71" s="276" t="s">
        <v>1532</v>
      </c>
      <c r="H71" s="262" t="s">
        <v>1533</v>
      </c>
      <c r="I71" s="262" t="s">
        <v>1534</v>
      </c>
      <c r="J71" s="262" t="s">
        <v>1535</v>
      </c>
      <c r="K71" s="262"/>
    </row>
    <row r="72" spans="1:11" ht="13.9" hidden="1" customHeight="1" x14ac:dyDescent="0.25">
      <c r="A72" s="262" t="s">
        <v>1263</v>
      </c>
      <c r="B72" s="262" t="s">
        <v>1264</v>
      </c>
      <c r="C72" s="275">
        <v>6876000</v>
      </c>
      <c r="D72" s="275">
        <v>6876000</v>
      </c>
      <c r="E72" s="275">
        <f t="shared" si="1"/>
        <v>0</v>
      </c>
      <c r="F72" s="276" t="s">
        <v>1536</v>
      </c>
      <c r="G72" s="276" t="s">
        <v>1537</v>
      </c>
      <c r="H72" s="262" t="s">
        <v>1538</v>
      </c>
      <c r="I72" s="262" t="s">
        <v>1539</v>
      </c>
      <c r="J72" s="262" t="s">
        <v>1540</v>
      </c>
      <c r="K72" s="262"/>
    </row>
    <row r="73" spans="1:11" ht="13.9" hidden="1" customHeight="1" x14ac:dyDescent="0.25">
      <c r="A73" s="262" t="s">
        <v>1263</v>
      </c>
      <c r="B73" s="262" t="s">
        <v>1264</v>
      </c>
      <c r="C73" s="275">
        <v>3438000</v>
      </c>
      <c r="D73" s="275">
        <v>3438000</v>
      </c>
      <c r="E73" s="275">
        <f t="shared" si="1"/>
        <v>0</v>
      </c>
      <c r="F73" s="276" t="s">
        <v>1541</v>
      </c>
      <c r="G73" s="276" t="s">
        <v>1542</v>
      </c>
      <c r="H73" s="262" t="s">
        <v>1347</v>
      </c>
      <c r="I73" s="262" t="s">
        <v>822</v>
      </c>
      <c r="J73" s="262" t="s">
        <v>1543</v>
      </c>
      <c r="K73" s="262"/>
    </row>
    <row r="74" spans="1:11" ht="13.9" hidden="1" customHeight="1" x14ac:dyDescent="0.25">
      <c r="A74" s="262" t="s">
        <v>1263</v>
      </c>
      <c r="B74" s="262" t="s">
        <v>1264</v>
      </c>
      <c r="C74" s="275">
        <v>3836000</v>
      </c>
      <c r="D74" s="275">
        <v>3836000</v>
      </c>
      <c r="E74" s="275">
        <f t="shared" si="1"/>
        <v>0</v>
      </c>
      <c r="F74" s="276" t="s">
        <v>1544</v>
      </c>
      <c r="G74" s="276" t="s">
        <v>1545</v>
      </c>
      <c r="H74" s="262" t="s">
        <v>1412</v>
      </c>
      <c r="I74" s="262" t="s">
        <v>648</v>
      </c>
      <c r="J74" s="262" t="s">
        <v>1546</v>
      </c>
      <c r="K74" s="262"/>
    </row>
    <row r="75" spans="1:11" ht="13.9" hidden="1" customHeight="1" x14ac:dyDescent="0.25">
      <c r="A75" s="262" t="s">
        <v>1263</v>
      </c>
      <c r="B75" s="262" t="s">
        <v>1264</v>
      </c>
      <c r="C75" s="275">
        <v>3836000</v>
      </c>
      <c r="D75" s="275">
        <v>3836000</v>
      </c>
      <c r="E75" s="275">
        <f t="shared" ref="E75:E136" si="2">+C75-D75</f>
        <v>0</v>
      </c>
      <c r="F75" s="276" t="s">
        <v>1547</v>
      </c>
      <c r="G75" s="276" t="s">
        <v>1548</v>
      </c>
      <c r="H75" s="262" t="s">
        <v>1428</v>
      </c>
      <c r="I75" s="262" t="s">
        <v>655</v>
      </c>
      <c r="J75" s="262" t="s">
        <v>1549</v>
      </c>
      <c r="K75" s="262"/>
    </row>
    <row r="76" spans="1:11" ht="13.9" hidden="1" customHeight="1" x14ac:dyDescent="0.25">
      <c r="A76" s="262" t="s">
        <v>1263</v>
      </c>
      <c r="B76" s="262" t="s">
        <v>1264</v>
      </c>
      <c r="C76" s="275">
        <v>3836000</v>
      </c>
      <c r="D76" s="275">
        <v>3836000</v>
      </c>
      <c r="E76" s="275">
        <f t="shared" si="2"/>
        <v>0</v>
      </c>
      <c r="F76" s="276" t="s">
        <v>1550</v>
      </c>
      <c r="G76" s="276" t="s">
        <v>1551</v>
      </c>
      <c r="H76" s="262" t="s">
        <v>1552</v>
      </c>
      <c r="I76" s="262" t="s">
        <v>663</v>
      </c>
      <c r="J76" s="262" t="s">
        <v>1553</v>
      </c>
      <c r="K76" s="262"/>
    </row>
    <row r="77" spans="1:11" ht="13.9" hidden="1" customHeight="1" x14ac:dyDescent="0.25">
      <c r="A77" s="262" t="s">
        <v>1263</v>
      </c>
      <c r="B77" s="262" t="s">
        <v>1264</v>
      </c>
      <c r="C77" s="275">
        <v>3168000</v>
      </c>
      <c r="D77" s="275">
        <v>3168000</v>
      </c>
      <c r="E77" s="275">
        <f t="shared" si="2"/>
        <v>0</v>
      </c>
      <c r="F77" s="276" t="s">
        <v>1554</v>
      </c>
      <c r="G77" s="276" t="s">
        <v>1555</v>
      </c>
      <c r="H77" s="262" t="s">
        <v>1556</v>
      </c>
      <c r="I77" s="262" t="s">
        <v>712</v>
      </c>
      <c r="J77" s="262" t="s">
        <v>1557</v>
      </c>
      <c r="K77" s="262"/>
    </row>
    <row r="78" spans="1:11" ht="13.9" hidden="1" customHeight="1" x14ac:dyDescent="0.25">
      <c r="A78" s="262" t="s">
        <v>1263</v>
      </c>
      <c r="B78" s="262" t="s">
        <v>1264</v>
      </c>
      <c r="C78" s="275">
        <v>3836000</v>
      </c>
      <c r="D78" s="275">
        <v>3836000</v>
      </c>
      <c r="E78" s="275">
        <f t="shared" si="2"/>
        <v>0</v>
      </c>
      <c r="F78" s="276" t="s">
        <v>1558</v>
      </c>
      <c r="G78" s="276" t="s">
        <v>1559</v>
      </c>
      <c r="H78" s="262" t="s">
        <v>1391</v>
      </c>
      <c r="I78" s="262" t="s">
        <v>631</v>
      </c>
      <c r="J78" s="262" t="s">
        <v>1560</v>
      </c>
      <c r="K78" s="262"/>
    </row>
    <row r="79" spans="1:11" ht="13.9" hidden="1" customHeight="1" x14ac:dyDescent="0.25">
      <c r="A79" s="262" t="s">
        <v>1263</v>
      </c>
      <c r="B79" s="262" t="s">
        <v>1264</v>
      </c>
      <c r="C79" s="275">
        <v>3836000</v>
      </c>
      <c r="D79" s="275">
        <v>3836000</v>
      </c>
      <c r="E79" s="275">
        <f t="shared" si="2"/>
        <v>0</v>
      </c>
      <c r="F79" s="276" t="s">
        <v>1561</v>
      </c>
      <c r="G79" s="276" t="s">
        <v>1562</v>
      </c>
      <c r="H79" s="262" t="s">
        <v>1563</v>
      </c>
      <c r="I79" s="262" t="s">
        <v>619</v>
      </c>
      <c r="J79" s="262" t="s">
        <v>1564</v>
      </c>
      <c r="K79" s="262"/>
    </row>
    <row r="80" spans="1:11" ht="13.9" hidden="1" customHeight="1" x14ac:dyDescent="0.25">
      <c r="A80" s="262" t="s">
        <v>1263</v>
      </c>
      <c r="B80" s="262" t="s">
        <v>1264</v>
      </c>
      <c r="C80" s="275">
        <v>3836000</v>
      </c>
      <c r="D80" s="275">
        <v>3836000</v>
      </c>
      <c r="E80" s="275">
        <f t="shared" si="2"/>
        <v>0</v>
      </c>
      <c r="F80" s="276" t="s">
        <v>1565</v>
      </c>
      <c r="G80" s="276" t="s">
        <v>1566</v>
      </c>
      <c r="H80" s="262" t="s">
        <v>1567</v>
      </c>
      <c r="I80" s="262" t="s">
        <v>651</v>
      </c>
      <c r="J80" s="262" t="s">
        <v>1568</v>
      </c>
      <c r="K80" s="262"/>
    </row>
    <row r="81" spans="1:11" ht="13.9" hidden="1" customHeight="1" x14ac:dyDescent="0.25">
      <c r="A81" s="262" t="s">
        <v>1263</v>
      </c>
      <c r="B81" s="262" t="s">
        <v>1264</v>
      </c>
      <c r="C81" s="275">
        <v>4978000</v>
      </c>
      <c r="D81" s="275">
        <v>4978000</v>
      </c>
      <c r="E81" s="275">
        <f t="shared" si="2"/>
        <v>0</v>
      </c>
      <c r="F81" s="276" t="s">
        <v>1569</v>
      </c>
      <c r="G81" s="276" t="s">
        <v>1570</v>
      </c>
      <c r="H81" s="262" t="s">
        <v>1387</v>
      </c>
      <c r="I81" s="262" t="s">
        <v>601</v>
      </c>
      <c r="J81" s="262" t="s">
        <v>1571</v>
      </c>
      <c r="K81" s="262"/>
    </row>
    <row r="82" spans="1:11" ht="13.9" hidden="1" customHeight="1" x14ac:dyDescent="0.25">
      <c r="A82" s="262" t="s">
        <v>1263</v>
      </c>
      <c r="B82" s="262" t="s">
        <v>1264</v>
      </c>
      <c r="C82" s="275">
        <v>2489000</v>
      </c>
      <c r="D82" s="275">
        <v>2489000</v>
      </c>
      <c r="E82" s="275">
        <f t="shared" si="2"/>
        <v>0</v>
      </c>
      <c r="F82" s="276" t="s">
        <v>1572</v>
      </c>
      <c r="G82" s="276" t="s">
        <v>1573</v>
      </c>
      <c r="H82" s="262" t="s">
        <v>1369</v>
      </c>
      <c r="I82" s="262" t="s">
        <v>797</v>
      </c>
      <c r="J82" s="262" t="s">
        <v>1574</v>
      </c>
      <c r="K82" s="262"/>
    </row>
    <row r="83" spans="1:11" ht="13.9" hidden="1" customHeight="1" x14ac:dyDescent="0.25">
      <c r="A83" s="262" t="s">
        <v>1263</v>
      </c>
      <c r="B83" s="262" t="s">
        <v>1264</v>
      </c>
      <c r="C83" s="275">
        <v>4978000</v>
      </c>
      <c r="D83" s="275">
        <v>4978000</v>
      </c>
      <c r="E83" s="275">
        <f t="shared" si="2"/>
        <v>0</v>
      </c>
      <c r="F83" s="276" t="s">
        <v>1575</v>
      </c>
      <c r="G83" s="276" t="s">
        <v>1576</v>
      </c>
      <c r="H83" s="262" t="s">
        <v>1577</v>
      </c>
      <c r="I83" s="262" t="s">
        <v>513</v>
      </c>
      <c r="J83" s="262" t="s">
        <v>1578</v>
      </c>
      <c r="K83" s="262"/>
    </row>
    <row r="84" spans="1:11" ht="13.9" hidden="1" customHeight="1" x14ac:dyDescent="0.25">
      <c r="A84" s="262" t="s">
        <v>1263</v>
      </c>
      <c r="B84" s="262" t="s">
        <v>1264</v>
      </c>
      <c r="C84" s="275">
        <v>1466500</v>
      </c>
      <c r="D84" s="275">
        <v>1466500</v>
      </c>
      <c r="E84" s="275">
        <f t="shared" si="2"/>
        <v>0</v>
      </c>
      <c r="F84" s="276" t="s">
        <v>1579</v>
      </c>
      <c r="G84" s="276" t="s">
        <v>1580</v>
      </c>
      <c r="H84" s="262" t="s">
        <v>1581</v>
      </c>
      <c r="I84" s="262" t="s">
        <v>509</v>
      </c>
      <c r="J84" s="262" t="s">
        <v>1582</v>
      </c>
      <c r="K84" s="262"/>
    </row>
    <row r="85" spans="1:11" ht="13.9" hidden="1" customHeight="1" x14ac:dyDescent="0.25">
      <c r="A85" s="262" t="s">
        <v>1263</v>
      </c>
      <c r="B85" s="262" t="s">
        <v>1264</v>
      </c>
      <c r="C85" s="275">
        <v>4978000</v>
      </c>
      <c r="D85" s="275">
        <v>4978000</v>
      </c>
      <c r="E85" s="275">
        <f t="shared" si="2"/>
        <v>0</v>
      </c>
      <c r="F85" s="276" t="s">
        <v>1583</v>
      </c>
      <c r="G85" s="276" t="s">
        <v>1584</v>
      </c>
      <c r="H85" s="262" t="s">
        <v>1395</v>
      </c>
      <c r="I85" s="262" t="s">
        <v>563</v>
      </c>
      <c r="J85" s="262" t="s">
        <v>1585</v>
      </c>
      <c r="K85" s="262"/>
    </row>
    <row r="86" spans="1:11" ht="13.9" hidden="1" customHeight="1" x14ac:dyDescent="0.25">
      <c r="A86" s="262" t="s">
        <v>1263</v>
      </c>
      <c r="B86" s="262" t="s">
        <v>1264</v>
      </c>
      <c r="C86" s="275">
        <v>6448867</v>
      </c>
      <c r="D86" s="275">
        <v>6448867</v>
      </c>
      <c r="E86" s="275">
        <f t="shared" si="2"/>
        <v>0</v>
      </c>
      <c r="F86" s="276" t="s">
        <v>1586</v>
      </c>
      <c r="G86" s="276" t="s">
        <v>1587</v>
      </c>
      <c r="H86" s="262" t="s">
        <v>1588</v>
      </c>
      <c r="I86" s="262" t="s">
        <v>532</v>
      </c>
      <c r="J86" s="262" t="s">
        <v>1589</v>
      </c>
      <c r="K86" s="262"/>
    </row>
    <row r="87" spans="1:11" ht="13.9" hidden="1" customHeight="1" x14ac:dyDescent="0.25">
      <c r="A87" s="262" t="s">
        <v>1263</v>
      </c>
      <c r="B87" s="262" t="s">
        <v>1264</v>
      </c>
      <c r="C87" s="275">
        <v>6285000</v>
      </c>
      <c r="D87" s="275">
        <v>6285000</v>
      </c>
      <c r="E87" s="275">
        <f t="shared" si="2"/>
        <v>0</v>
      </c>
      <c r="F87" s="276" t="s">
        <v>1590</v>
      </c>
      <c r="G87" s="276" t="s">
        <v>1591</v>
      </c>
      <c r="H87" s="262" t="s">
        <v>1592</v>
      </c>
      <c r="I87" s="262" t="s">
        <v>495</v>
      </c>
      <c r="J87" s="262" t="s">
        <v>1593</v>
      </c>
      <c r="K87" s="262"/>
    </row>
    <row r="88" spans="1:11" ht="13.9" hidden="1" customHeight="1" x14ac:dyDescent="0.25">
      <c r="A88" s="262" t="s">
        <v>1263</v>
      </c>
      <c r="B88" s="262" t="s">
        <v>1264</v>
      </c>
      <c r="C88" s="275">
        <v>6940000</v>
      </c>
      <c r="D88" s="275">
        <v>6940000</v>
      </c>
      <c r="E88" s="275">
        <f t="shared" si="2"/>
        <v>0</v>
      </c>
      <c r="F88" s="276" t="s">
        <v>1594</v>
      </c>
      <c r="G88" s="276" t="s">
        <v>1595</v>
      </c>
      <c r="H88" s="262" t="s">
        <v>1462</v>
      </c>
      <c r="I88" s="262" t="s">
        <v>903</v>
      </c>
      <c r="J88" s="262" t="s">
        <v>1596</v>
      </c>
      <c r="K88" s="262"/>
    </row>
    <row r="89" spans="1:11" ht="13.9" hidden="1" customHeight="1" x14ac:dyDescent="0.25">
      <c r="A89" s="262" t="s">
        <v>1263</v>
      </c>
      <c r="B89" s="262" t="s">
        <v>1264</v>
      </c>
      <c r="C89" s="275">
        <v>1825267</v>
      </c>
      <c r="D89" s="275">
        <v>1825267</v>
      </c>
      <c r="E89" s="275">
        <f t="shared" si="2"/>
        <v>0</v>
      </c>
      <c r="F89" s="276" t="s">
        <v>1597</v>
      </c>
      <c r="G89" s="276" t="s">
        <v>1598</v>
      </c>
      <c r="H89" s="262" t="s">
        <v>1599</v>
      </c>
      <c r="I89" s="262" t="s">
        <v>911</v>
      </c>
      <c r="J89" s="262" t="s">
        <v>1600</v>
      </c>
      <c r="K89" s="262"/>
    </row>
    <row r="90" spans="1:11" ht="13.9" hidden="1" customHeight="1" x14ac:dyDescent="0.25">
      <c r="A90" s="262" t="s">
        <v>1263</v>
      </c>
      <c r="B90" s="262" t="s">
        <v>1264</v>
      </c>
      <c r="C90" s="275">
        <v>1790133</v>
      </c>
      <c r="D90" s="275">
        <v>1790133</v>
      </c>
      <c r="E90" s="275">
        <f t="shared" si="2"/>
        <v>0</v>
      </c>
      <c r="F90" s="276" t="s">
        <v>1601</v>
      </c>
      <c r="G90" s="276" t="s">
        <v>1602</v>
      </c>
      <c r="H90" s="262" t="s">
        <v>1603</v>
      </c>
      <c r="I90" s="262" t="s">
        <v>1604</v>
      </c>
      <c r="J90" s="262" t="s">
        <v>1400</v>
      </c>
      <c r="K90" s="262"/>
    </row>
    <row r="91" spans="1:11" ht="13.9" hidden="1" customHeight="1" x14ac:dyDescent="0.25">
      <c r="A91" s="262" t="s">
        <v>1263</v>
      </c>
      <c r="B91" s="262" t="s">
        <v>1264</v>
      </c>
      <c r="C91" s="275">
        <v>1022933</v>
      </c>
      <c r="D91" s="275">
        <v>1022933</v>
      </c>
      <c r="E91" s="275">
        <f t="shared" si="2"/>
        <v>0</v>
      </c>
      <c r="F91" s="276" t="s">
        <v>1605</v>
      </c>
      <c r="G91" s="276" t="s">
        <v>1606</v>
      </c>
      <c r="H91" s="262" t="s">
        <v>1607</v>
      </c>
      <c r="I91" s="262" t="s">
        <v>921</v>
      </c>
      <c r="J91" s="262" t="s">
        <v>1608</v>
      </c>
      <c r="K91" s="262"/>
    </row>
    <row r="92" spans="1:11" ht="13.9" hidden="1" customHeight="1" x14ac:dyDescent="0.25">
      <c r="A92" s="262" t="s">
        <v>1263</v>
      </c>
      <c r="B92" s="262" t="s">
        <v>1264</v>
      </c>
      <c r="C92" s="275">
        <v>5999733</v>
      </c>
      <c r="D92" s="275">
        <v>5999733</v>
      </c>
      <c r="E92" s="275">
        <f t="shared" si="2"/>
        <v>0</v>
      </c>
      <c r="F92" s="276" t="s">
        <v>1609</v>
      </c>
      <c r="G92" s="276" t="s">
        <v>1610</v>
      </c>
      <c r="H92" s="262" t="s">
        <v>1611</v>
      </c>
      <c r="I92" s="262" t="s">
        <v>615</v>
      </c>
      <c r="J92" s="262" t="s">
        <v>1400</v>
      </c>
      <c r="K92" s="262"/>
    </row>
    <row r="93" spans="1:11" ht="13.9" hidden="1" customHeight="1" x14ac:dyDescent="0.25">
      <c r="A93" s="262" t="s">
        <v>1263</v>
      </c>
      <c r="B93" s="262" t="s">
        <v>1264</v>
      </c>
      <c r="C93" s="275">
        <v>10000</v>
      </c>
      <c r="D93" s="275">
        <v>10000</v>
      </c>
      <c r="E93" s="275">
        <f t="shared" si="2"/>
        <v>0</v>
      </c>
      <c r="F93" s="276" t="s">
        <v>1609</v>
      </c>
      <c r="G93" s="276" t="s">
        <v>1612</v>
      </c>
      <c r="H93" s="262" t="s">
        <v>1611</v>
      </c>
      <c r="I93" s="262" t="s">
        <v>615</v>
      </c>
      <c r="J93" s="262" t="s">
        <v>1400</v>
      </c>
      <c r="K93" s="262"/>
    </row>
    <row r="94" spans="1:11" ht="13.9" hidden="1" customHeight="1" x14ac:dyDescent="0.25">
      <c r="A94" s="262" t="s">
        <v>1263</v>
      </c>
      <c r="B94" s="262" t="s">
        <v>1264</v>
      </c>
      <c r="C94" s="275">
        <v>6009733</v>
      </c>
      <c r="D94" s="275">
        <v>3836000</v>
      </c>
      <c r="E94" s="275">
        <f t="shared" si="2"/>
        <v>2173733</v>
      </c>
      <c r="F94" s="276" t="s">
        <v>1613</v>
      </c>
      <c r="G94" s="276" t="s">
        <v>1614</v>
      </c>
      <c r="H94" s="262" t="s">
        <v>1615</v>
      </c>
      <c r="I94" s="262" t="s">
        <v>1616</v>
      </c>
      <c r="J94" s="262" t="s">
        <v>1400</v>
      </c>
      <c r="K94" s="262"/>
    </row>
    <row r="95" spans="1:11" s="281" customFormat="1" ht="13.9" customHeight="1" x14ac:dyDescent="0.25">
      <c r="A95" s="278" t="s">
        <v>1263</v>
      </c>
      <c r="B95" s="278" t="s">
        <v>1264</v>
      </c>
      <c r="C95" s="279">
        <v>23783200</v>
      </c>
      <c r="D95" s="279">
        <v>0</v>
      </c>
      <c r="E95" s="279">
        <f t="shared" si="2"/>
        <v>23783200</v>
      </c>
      <c r="F95" s="280" t="s">
        <v>1617</v>
      </c>
      <c r="G95" s="280" t="s">
        <v>1618</v>
      </c>
      <c r="H95" s="278" t="s">
        <v>1619</v>
      </c>
      <c r="I95" s="278" t="s">
        <v>1620</v>
      </c>
      <c r="J95" s="278" t="s">
        <v>1400</v>
      </c>
      <c r="K95" s="262" t="s">
        <v>1319</v>
      </c>
    </row>
    <row r="96" spans="1:11" ht="13.9" hidden="1" customHeight="1" x14ac:dyDescent="0.25">
      <c r="A96" s="262" t="s">
        <v>1263</v>
      </c>
      <c r="B96" s="262" t="s">
        <v>1264</v>
      </c>
      <c r="C96" s="275">
        <v>11508000</v>
      </c>
      <c r="D96" s="275">
        <v>7672000</v>
      </c>
      <c r="E96" s="275">
        <f t="shared" si="2"/>
        <v>3836000</v>
      </c>
      <c r="F96" s="276" t="s">
        <v>1621</v>
      </c>
      <c r="G96" s="276" t="s">
        <v>1622</v>
      </c>
      <c r="H96" s="262" t="s">
        <v>1623</v>
      </c>
      <c r="I96" s="262" t="s">
        <v>1624</v>
      </c>
      <c r="J96" s="262" t="s">
        <v>1625</v>
      </c>
      <c r="K96" s="262"/>
    </row>
    <row r="97" spans="1:11" ht="13.9" hidden="1" customHeight="1" x14ac:dyDescent="0.25">
      <c r="A97" s="262" t="s">
        <v>1263</v>
      </c>
      <c r="B97" s="262" t="s">
        <v>1264</v>
      </c>
      <c r="C97" s="275">
        <v>6336000</v>
      </c>
      <c r="D97" s="275">
        <v>6336000</v>
      </c>
      <c r="E97" s="275">
        <f t="shared" si="2"/>
        <v>0</v>
      </c>
      <c r="F97" s="276" t="s">
        <v>1626</v>
      </c>
      <c r="G97" s="276" t="s">
        <v>1627</v>
      </c>
      <c r="H97" s="262" t="s">
        <v>1628</v>
      </c>
      <c r="I97" s="262" t="s">
        <v>1629</v>
      </c>
      <c r="J97" s="262" t="s">
        <v>1630</v>
      </c>
      <c r="K97" s="262"/>
    </row>
    <row r="98" spans="1:11" ht="13.9" hidden="1" customHeight="1" x14ac:dyDescent="0.25">
      <c r="A98" s="262" t="s">
        <v>1263</v>
      </c>
      <c r="B98" s="262" t="s">
        <v>1264</v>
      </c>
      <c r="C98" s="275">
        <v>1161600</v>
      </c>
      <c r="D98" s="275">
        <v>1161600</v>
      </c>
      <c r="E98" s="275">
        <f t="shared" si="2"/>
        <v>0</v>
      </c>
      <c r="F98" s="276" t="s">
        <v>1631</v>
      </c>
      <c r="G98" s="276" t="s">
        <v>1632</v>
      </c>
      <c r="H98" s="262" t="s">
        <v>1633</v>
      </c>
      <c r="I98" s="262" t="s">
        <v>702</v>
      </c>
      <c r="J98" s="262" t="s">
        <v>1634</v>
      </c>
      <c r="K98" s="262"/>
    </row>
    <row r="99" spans="1:11" ht="13.9" hidden="1" customHeight="1" x14ac:dyDescent="0.25">
      <c r="A99" s="262" t="s">
        <v>1263</v>
      </c>
      <c r="B99" s="262" t="s">
        <v>1264</v>
      </c>
      <c r="C99" s="275">
        <v>3590400</v>
      </c>
      <c r="D99" s="275">
        <v>3590400</v>
      </c>
      <c r="E99" s="275">
        <f t="shared" si="2"/>
        <v>0</v>
      </c>
      <c r="F99" s="276" t="s">
        <v>1635</v>
      </c>
      <c r="G99" s="276" t="s">
        <v>1636</v>
      </c>
      <c r="H99" s="262" t="s">
        <v>1637</v>
      </c>
      <c r="I99" s="262" t="s">
        <v>707</v>
      </c>
      <c r="J99" s="262" t="s">
        <v>1634</v>
      </c>
      <c r="K99" s="262"/>
    </row>
    <row r="100" spans="1:11" ht="13.9" hidden="1" customHeight="1" x14ac:dyDescent="0.25">
      <c r="A100" s="262" t="s">
        <v>1263</v>
      </c>
      <c r="B100" s="262" t="s">
        <v>1264</v>
      </c>
      <c r="C100" s="275">
        <v>1466500</v>
      </c>
      <c r="D100" s="275">
        <v>1466500</v>
      </c>
      <c r="E100" s="275">
        <f t="shared" si="2"/>
        <v>0</v>
      </c>
      <c r="F100" s="276" t="s">
        <v>1638</v>
      </c>
      <c r="G100" s="276" t="s">
        <v>1639</v>
      </c>
      <c r="H100" s="262" t="s">
        <v>1592</v>
      </c>
      <c r="I100" s="262" t="s">
        <v>495</v>
      </c>
      <c r="J100" s="262" t="s">
        <v>1361</v>
      </c>
      <c r="K100" s="262"/>
    </row>
    <row r="101" spans="1:11" ht="13.9" hidden="1" customHeight="1" x14ac:dyDescent="0.25">
      <c r="A101" s="262" t="s">
        <v>1263</v>
      </c>
      <c r="B101" s="262" t="s">
        <v>1264</v>
      </c>
      <c r="C101" s="275">
        <v>6285000</v>
      </c>
      <c r="D101" s="275">
        <v>6285000</v>
      </c>
      <c r="E101" s="275">
        <f t="shared" si="2"/>
        <v>0</v>
      </c>
      <c r="F101" s="276" t="s">
        <v>1640</v>
      </c>
      <c r="G101" s="276" t="s">
        <v>1641</v>
      </c>
      <c r="H101" s="262" t="s">
        <v>1642</v>
      </c>
      <c r="I101" s="262" t="s">
        <v>469</v>
      </c>
      <c r="J101" s="262" t="s">
        <v>1361</v>
      </c>
      <c r="K101" s="262"/>
    </row>
    <row r="102" spans="1:11" ht="13.9" hidden="1" customHeight="1" x14ac:dyDescent="0.25">
      <c r="A102" s="262" t="s">
        <v>1263</v>
      </c>
      <c r="B102" s="262" t="s">
        <v>1264</v>
      </c>
      <c r="C102" s="275">
        <v>6613000</v>
      </c>
      <c r="D102" s="275">
        <v>6613000</v>
      </c>
      <c r="E102" s="275">
        <f t="shared" si="2"/>
        <v>0</v>
      </c>
      <c r="F102" s="276" t="s">
        <v>1643</v>
      </c>
      <c r="G102" s="276" t="s">
        <v>1644</v>
      </c>
      <c r="H102" s="262" t="s">
        <v>1645</v>
      </c>
      <c r="I102" s="262" t="s">
        <v>1646</v>
      </c>
      <c r="J102" s="262" t="s">
        <v>1647</v>
      </c>
      <c r="K102" s="262"/>
    </row>
    <row r="103" spans="1:11" ht="13.9" hidden="1" customHeight="1" x14ac:dyDescent="0.25">
      <c r="A103" s="262" t="s">
        <v>1263</v>
      </c>
      <c r="B103" s="262" t="s">
        <v>1264</v>
      </c>
      <c r="C103" s="275">
        <v>4978000</v>
      </c>
      <c r="D103" s="275">
        <v>4978000</v>
      </c>
      <c r="E103" s="275">
        <f t="shared" si="2"/>
        <v>0</v>
      </c>
      <c r="F103" s="276" t="s">
        <v>1648</v>
      </c>
      <c r="G103" s="276" t="s">
        <v>1649</v>
      </c>
      <c r="H103" s="262" t="s">
        <v>1650</v>
      </c>
      <c r="I103" s="262" t="s">
        <v>501</v>
      </c>
      <c r="J103" s="262" t="s">
        <v>1388</v>
      </c>
      <c r="K103" s="262"/>
    </row>
    <row r="104" spans="1:11" ht="13.9" hidden="1" customHeight="1" x14ac:dyDescent="0.25">
      <c r="A104" s="262" t="s">
        <v>1263</v>
      </c>
      <c r="B104" s="262" t="s">
        <v>1264</v>
      </c>
      <c r="C104" s="275">
        <v>1327467</v>
      </c>
      <c r="D104" s="275">
        <v>1327467</v>
      </c>
      <c r="E104" s="275">
        <f t="shared" si="2"/>
        <v>0</v>
      </c>
      <c r="F104" s="276" t="s">
        <v>1651</v>
      </c>
      <c r="G104" s="276" t="s">
        <v>1652</v>
      </c>
      <c r="H104" s="262" t="s">
        <v>1577</v>
      </c>
      <c r="I104" s="262" t="s">
        <v>513</v>
      </c>
      <c r="J104" s="262" t="s">
        <v>1388</v>
      </c>
      <c r="K104" s="262"/>
    </row>
    <row r="105" spans="1:11" ht="13.9" hidden="1" customHeight="1" x14ac:dyDescent="0.25">
      <c r="A105" s="262" t="s">
        <v>1263</v>
      </c>
      <c r="B105" s="262" t="s">
        <v>1264</v>
      </c>
      <c r="C105" s="275">
        <v>6803267</v>
      </c>
      <c r="D105" s="275">
        <v>6803267</v>
      </c>
      <c r="E105" s="275">
        <f t="shared" si="2"/>
        <v>0</v>
      </c>
      <c r="F105" s="276" t="s">
        <v>1653</v>
      </c>
      <c r="G105" s="276" t="s">
        <v>1654</v>
      </c>
      <c r="H105" s="262" t="s">
        <v>1655</v>
      </c>
      <c r="I105" s="262" t="s">
        <v>597</v>
      </c>
      <c r="J105" s="262" t="s">
        <v>1388</v>
      </c>
      <c r="K105" s="262"/>
    </row>
    <row r="106" spans="1:11" ht="13.9" hidden="1" customHeight="1" x14ac:dyDescent="0.25">
      <c r="A106" s="262" t="s">
        <v>1263</v>
      </c>
      <c r="B106" s="262" t="s">
        <v>1264</v>
      </c>
      <c r="C106" s="275">
        <v>10612933</v>
      </c>
      <c r="D106" s="275">
        <v>7672000</v>
      </c>
      <c r="E106" s="275">
        <f t="shared" si="2"/>
        <v>2940933</v>
      </c>
      <c r="F106" s="276" t="s">
        <v>1656</v>
      </c>
      <c r="G106" s="276" t="s">
        <v>1657</v>
      </c>
      <c r="H106" s="262" t="s">
        <v>1658</v>
      </c>
      <c r="I106" s="262" t="s">
        <v>1659</v>
      </c>
      <c r="J106" s="262" t="s">
        <v>1400</v>
      </c>
      <c r="K106" s="262"/>
    </row>
    <row r="107" spans="1:11" ht="13.9" hidden="1" customHeight="1" x14ac:dyDescent="0.25">
      <c r="A107" s="262" t="s">
        <v>1263</v>
      </c>
      <c r="B107" s="262" t="s">
        <v>1264</v>
      </c>
      <c r="C107" s="275">
        <v>1406533</v>
      </c>
      <c r="D107" s="275">
        <v>1406533</v>
      </c>
      <c r="E107" s="275">
        <f t="shared" si="2"/>
        <v>0</v>
      </c>
      <c r="F107" s="276" t="s">
        <v>1660</v>
      </c>
      <c r="G107" s="276" t="s">
        <v>1661</v>
      </c>
      <c r="H107" s="262" t="s">
        <v>1563</v>
      </c>
      <c r="I107" s="262" t="s">
        <v>619</v>
      </c>
      <c r="J107" s="262" t="s">
        <v>1400</v>
      </c>
      <c r="K107" s="262"/>
    </row>
    <row r="108" spans="1:11" ht="13.9" hidden="1" customHeight="1" x14ac:dyDescent="0.25">
      <c r="A108" s="262" t="s">
        <v>1263</v>
      </c>
      <c r="B108" s="262" t="s">
        <v>1264</v>
      </c>
      <c r="C108" s="275">
        <v>2173733</v>
      </c>
      <c r="D108" s="275">
        <v>2173733</v>
      </c>
      <c r="E108" s="275">
        <f t="shared" si="2"/>
        <v>0</v>
      </c>
      <c r="F108" s="276" t="s">
        <v>1662</v>
      </c>
      <c r="G108" s="276" t="s">
        <v>1663</v>
      </c>
      <c r="H108" s="262" t="s">
        <v>1664</v>
      </c>
      <c r="I108" s="262" t="s">
        <v>550</v>
      </c>
      <c r="J108" s="262" t="s">
        <v>1400</v>
      </c>
      <c r="K108" s="262"/>
    </row>
    <row r="109" spans="1:11" ht="13.9" hidden="1" customHeight="1" x14ac:dyDescent="0.25">
      <c r="A109" s="262" t="s">
        <v>1263</v>
      </c>
      <c r="B109" s="262" t="s">
        <v>1264</v>
      </c>
      <c r="C109" s="275">
        <v>4978000</v>
      </c>
      <c r="D109" s="275">
        <v>4978000</v>
      </c>
      <c r="E109" s="275">
        <f t="shared" si="2"/>
        <v>0</v>
      </c>
      <c r="F109" s="276" t="s">
        <v>1649</v>
      </c>
      <c r="G109" s="276" t="s">
        <v>1665</v>
      </c>
      <c r="H109" s="262" t="s">
        <v>1666</v>
      </c>
      <c r="I109" s="262" t="s">
        <v>537</v>
      </c>
      <c r="J109" s="262" t="s">
        <v>1388</v>
      </c>
      <c r="K109" s="262"/>
    </row>
    <row r="110" spans="1:11" ht="13.9" hidden="1" customHeight="1" x14ac:dyDescent="0.25">
      <c r="A110" s="262" t="s">
        <v>1263</v>
      </c>
      <c r="B110" s="262" t="s">
        <v>1264</v>
      </c>
      <c r="C110" s="275">
        <v>4978000</v>
      </c>
      <c r="D110" s="275">
        <v>4978000</v>
      </c>
      <c r="E110" s="275">
        <f t="shared" si="2"/>
        <v>0</v>
      </c>
      <c r="F110" s="276" t="s">
        <v>1627</v>
      </c>
      <c r="G110" s="276" t="s">
        <v>1667</v>
      </c>
      <c r="H110" s="262" t="s">
        <v>1668</v>
      </c>
      <c r="I110" s="262" t="s">
        <v>585</v>
      </c>
      <c r="J110" s="262" t="s">
        <v>1669</v>
      </c>
      <c r="K110" s="262"/>
    </row>
    <row r="111" spans="1:11" ht="13.9" hidden="1" customHeight="1" x14ac:dyDescent="0.25">
      <c r="A111" s="262" t="s">
        <v>1263</v>
      </c>
      <c r="B111" s="262" t="s">
        <v>1264</v>
      </c>
      <c r="C111" s="275">
        <v>4978000</v>
      </c>
      <c r="D111" s="275">
        <v>4978000</v>
      </c>
      <c r="E111" s="275">
        <f t="shared" si="2"/>
        <v>0</v>
      </c>
      <c r="F111" s="276" t="s">
        <v>1670</v>
      </c>
      <c r="G111" s="276" t="s">
        <v>1671</v>
      </c>
      <c r="H111" s="262" t="s">
        <v>1672</v>
      </c>
      <c r="I111" s="262" t="s">
        <v>556</v>
      </c>
      <c r="J111" s="262" t="s">
        <v>1673</v>
      </c>
      <c r="K111" s="262"/>
    </row>
    <row r="112" spans="1:11" ht="13.9" hidden="1" customHeight="1" x14ac:dyDescent="0.25">
      <c r="A112" s="262" t="s">
        <v>1263</v>
      </c>
      <c r="B112" s="262" t="s">
        <v>1264</v>
      </c>
      <c r="C112" s="275">
        <v>4978000</v>
      </c>
      <c r="D112" s="275">
        <v>4978000</v>
      </c>
      <c r="E112" s="275">
        <f t="shared" si="2"/>
        <v>0</v>
      </c>
      <c r="F112" s="276" t="s">
        <v>1674</v>
      </c>
      <c r="G112" s="276" t="s">
        <v>1675</v>
      </c>
      <c r="H112" s="262" t="s">
        <v>1676</v>
      </c>
      <c r="I112" s="262" t="s">
        <v>545</v>
      </c>
      <c r="J112" s="262" t="s">
        <v>1388</v>
      </c>
      <c r="K112" s="262"/>
    </row>
    <row r="113" spans="1:11" ht="13.9" hidden="1" customHeight="1" x14ac:dyDescent="0.25">
      <c r="A113" s="262" t="s">
        <v>1263</v>
      </c>
      <c r="B113" s="262" t="s">
        <v>1264</v>
      </c>
      <c r="C113" s="275">
        <v>4978000</v>
      </c>
      <c r="D113" s="275">
        <v>4978000</v>
      </c>
      <c r="E113" s="275">
        <f t="shared" si="2"/>
        <v>0</v>
      </c>
      <c r="F113" s="276" t="s">
        <v>1677</v>
      </c>
      <c r="G113" s="276" t="s">
        <v>1678</v>
      </c>
      <c r="H113" s="262" t="s">
        <v>1679</v>
      </c>
      <c r="I113" s="262" t="s">
        <v>522</v>
      </c>
      <c r="J113" s="262" t="s">
        <v>1680</v>
      </c>
      <c r="K113" s="262"/>
    </row>
    <row r="114" spans="1:11" ht="13.9" hidden="1" customHeight="1" x14ac:dyDescent="0.25">
      <c r="A114" s="262" t="s">
        <v>1263</v>
      </c>
      <c r="B114" s="262" t="s">
        <v>1264</v>
      </c>
      <c r="C114" s="275">
        <v>7672000</v>
      </c>
      <c r="D114" s="275">
        <v>7672000</v>
      </c>
      <c r="E114" s="275">
        <f t="shared" si="2"/>
        <v>0</v>
      </c>
      <c r="F114" s="276" t="s">
        <v>1681</v>
      </c>
      <c r="G114" s="276" t="s">
        <v>1682</v>
      </c>
      <c r="H114" s="262" t="s">
        <v>1683</v>
      </c>
      <c r="I114" s="262" t="s">
        <v>668</v>
      </c>
      <c r="J114" s="262" t="s">
        <v>1684</v>
      </c>
      <c r="K114" s="262"/>
    </row>
    <row r="115" spans="1:11" ht="13.9" hidden="1" customHeight="1" x14ac:dyDescent="0.25">
      <c r="A115" s="262" t="s">
        <v>1263</v>
      </c>
      <c r="B115" s="262" t="s">
        <v>1264</v>
      </c>
      <c r="C115" s="275">
        <v>255733</v>
      </c>
      <c r="D115" s="275">
        <v>255733</v>
      </c>
      <c r="E115" s="275">
        <f t="shared" si="2"/>
        <v>0</v>
      </c>
      <c r="F115" s="276" t="s">
        <v>1685</v>
      </c>
      <c r="G115" s="276" t="s">
        <v>1686</v>
      </c>
      <c r="H115" s="262" t="s">
        <v>1567</v>
      </c>
      <c r="I115" s="262" t="s">
        <v>651</v>
      </c>
      <c r="J115" s="262" t="s">
        <v>1400</v>
      </c>
      <c r="K115" s="262"/>
    </row>
    <row r="116" spans="1:11" ht="13.9" hidden="1" customHeight="1" x14ac:dyDescent="0.25">
      <c r="A116" s="262" t="s">
        <v>1263</v>
      </c>
      <c r="B116" s="262" t="s">
        <v>1264</v>
      </c>
      <c r="C116" s="275">
        <v>3836000</v>
      </c>
      <c r="D116" s="275">
        <v>3836000</v>
      </c>
      <c r="E116" s="275">
        <f t="shared" si="2"/>
        <v>0</v>
      </c>
      <c r="F116" s="276" t="s">
        <v>1678</v>
      </c>
      <c r="G116" s="276" t="s">
        <v>1674</v>
      </c>
      <c r="H116" s="262" t="s">
        <v>1687</v>
      </c>
      <c r="I116" s="262" t="s">
        <v>627</v>
      </c>
      <c r="J116" s="262" t="s">
        <v>1625</v>
      </c>
      <c r="K116" s="262"/>
    </row>
    <row r="117" spans="1:11" ht="13.9" hidden="1" customHeight="1" x14ac:dyDescent="0.25">
      <c r="A117" s="262" t="s">
        <v>1263</v>
      </c>
      <c r="B117" s="262" t="s">
        <v>1264</v>
      </c>
      <c r="C117" s="275">
        <v>1406533</v>
      </c>
      <c r="D117" s="275">
        <v>1406533</v>
      </c>
      <c r="E117" s="275">
        <f t="shared" si="2"/>
        <v>0</v>
      </c>
      <c r="F117" s="276" t="s">
        <v>1688</v>
      </c>
      <c r="G117" s="276" t="s">
        <v>1689</v>
      </c>
      <c r="H117" s="262" t="s">
        <v>1690</v>
      </c>
      <c r="I117" s="262" t="s">
        <v>606</v>
      </c>
      <c r="J117" s="262" t="s">
        <v>1691</v>
      </c>
      <c r="K117" s="262"/>
    </row>
    <row r="118" spans="1:11" ht="13.9" hidden="1" customHeight="1" x14ac:dyDescent="0.25">
      <c r="A118" s="262" t="s">
        <v>1263</v>
      </c>
      <c r="B118" s="262" t="s">
        <v>1264</v>
      </c>
      <c r="C118" s="275">
        <v>8694933</v>
      </c>
      <c r="D118" s="275">
        <v>8694933</v>
      </c>
      <c r="E118" s="275">
        <f t="shared" si="2"/>
        <v>0</v>
      </c>
      <c r="F118" s="276" t="s">
        <v>1692</v>
      </c>
      <c r="G118" s="276" t="s">
        <v>1693</v>
      </c>
      <c r="H118" s="262" t="s">
        <v>1552</v>
      </c>
      <c r="I118" s="262" t="s">
        <v>663</v>
      </c>
      <c r="J118" s="262" t="s">
        <v>1691</v>
      </c>
      <c r="K118" s="262"/>
    </row>
    <row r="119" spans="1:11" ht="13.9" hidden="1" customHeight="1" x14ac:dyDescent="0.25">
      <c r="A119" s="262" t="s">
        <v>1263</v>
      </c>
      <c r="B119" s="262" t="s">
        <v>1264</v>
      </c>
      <c r="C119" s="275">
        <v>7672000</v>
      </c>
      <c r="D119" s="275">
        <v>7672000</v>
      </c>
      <c r="E119" s="275">
        <f t="shared" si="2"/>
        <v>0</v>
      </c>
      <c r="F119" s="276" t="s">
        <v>1694</v>
      </c>
      <c r="G119" s="276" t="s">
        <v>1695</v>
      </c>
      <c r="H119" s="262" t="s">
        <v>1696</v>
      </c>
      <c r="I119" s="262" t="s">
        <v>682</v>
      </c>
      <c r="J119" s="262" t="s">
        <v>1400</v>
      </c>
      <c r="K119" s="262"/>
    </row>
    <row r="120" spans="1:11" ht="13.9" hidden="1" customHeight="1" x14ac:dyDescent="0.25">
      <c r="A120" s="262" t="s">
        <v>1263</v>
      </c>
      <c r="B120" s="262" t="s">
        <v>1264</v>
      </c>
      <c r="C120" s="275">
        <v>2173733</v>
      </c>
      <c r="D120" s="275">
        <v>2173733</v>
      </c>
      <c r="E120" s="275">
        <f t="shared" si="2"/>
        <v>0</v>
      </c>
      <c r="F120" s="276" t="s">
        <v>1697</v>
      </c>
      <c r="G120" s="276" t="s">
        <v>1698</v>
      </c>
      <c r="H120" s="262" t="s">
        <v>1699</v>
      </c>
      <c r="I120" s="262" t="s">
        <v>659</v>
      </c>
      <c r="J120" s="262" t="s">
        <v>1700</v>
      </c>
      <c r="K120" s="262"/>
    </row>
    <row r="121" spans="1:11" ht="13.9" hidden="1" customHeight="1" x14ac:dyDescent="0.25">
      <c r="A121" s="262" t="s">
        <v>1263</v>
      </c>
      <c r="B121" s="262" t="s">
        <v>1264</v>
      </c>
      <c r="C121" s="275">
        <v>844800</v>
      </c>
      <c r="D121" s="275">
        <v>844800</v>
      </c>
      <c r="E121" s="275">
        <f t="shared" si="2"/>
        <v>0</v>
      </c>
      <c r="F121" s="276" t="s">
        <v>1622</v>
      </c>
      <c r="G121" s="276" t="s">
        <v>1701</v>
      </c>
      <c r="H121" s="262" t="s">
        <v>1556</v>
      </c>
      <c r="I121" s="262" t="s">
        <v>712</v>
      </c>
      <c r="J121" s="262" t="s">
        <v>1634</v>
      </c>
      <c r="K121" s="262"/>
    </row>
    <row r="122" spans="1:11" ht="13.9" hidden="1" customHeight="1" x14ac:dyDescent="0.25">
      <c r="A122" s="262" t="s">
        <v>1263</v>
      </c>
      <c r="B122" s="262" t="s">
        <v>1264</v>
      </c>
      <c r="C122" s="275">
        <v>3836000</v>
      </c>
      <c r="D122" s="275">
        <v>3836000</v>
      </c>
      <c r="E122" s="275">
        <f t="shared" si="2"/>
        <v>0</v>
      </c>
      <c r="F122" s="276" t="s">
        <v>1702</v>
      </c>
      <c r="G122" s="276" t="s">
        <v>1703</v>
      </c>
      <c r="H122" s="262" t="s">
        <v>1704</v>
      </c>
      <c r="I122" s="262" t="s">
        <v>642</v>
      </c>
      <c r="J122" s="262" t="s">
        <v>1705</v>
      </c>
      <c r="K122" s="262"/>
    </row>
    <row r="123" spans="1:11" ht="13.9" hidden="1" customHeight="1" x14ac:dyDescent="0.25">
      <c r="A123" s="262" t="s">
        <v>1263</v>
      </c>
      <c r="B123" s="262" t="s">
        <v>1264</v>
      </c>
      <c r="C123" s="275">
        <v>2489000</v>
      </c>
      <c r="D123" s="275">
        <v>2489000</v>
      </c>
      <c r="E123" s="275">
        <f t="shared" si="2"/>
        <v>0</v>
      </c>
      <c r="F123" s="276" t="s">
        <v>1706</v>
      </c>
      <c r="G123" s="276" t="s">
        <v>1410</v>
      </c>
      <c r="H123" s="262" t="s">
        <v>1707</v>
      </c>
      <c r="I123" s="262" t="s">
        <v>559</v>
      </c>
      <c r="J123" s="262" t="s">
        <v>1388</v>
      </c>
      <c r="K123" s="262"/>
    </row>
    <row r="124" spans="1:11" ht="13.9" hidden="1" customHeight="1" x14ac:dyDescent="0.25">
      <c r="A124" s="262" t="s">
        <v>1263</v>
      </c>
      <c r="B124" s="262" t="s">
        <v>1264</v>
      </c>
      <c r="C124" s="275">
        <v>11050400</v>
      </c>
      <c r="D124" s="275">
        <v>11050400</v>
      </c>
      <c r="E124" s="275">
        <f t="shared" si="2"/>
        <v>0</v>
      </c>
      <c r="F124" s="276" t="s">
        <v>1708</v>
      </c>
      <c r="G124" s="276" t="s">
        <v>1709</v>
      </c>
      <c r="H124" s="262" t="s">
        <v>1710</v>
      </c>
      <c r="I124" s="262" t="s">
        <v>1711</v>
      </c>
      <c r="J124" s="262" t="s">
        <v>1712</v>
      </c>
      <c r="K124" s="262"/>
    </row>
    <row r="125" spans="1:11" ht="13.9" hidden="1" customHeight="1" x14ac:dyDescent="0.25">
      <c r="A125" s="262" t="s">
        <v>1263</v>
      </c>
      <c r="B125" s="262" t="s">
        <v>1265</v>
      </c>
      <c r="C125" s="275">
        <v>3148148.1481481479</v>
      </c>
      <c r="D125" s="275">
        <v>3148148.1481481479</v>
      </c>
      <c r="E125" s="275">
        <f t="shared" si="2"/>
        <v>0</v>
      </c>
      <c r="F125" s="276" t="s">
        <v>1380</v>
      </c>
      <c r="G125" s="276" t="s">
        <v>1381</v>
      </c>
      <c r="H125" s="262" t="s">
        <v>1382</v>
      </c>
      <c r="I125" s="262" t="s">
        <v>1383</v>
      </c>
      <c r="J125" s="262" t="s">
        <v>1384</v>
      </c>
      <c r="K125" s="262"/>
    </row>
    <row r="126" spans="1:11" ht="13.9" hidden="1" customHeight="1" x14ac:dyDescent="0.25">
      <c r="A126" s="262" t="s">
        <v>1263</v>
      </c>
      <c r="B126" s="262" t="s">
        <v>1265</v>
      </c>
      <c r="C126" s="275">
        <v>1493400</v>
      </c>
      <c r="D126" s="275">
        <v>1493400</v>
      </c>
      <c r="E126" s="275">
        <f t="shared" si="2"/>
        <v>0</v>
      </c>
      <c r="F126" s="276" t="s">
        <v>1713</v>
      </c>
      <c r="G126" s="276" t="s">
        <v>1714</v>
      </c>
      <c r="H126" s="262" t="s">
        <v>1715</v>
      </c>
      <c r="I126" s="262" t="s">
        <v>1073</v>
      </c>
      <c r="J126" s="262" t="s">
        <v>1716</v>
      </c>
      <c r="K126" s="262"/>
    </row>
    <row r="127" spans="1:11" ht="13.9" hidden="1" customHeight="1" x14ac:dyDescent="0.25">
      <c r="A127" s="262" t="s">
        <v>1263</v>
      </c>
      <c r="B127" s="262" t="s">
        <v>1265</v>
      </c>
      <c r="C127" s="275">
        <v>3836000</v>
      </c>
      <c r="D127" s="275">
        <v>3836000</v>
      </c>
      <c r="E127" s="275">
        <f t="shared" si="2"/>
        <v>0</v>
      </c>
      <c r="F127" s="276" t="s">
        <v>1717</v>
      </c>
      <c r="G127" s="276" t="s">
        <v>1718</v>
      </c>
      <c r="H127" s="262" t="s">
        <v>1719</v>
      </c>
      <c r="I127" s="262" t="s">
        <v>1084</v>
      </c>
      <c r="J127" s="262" t="s">
        <v>1720</v>
      </c>
      <c r="K127" s="262"/>
    </row>
    <row r="128" spans="1:11" ht="13.9" hidden="1" customHeight="1" x14ac:dyDescent="0.25">
      <c r="A128" s="262" t="s">
        <v>1263</v>
      </c>
      <c r="B128" s="262" t="s">
        <v>1265</v>
      </c>
      <c r="C128" s="275">
        <v>11345400</v>
      </c>
      <c r="D128" s="275">
        <v>6876000</v>
      </c>
      <c r="E128" s="275">
        <f t="shared" si="2"/>
        <v>4469400</v>
      </c>
      <c r="F128" s="276" t="s">
        <v>1721</v>
      </c>
      <c r="G128" s="276" t="s">
        <v>1722</v>
      </c>
      <c r="H128" s="262" t="s">
        <v>1723</v>
      </c>
      <c r="I128" s="262" t="s">
        <v>1724</v>
      </c>
      <c r="J128" s="262" t="s">
        <v>1725</v>
      </c>
      <c r="K128" s="262"/>
    </row>
    <row r="129" spans="1:11" s="281" customFormat="1" ht="13.9" customHeight="1" x14ac:dyDescent="0.25">
      <c r="A129" s="278" t="s">
        <v>1263</v>
      </c>
      <c r="B129" s="278" t="s">
        <v>1265</v>
      </c>
      <c r="C129" s="279">
        <v>1569333</v>
      </c>
      <c r="D129" s="279">
        <v>0</v>
      </c>
      <c r="E129" s="279">
        <f t="shared" si="2"/>
        <v>1569333</v>
      </c>
      <c r="F129" s="280" t="s">
        <v>1726</v>
      </c>
      <c r="G129" s="280" t="s">
        <v>1727</v>
      </c>
      <c r="H129" s="278" t="s">
        <v>1728</v>
      </c>
      <c r="I129" s="278" t="s">
        <v>979</v>
      </c>
      <c r="J129" s="278" t="s">
        <v>1729</v>
      </c>
      <c r="K129" s="262" t="s">
        <v>1319</v>
      </c>
    </row>
    <row r="130" spans="1:11" ht="13.9" hidden="1" customHeight="1" x14ac:dyDescent="0.25">
      <c r="A130" s="262" t="s">
        <v>1263</v>
      </c>
      <c r="B130" s="262" t="s">
        <v>1265</v>
      </c>
      <c r="C130" s="275">
        <v>2628267</v>
      </c>
      <c r="D130" s="275">
        <v>2628267</v>
      </c>
      <c r="E130" s="275">
        <f t="shared" si="2"/>
        <v>0</v>
      </c>
      <c r="F130" s="276" t="s">
        <v>1730</v>
      </c>
      <c r="G130" s="276" t="s">
        <v>1731</v>
      </c>
      <c r="H130" s="262" t="s">
        <v>1732</v>
      </c>
      <c r="I130" s="262" t="s">
        <v>1062</v>
      </c>
      <c r="J130" s="262" t="s">
        <v>1733</v>
      </c>
      <c r="K130" s="262"/>
    </row>
    <row r="131" spans="1:11" ht="13.9" hidden="1" customHeight="1" x14ac:dyDescent="0.25">
      <c r="A131" s="262" t="s">
        <v>1263</v>
      </c>
      <c r="B131" s="262" t="s">
        <v>1265</v>
      </c>
      <c r="C131" s="275">
        <v>2440533</v>
      </c>
      <c r="D131" s="275">
        <v>2440533</v>
      </c>
      <c r="E131" s="275">
        <f t="shared" si="2"/>
        <v>0</v>
      </c>
      <c r="F131" s="276" t="s">
        <v>1734</v>
      </c>
      <c r="G131" s="276" t="s">
        <v>1735</v>
      </c>
      <c r="H131" s="262" t="s">
        <v>1736</v>
      </c>
      <c r="I131" s="262" t="s">
        <v>1067</v>
      </c>
      <c r="J131" s="262" t="s">
        <v>1737</v>
      </c>
      <c r="K131" s="262"/>
    </row>
    <row r="132" spans="1:11" s="281" customFormat="1" ht="13.9" customHeight="1" x14ac:dyDescent="0.25">
      <c r="A132" s="278" t="s">
        <v>1263</v>
      </c>
      <c r="B132" s="278" t="s">
        <v>1265</v>
      </c>
      <c r="C132" s="279">
        <v>23760000</v>
      </c>
      <c r="D132" s="279">
        <v>0</v>
      </c>
      <c r="E132" s="279">
        <f t="shared" si="2"/>
        <v>23760000</v>
      </c>
      <c r="F132" s="280" t="s">
        <v>1738</v>
      </c>
      <c r="G132" s="280" t="s">
        <v>1739</v>
      </c>
      <c r="H132" s="278" t="s">
        <v>1740</v>
      </c>
      <c r="I132" s="278" t="s">
        <v>1741</v>
      </c>
      <c r="J132" s="278" t="s">
        <v>1742</v>
      </c>
      <c r="K132" s="262" t="s">
        <v>1319</v>
      </c>
    </row>
    <row r="133" spans="1:11" ht="13.9" hidden="1" customHeight="1" x14ac:dyDescent="0.25">
      <c r="A133" s="262" t="s">
        <v>1263</v>
      </c>
      <c r="B133" s="262" t="s">
        <v>1265</v>
      </c>
      <c r="C133" s="275">
        <v>13179000</v>
      </c>
      <c r="D133" s="275">
        <v>6303000</v>
      </c>
      <c r="E133" s="275">
        <f t="shared" si="2"/>
        <v>6876000</v>
      </c>
      <c r="F133" s="276" t="s">
        <v>1743</v>
      </c>
      <c r="G133" s="276" t="s">
        <v>1744</v>
      </c>
      <c r="H133" s="262" t="s">
        <v>1745</v>
      </c>
      <c r="I133" s="262" t="s">
        <v>1227</v>
      </c>
      <c r="J133" s="262" t="s">
        <v>1746</v>
      </c>
      <c r="K133" s="262"/>
    </row>
    <row r="134" spans="1:11" ht="13.9" hidden="1" customHeight="1" x14ac:dyDescent="0.25">
      <c r="A134" s="262" t="s">
        <v>1263</v>
      </c>
      <c r="B134" s="262" t="s">
        <v>1265</v>
      </c>
      <c r="C134" s="275">
        <v>3191467</v>
      </c>
      <c r="D134" s="275">
        <v>3191467</v>
      </c>
      <c r="E134" s="275">
        <f t="shared" si="2"/>
        <v>0</v>
      </c>
      <c r="F134" s="276" t="s">
        <v>1747</v>
      </c>
      <c r="G134" s="276" t="s">
        <v>1748</v>
      </c>
      <c r="H134" s="262" t="s">
        <v>1736</v>
      </c>
      <c r="I134" s="262" t="s">
        <v>1067</v>
      </c>
      <c r="J134" s="262" t="s">
        <v>1749</v>
      </c>
      <c r="K134" s="262"/>
    </row>
    <row r="135" spans="1:11" ht="13.9" hidden="1" customHeight="1" x14ac:dyDescent="0.25">
      <c r="A135" s="262" t="s">
        <v>1263</v>
      </c>
      <c r="B135" s="262" t="s">
        <v>1265</v>
      </c>
      <c r="C135" s="275">
        <v>4240200</v>
      </c>
      <c r="D135" s="275">
        <v>2177400</v>
      </c>
      <c r="E135" s="275">
        <f t="shared" si="2"/>
        <v>2062800</v>
      </c>
      <c r="F135" s="276" t="s">
        <v>1667</v>
      </c>
      <c r="G135" s="276" t="s">
        <v>1750</v>
      </c>
      <c r="H135" s="262" t="s">
        <v>1751</v>
      </c>
      <c r="I135" s="262" t="s">
        <v>1752</v>
      </c>
      <c r="J135" s="262" t="s">
        <v>1753</v>
      </c>
      <c r="K135" s="262"/>
    </row>
    <row r="136" spans="1:11" ht="13.9" hidden="1" customHeight="1" x14ac:dyDescent="0.25">
      <c r="A136" s="262" t="s">
        <v>1263</v>
      </c>
      <c r="B136" s="262" t="s">
        <v>1265</v>
      </c>
      <c r="C136" s="275">
        <v>5042400</v>
      </c>
      <c r="D136" s="275">
        <v>5042400</v>
      </c>
      <c r="E136" s="275">
        <f t="shared" si="2"/>
        <v>0</v>
      </c>
      <c r="F136" s="276" t="s">
        <v>1754</v>
      </c>
      <c r="G136" s="276" t="s">
        <v>1755</v>
      </c>
      <c r="H136" s="262" t="s">
        <v>1756</v>
      </c>
      <c r="I136" s="262" t="s">
        <v>1101</v>
      </c>
      <c r="J136" s="262" t="s">
        <v>1757</v>
      </c>
      <c r="K136" s="262"/>
    </row>
  </sheetData>
  <autoFilter ref="A9:K136" xr:uid="{00000000-0009-0000-0000-00000C000000}">
    <filterColumn colId="10">
      <customFilters>
        <customFilter operator="notEqual" val=" "/>
      </customFilters>
    </filterColumn>
  </autoFilter>
  <conditionalFormatting sqref="F1:F5">
    <cfRule type="dataBar" priority="1">
      <dataBar>
        <cfvo type="min"/>
        <cfvo type="max"/>
        <color rgb="FFFF0066"/>
      </dataBar>
      <extLst>
        <ext xmlns:x14="http://schemas.microsoft.com/office/spreadsheetml/2009/9/main" uri="{B025F937-C7B1-47D3-B67F-A62EFF666E3E}">
          <x14:id>{857E1711-AC9C-48C2-88F6-EF574B2EEE3F}</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857E1711-AC9C-48C2-88F6-EF574B2EEE3F}">
            <x14:dataBar minLength="0" maxLength="100" border="1" negativeBarBorderColorSameAsPositive="0">
              <x14:cfvo type="autoMin"/>
              <x14:cfvo type="autoMax"/>
              <x14:borderColor rgb="FFD6007B"/>
              <x14:negativeFillColor rgb="FFFF0000"/>
              <x14:negativeBorderColor rgb="FFFF0000"/>
              <x14:axisColor rgb="FF000000"/>
            </x14:dataBar>
          </x14:cfRule>
          <xm:sqref>F1:F5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tabColor rgb="FFA3FFFF"/>
  </sheetPr>
  <dimension ref="B2:N100"/>
  <sheetViews>
    <sheetView topLeftCell="A6" zoomScale="110" zoomScaleNormal="110" workbookViewId="0">
      <selection activeCell="G98" sqref="G98"/>
    </sheetView>
  </sheetViews>
  <sheetFormatPr baseColWidth="10" defaultColWidth="11.42578125" defaultRowHeight="12" customHeight="1" x14ac:dyDescent="0.25"/>
  <cols>
    <col min="1" max="1" width="1.28515625" style="282" customWidth="1"/>
    <col min="2" max="2" width="7.7109375" style="282" bestFit="1" customWidth="1"/>
    <col min="3" max="3" width="23.28515625" style="291" customWidth="1"/>
    <col min="4" max="6" width="14.5703125" style="291" customWidth="1"/>
    <col min="7" max="7" width="21.28515625" style="299" customWidth="1"/>
    <col min="8" max="10" width="14.5703125" style="291" customWidth="1"/>
    <col min="11" max="11" width="14.7109375" style="282" customWidth="1"/>
    <col min="12" max="12" width="12.42578125" style="282" customWidth="1"/>
    <col min="13" max="13" width="11.7109375" style="282" bestFit="1" customWidth="1"/>
    <col min="14" max="16384" width="11.42578125" style="282"/>
  </cols>
  <sheetData>
    <row r="2" spans="2:10" ht="12" customHeight="1" x14ac:dyDescent="0.25">
      <c r="B2" s="933" t="s">
        <v>115</v>
      </c>
      <c r="C2" s="933"/>
      <c r="D2" s="933"/>
      <c r="E2" s="933"/>
      <c r="F2" s="933"/>
      <c r="G2" s="933"/>
      <c r="H2" s="933"/>
      <c r="I2" s="933"/>
      <c r="J2" s="933"/>
    </row>
    <row r="3" spans="2:10" ht="12" customHeight="1" x14ac:dyDescent="0.25">
      <c r="B3" s="283" t="s">
        <v>1758</v>
      </c>
      <c r="C3" s="284" t="s">
        <v>1759</v>
      </c>
      <c r="D3" s="285" t="s">
        <v>1760</v>
      </c>
      <c r="E3" s="284" t="s">
        <v>1269</v>
      </c>
      <c r="F3" s="285" t="s">
        <v>1761</v>
      </c>
      <c r="G3" s="284" t="s">
        <v>1762</v>
      </c>
      <c r="H3" s="285" t="s">
        <v>1763</v>
      </c>
      <c r="I3" s="284" t="s">
        <v>1764</v>
      </c>
      <c r="J3" s="285" t="s">
        <v>1765</v>
      </c>
    </row>
    <row r="4" spans="2:10" s="289" customFormat="1" ht="12" customHeight="1" x14ac:dyDescent="0.25">
      <c r="B4" s="286" t="s">
        <v>1766</v>
      </c>
      <c r="C4" s="287">
        <v>376030000</v>
      </c>
      <c r="D4" s="287">
        <v>0</v>
      </c>
      <c r="E4" s="287">
        <v>348906000</v>
      </c>
      <c r="F4" s="287">
        <v>0</v>
      </c>
      <c r="G4" s="288">
        <v>348906000</v>
      </c>
      <c r="H4" s="287">
        <v>0</v>
      </c>
      <c r="I4" s="287"/>
      <c r="J4" s="287">
        <v>0</v>
      </c>
    </row>
    <row r="5" spans="2:10" s="289" customFormat="1" ht="12" customHeight="1" x14ac:dyDescent="0.25">
      <c r="B5" s="290" t="s">
        <v>1767</v>
      </c>
      <c r="C5" s="291">
        <v>376030000</v>
      </c>
      <c r="D5" s="287">
        <f>+C5-C4</f>
        <v>0</v>
      </c>
      <c r="E5" s="292">
        <v>348906000</v>
      </c>
      <c r="F5" s="287">
        <f>+E5-E4</f>
        <v>0</v>
      </c>
      <c r="G5" s="293">
        <v>348906000</v>
      </c>
      <c r="H5" s="287">
        <f>+G5-G4</f>
        <v>0</v>
      </c>
      <c r="I5" s="292">
        <v>5394100</v>
      </c>
      <c r="J5" s="287">
        <f>+I5-I4</f>
        <v>5394100</v>
      </c>
    </row>
    <row r="6" spans="2:10" s="289" customFormat="1" ht="12" customHeight="1" x14ac:dyDescent="0.25">
      <c r="B6" s="290" t="s">
        <v>1768</v>
      </c>
      <c r="C6" s="291">
        <v>376030000</v>
      </c>
      <c r="D6" s="287">
        <f t="shared" ref="D6:D15" si="0">+C6-C5</f>
        <v>0</v>
      </c>
      <c r="E6" s="292">
        <v>348906000</v>
      </c>
      <c r="F6" s="287">
        <f t="shared" ref="F6:F15" si="1">+E6-E5</f>
        <v>0</v>
      </c>
      <c r="G6" s="293">
        <v>348906000</v>
      </c>
      <c r="H6" s="287">
        <f t="shared" ref="H6:H15" si="2">+G6-G5</f>
        <v>0</v>
      </c>
      <c r="I6" s="292">
        <v>43999433</v>
      </c>
      <c r="J6" s="287">
        <f t="shared" ref="J6:J15" si="3">+I6-I5</f>
        <v>38605333</v>
      </c>
    </row>
    <row r="7" spans="2:10" s="289" customFormat="1" ht="12" hidden="1" customHeight="1" x14ac:dyDescent="0.25">
      <c r="B7" s="290" t="s">
        <v>1769</v>
      </c>
      <c r="C7" s="287"/>
      <c r="D7" s="287">
        <f t="shared" si="0"/>
        <v>-376030000</v>
      </c>
      <c r="E7" s="287"/>
      <c r="F7" s="287">
        <f t="shared" si="1"/>
        <v>-348906000</v>
      </c>
      <c r="G7" s="288"/>
      <c r="H7" s="287">
        <f t="shared" si="2"/>
        <v>-348906000</v>
      </c>
      <c r="I7" s="287"/>
      <c r="J7" s="287">
        <f t="shared" si="3"/>
        <v>-43999433</v>
      </c>
    </row>
    <row r="8" spans="2:10" s="289" customFormat="1" ht="12" hidden="1" customHeight="1" x14ac:dyDescent="0.25">
      <c r="B8" s="286" t="s">
        <v>1770</v>
      </c>
      <c r="C8" s="287"/>
      <c r="D8" s="287">
        <f t="shared" si="0"/>
        <v>0</v>
      </c>
      <c r="E8" s="287"/>
      <c r="F8" s="287">
        <f t="shared" si="1"/>
        <v>0</v>
      </c>
      <c r="G8" s="288"/>
      <c r="H8" s="287">
        <f t="shared" si="2"/>
        <v>0</v>
      </c>
      <c r="I8" s="287"/>
      <c r="J8" s="287">
        <f t="shared" si="3"/>
        <v>0</v>
      </c>
    </row>
    <row r="9" spans="2:10" s="289" customFormat="1" ht="12" hidden="1" customHeight="1" x14ac:dyDescent="0.25">
      <c r="B9" s="290" t="s">
        <v>1771</v>
      </c>
      <c r="C9" s="287"/>
      <c r="D9" s="287">
        <f t="shared" si="0"/>
        <v>0</v>
      </c>
      <c r="E9" s="287"/>
      <c r="F9" s="287">
        <f t="shared" si="1"/>
        <v>0</v>
      </c>
      <c r="G9" s="288"/>
      <c r="H9" s="287">
        <f t="shared" si="2"/>
        <v>0</v>
      </c>
      <c r="I9" s="287"/>
      <c r="J9" s="287">
        <f t="shared" si="3"/>
        <v>0</v>
      </c>
    </row>
    <row r="10" spans="2:10" s="289" customFormat="1" ht="12" hidden="1" customHeight="1" x14ac:dyDescent="0.25">
      <c r="B10" s="286" t="s">
        <v>1772</v>
      </c>
      <c r="C10" s="287"/>
      <c r="D10" s="287">
        <f t="shared" si="0"/>
        <v>0</v>
      </c>
      <c r="E10" s="292"/>
      <c r="F10" s="287">
        <f t="shared" si="1"/>
        <v>0</v>
      </c>
      <c r="G10" s="293"/>
      <c r="H10" s="287">
        <f t="shared" si="2"/>
        <v>0</v>
      </c>
      <c r="I10" s="287"/>
      <c r="J10" s="287">
        <f t="shared" si="3"/>
        <v>0</v>
      </c>
    </row>
    <row r="11" spans="2:10" s="289" customFormat="1" ht="12" hidden="1" customHeight="1" x14ac:dyDescent="0.25">
      <c r="B11" s="286" t="s">
        <v>1773</v>
      </c>
      <c r="C11" s="287"/>
      <c r="D11" s="287">
        <f t="shared" si="0"/>
        <v>0</v>
      </c>
      <c r="E11" s="287"/>
      <c r="F11" s="287">
        <f t="shared" si="1"/>
        <v>0</v>
      </c>
      <c r="G11" s="288"/>
      <c r="H11" s="287">
        <f t="shared" si="2"/>
        <v>0</v>
      </c>
      <c r="I11" s="287"/>
      <c r="J11" s="287">
        <f t="shared" si="3"/>
        <v>0</v>
      </c>
    </row>
    <row r="12" spans="2:10" s="289" customFormat="1" ht="12" hidden="1" customHeight="1" x14ac:dyDescent="0.25">
      <c r="B12" s="286" t="s">
        <v>1774</v>
      </c>
      <c r="C12" s="287"/>
      <c r="D12" s="287">
        <f t="shared" si="0"/>
        <v>0</v>
      </c>
      <c r="E12" s="287"/>
      <c r="F12" s="287">
        <f t="shared" si="1"/>
        <v>0</v>
      </c>
      <c r="G12" s="288"/>
      <c r="H12" s="287">
        <f t="shared" si="2"/>
        <v>0</v>
      </c>
      <c r="I12" s="287"/>
      <c r="J12" s="287">
        <f t="shared" si="3"/>
        <v>0</v>
      </c>
    </row>
    <row r="13" spans="2:10" s="289" customFormat="1" ht="12" hidden="1" customHeight="1" x14ac:dyDescent="0.25">
      <c r="B13" s="286" t="s">
        <v>1775</v>
      </c>
      <c r="C13" s="287"/>
      <c r="D13" s="287">
        <f t="shared" si="0"/>
        <v>0</v>
      </c>
      <c r="E13" s="287"/>
      <c r="F13" s="287">
        <f t="shared" si="1"/>
        <v>0</v>
      </c>
      <c r="G13" s="288"/>
      <c r="H13" s="287">
        <f t="shared" si="2"/>
        <v>0</v>
      </c>
      <c r="I13" s="287"/>
      <c r="J13" s="287">
        <f t="shared" si="3"/>
        <v>0</v>
      </c>
    </row>
    <row r="14" spans="2:10" s="289" customFormat="1" ht="12" hidden="1" customHeight="1" x14ac:dyDescent="0.25">
      <c r="B14" s="286" t="s">
        <v>1776</v>
      </c>
      <c r="C14" s="287"/>
      <c r="D14" s="287">
        <f t="shared" si="0"/>
        <v>0</v>
      </c>
      <c r="E14" s="287"/>
      <c r="F14" s="287">
        <f t="shared" si="1"/>
        <v>0</v>
      </c>
      <c r="G14" s="288"/>
      <c r="H14" s="287">
        <f t="shared" si="2"/>
        <v>0</v>
      </c>
      <c r="I14" s="287"/>
      <c r="J14" s="287">
        <f t="shared" si="3"/>
        <v>0</v>
      </c>
    </row>
    <row r="15" spans="2:10" s="289" customFormat="1" ht="12" hidden="1" customHeight="1" x14ac:dyDescent="0.25">
      <c r="B15" s="286" t="s">
        <v>1777</v>
      </c>
      <c r="C15" s="287"/>
      <c r="D15" s="287">
        <f t="shared" si="0"/>
        <v>0</v>
      </c>
      <c r="E15" s="287"/>
      <c r="F15" s="287">
        <f t="shared" si="1"/>
        <v>0</v>
      </c>
      <c r="G15" s="288"/>
      <c r="H15" s="287">
        <f t="shared" si="2"/>
        <v>0</v>
      </c>
      <c r="I15" s="287"/>
      <c r="J15" s="287">
        <f t="shared" si="3"/>
        <v>0</v>
      </c>
    </row>
    <row r="17" spans="2:10" ht="12" customHeight="1" x14ac:dyDescent="0.25">
      <c r="B17" s="934" t="s">
        <v>1264</v>
      </c>
      <c r="C17" s="934"/>
      <c r="D17" s="934"/>
      <c r="E17" s="934"/>
      <c r="F17" s="934"/>
      <c r="G17" s="934"/>
      <c r="H17" s="934"/>
      <c r="I17" s="934"/>
      <c r="J17" s="934"/>
    </row>
    <row r="18" spans="2:10" ht="12" customHeight="1" x14ac:dyDescent="0.25">
      <c r="B18" s="283" t="s">
        <v>1758</v>
      </c>
      <c r="C18" s="284" t="s">
        <v>1759</v>
      </c>
      <c r="D18" s="285" t="s">
        <v>1760</v>
      </c>
      <c r="E18" s="284" t="s">
        <v>1269</v>
      </c>
      <c r="F18" s="285" t="s">
        <v>1761</v>
      </c>
      <c r="G18" s="284" t="s">
        <v>1762</v>
      </c>
      <c r="H18" s="285" t="s">
        <v>1763</v>
      </c>
      <c r="I18" s="284" t="s">
        <v>1764</v>
      </c>
      <c r="J18" s="285" t="s">
        <v>1765</v>
      </c>
    </row>
    <row r="19" spans="2:10" s="289" customFormat="1" ht="12" customHeight="1" x14ac:dyDescent="0.25">
      <c r="B19" s="286" t="s">
        <v>1766</v>
      </c>
      <c r="C19" s="287">
        <v>4954580000</v>
      </c>
      <c r="D19" s="287">
        <v>0</v>
      </c>
      <c r="E19" s="287">
        <v>4766485000</v>
      </c>
      <c r="F19" s="287">
        <v>0</v>
      </c>
      <c r="G19" s="288">
        <v>4766485000</v>
      </c>
      <c r="H19" s="287">
        <v>0</v>
      </c>
      <c r="I19" s="287"/>
      <c r="J19" s="287">
        <v>0</v>
      </c>
    </row>
    <row r="20" spans="2:10" s="289" customFormat="1" ht="12" customHeight="1" x14ac:dyDescent="0.25">
      <c r="B20" s="290" t="s">
        <v>1767</v>
      </c>
      <c r="C20" s="291">
        <v>4954580000</v>
      </c>
      <c r="D20" s="287">
        <f>+C20-C19</f>
        <v>0</v>
      </c>
      <c r="E20" s="292">
        <v>4766485000</v>
      </c>
      <c r="F20" s="287">
        <f>+E20-E19</f>
        <v>0</v>
      </c>
      <c r="G20" s="293">
        <v>4766485000</v>
      </c>
      <c r="H20" s="287">
        <f>+G20-G19</f>
        <v>0</v>
      </c>
      <c r="I20" s="292">
        <v>51687467</v>
      </c>
      <c r="J20" s="287">
        <f>+I20-I19</f>
        <v>51687467</v>
      </c>
    </row>
    <row r="21" spans="2:10" s="289" customFormat="1" ht="12" customHeight="1" x14ac:dyDescent="0.25">
      <c r="B21" s="286" t="s">
        <v>1768</v>
      </c>
      <c r="C21" s="287">
        <v>4954580000</v>
      </c>
      <c r="D21" s="287">
        <f t="shared" ref="D21:D30" si="4">+C21-C20</f>
        <v>0</v>
      </c>
      <c r="E21" s="287">
        <v>4766485000</v>
      </c>
      <c r="F21" s="287">
        <f t="shared" ref="F21:F30" si="5">+E21-E20</f>
        <v>0</v>
      </c>
      <c r="G21" s="288">
        <v>4766485000</v>
      </c>
      <c r="H21" s="287">
        <f t="shared" ref="H21:H30" si="6">+G21-G20</f>
        <v>0</v>
      </c>
      <c r="I21" s="287">
        <v>525588170.30952382</v>
      </c>
      <c r="J21" s="287">
        <f t="shared" ref="J21:J30" si="7">+I21-I20</f>
        <v>473900703.30952382</v>
      </c>
    </row>
    <row r="22" spans="2:10" s="289" customFormat="1" ht="12" hidden="1" customHeight="1" x14ac:dyDescent="0.25">
      <c r="B22" s="290" t="s">
        <v>1769</v>
      </c>
      <c r="C22" s="287"/>
      <c r="D22" s="287">
        <f t="shared" si="4"/>
        <v>-4954580000</v>
      </c>
      <c r="E22" s="287"/>
      <c r="F22" s="287">
        <f t="shared" si="5"/>
        <v>-4766485000</v>
      </c>
      <c r="G22" s="288"/>
      <c r="H22" s="287">
        <f t="shared" si="6"/>
        <v>-4766485000</v>
      </c>
      <c r="I22" s="287"/>
      <c r="J22" s="287">
        <f t="shared" si="7"/>
        <v>-525588170.30952382</v>
      </c>
    </row>
    <row r="23" spans="2:10" s="289" customFormat="1" ht="12" hidden="1" customHeight="1" x14ac:dyDescent="0.25">
      <c r="B23" s="286" t="s">
        <v>1770</v>
      </c>
      <c r="C23" s="287"/>
      <c r="D23" s="287">
        <f t="shared" si="4"/>
        <v>0</v>
      </c>
      <c r="E23" s="287"/>
      <c r="F23" s="287">
        <f t="shared" si="5"/>
        <v>0</v>
      </c>
      <c r="G23" s="288"/>
      <c r="H23" s="287">
        <f t="shared" si="6"/>
        <v>0</v>
      </c>
      <c r="I23" s="287"/>
      <c r="J23" s="287">
        <f t="shared" si="7"/>
        <v>0</v>
      </c>
    </row>
    <row r="24" spans="2:10" s="289" customFormat="1" ht="12" hidden="1" customHeight="1" x14ac:dyDescent="0.25">
      <c r="B24" s="290" t="s">
        <v>1771</v>
      </c>
      <c r="C24" s="287"/>
      <c r="D24" s="287">
        <f t="shared" si="4"/>
        <v>0</v>
      </c>
      <c r="E24" s="287"/>
      <c r="F24" s="287">
        <f t="shared" si="5"/>
        <v>0</v>
      </c>
      <c r="G24" s="288"/>
      <c r="H24" s="287">
        <f t="shared" si="6"/>
        <v>0</v>
      </c>
      <c r="I24" s="287"/>
      <c r="J24" s="287">
        <f t="shared" si="7"/>
        <v>0</v>
      </c>
    </row>
    <row r="25" spans="2:10" s="289" customFormat="1" ht="12" hidden="1" customHeight="1" x14ac:dyDescent="0.25">
      <c r="B25" s="286" t="s">
        <v>1772</v>
      </c>
      <c r="C25" s="287"/>
      <c r="D25" s="287">
        <f t="shared" si="4"/>
        <v>0</v>
      </c>
      <c r="E25" s="287"/>
      <c r="F25" s="287">
        <f t="shared" si="5"/>
        <v>0</v>
      </c>
      <c r="G25" s="288"/>
      <c r="H25" s="287">
        <f t="shared" si="6"/>
        <v>0</v>
      </c>
      <c r="I25" s="287"/>
      <c r="J25" s="287">
        <f t="shared" si="7"/>
        <v>0</v>
      </c>
    </row>
    <row r="26" spans="2:10" s="289" customFormat="1" ht="12" hidden="1" customHeight="1" x14ac:dyDescent="0.25">
      <c r="B26" s="290" t="s">
        <v>1773</v>
      </c>
      <c r="C26" s="287"/>
      <c r="D26" s="287">
        <f t="shared" si="4"/>
        <v>0</v>
      </c>
      <c r="E26" s="287"/>
      <c r="F26" s="287">
        <f t="shared" si="5"/>
        <v>0</v>
      </c>
      <c r="G26" s="288"/>
      <c r="H26" s="287">
        <f t="shared" si="6"/>
        <v>0</v>
      </c>
      <c r="I26" s="287"/>
      <c r="J26" s="287">
        <f t="shared" si="7"/>
        <v>0</v>
      </c>
    </row>
    <row r="27" spans="2:10" s="289" customFormat="1" ht="12" hidden="1" customHeight="1" x14ac:dyDescent="0.25">
      <c r="B27" s="286" t="s">
        <v>1774</v>
      </c>
      <c r="C27" s="287"/>
      <c r="D27" s="287">
        <f t="shared" si="4"/>
        <v>0</v>
      </c>
      <c r="E27" s="287"/>
      <c r="F27" s="287">
        <f t="shared" si="5"/>
        <v>0</v>
      </c>
      <c r="G27" s="288"/>
      <c r="H27" s="287">
        <f t="shared" si="6"/>
        <v>0</v>
      </c>
      <c r="I27" s="287"/>
      <c r="J27" s="287">
        <f t="shared" si="7"/>
        <v>0</v>
      </c>
    </row>
    <row r="28" spans="2:10" s="289" customFormat="1" ht="12" hidden="1" customHeight="1" x14ac:dyDescent="0.25">
      <c r="B28" s="290" t="s">
        <v>1775</v>
      </c>
      <c r="C28" s="287"/>
      <c r="D28" s="287">
        <f t="shared" si="4"/>
        <v>0</v>
      </c>
      <c r="E28" s="287"/>
      <c r="F28" s="287">
        <f t="shared" si="5"/>
        <v>0</v>
      </c>
      <c r="G28" s="288"/>
      <c r="H28" s="287">
        <f t="shared" si="6"/>
        <v>0</v>
      </c>
      <c r="I28" s="287"/>
      <c r="J28" s="287">
        <f t="shared" si="7"/>
        <v>0</v>
      </c>
    </row>
    <row r="29" spans="2:10" s="289" customFormat="1" ht="12" hidden="1" customHeight="1" x14ac:dyDescent="0.25">
      <c r="B29" s="286" t="s">
        <v>1776</v>
      </c>
      <c r="C29" s="287"/>
      <c r="D29" s="287">
        <f t="shared" si="4"/>
        <v>0</v>
      </c>
      <c r="E29" s="287"/>
      <c r="F29" s="287">
        <f t="shared" si="5"/>
        <v>0</v>
      </c>
      <c r="G29" s="288"/>
      <c r="H29" s="287">
        <f t="shared" si="6"/>
        <v>0</v>
      </c>
      <c r="I29" s="287"/>
      <c r="J29" s="287">
        <f t="shared" si="7"/>
        <v>0</v>
      </c>
    </row>
    <row r="30" spans="2:10" s="289" customFormat="1" ht="12" hidden="1" customHeight="1" x14ac:dyDescent="0.25">
      <c r="B30" s="290" t="s">
        <v>1777</v>
      </c>
      <c r="C30" s="287"/>
      <c r="D30" s="287">
        <f t="shared" si="4"/>
        <v>0</v>
      </c>
      <c r="E30" s="287"/>
      <c r="F30" s="287">
        <f t="shared" si="5"/>
        <v>0</v>
      </c>
      <c r="G30" s="288"/>
      <c r="H30" s="287">
        <f t="shared" si="6"/>
        <v>0</v>
      </c>
      <c r="I30" s="287"/>
      <c r="J30" s="287">
        <f t="shared" si="7"/>
        <v>0</v>
      </c>
    </row>
    <row r="33" spans="2:10" ht="12" customHeight="1" x14ac:dyDescent="0.25">
      <c r="B33" s="933" t="s">
        <v>1265</v>
      </c>
      <c r="C33" s="933"/>
      <c r="D33" s="933"/>
      <c r="E33" s="933"/>
      <c r="F33" s="933"/>
      <c r="G33" s="933"/>
      <c r="H33" s="933"/>
      <c r="I33" s="933"/>
      <c r="J33" s="933"/>
    </row>
    <row r="34" spans="2:10" ht="12" customHeight="1" x14ac:dyDescent="0.25">
      <c r="B34" s="283" t="s">
        <v>1758</v>
      </c>
      <c r="C34" s="284" t="s">
        <v>1759</v>
      </c>
      <c r="D34" s="285" t="s">
        <v>1760</v>
      </c>
      <c r="E34" s="284" t="s">
        <v>1269</v>
      </c>
      <c r="F34" s="285" t="s">
        <v>1761</v>
      </c>
      <c r="G34" s="284" t="s">
        <v>1762</v>
      </c>
      <c r="H34" s="285" t="s">
        <v>1763</v>
      </c>
      <c r="I34" s="284" t="s">
        <v>1764</v>
      </c>
      <c r="J34" s="285" t="s">
        <v>1765</v>
      </c>
    </row>
    <row r="35" spans="2:10" s="289" customFormat="1" ht="12" customHeight="1" x14ac:dyDescent="0.25">
      <c r="B35" s="286" t="s">
        <v>1766</v>
      </c>
      <c r="C35" s="287">
        <v>934892000</v>
      </c>
      <c r="D35" s="287">
        <v>0</v>
      </c>
      <c r="E35" s="287">
        <v>862267000</v>
      </c>
      <c r="F35" s="287">
        <v>0</v>
      </c>
      <c r="G35" s="288">
        <v>862267000</v>
      </c>
      <c r="H35" s="287">
        <v>0</v>
      </c>
      <c r="I35" s="287">
        <v>0</v>
      </c>
      <c r="J35" s="287">
        <v>0</v>
      </c>
    </row>
    <row r="36" spans="2:10" s="289" customFormat="1" ht="12" customHeight="1" x14ac:dyDescent="0.25">
      <c r="B36" s="290" t="s">
        <v>1767</v>
      </c>
      <c r="C36" s="291">
        <v>934892000</v>
      </c>
      <c r="D36" s="287">
        <f>+C36-C35</f>
        <v>0</v>
      </c>
      <c r="E36" s="292">
        <v>862267000</v>
      </c>
      <c r="F36" s="287">
        <f>+E36-E35</f>
        <v>0</v>
      </c>
      <c r="G36" s="293">
        <v>862267000</v>
      </c>
      <c r="H36" s="287">
        <f>+G36-G35</f>
        <v>0</v>
      </c>
      <c r="I36" s="292">
        <v>4644934</v>
      </c>
      <c r="J36" s="287">
        <f>+I36-I35</f>
        <v>4644934</v>
      </c>
    </row>
    <row r="37" spans="2:10" s="289" customFormat="1" ht="12" customHeight="1" x14ac:dyDescent="0.25">
      <c r="B37" s="286" t="s">
        <v>1768</v>
      </c>
      <c r="C37" s="287">
        <v>934892000</v>
      </c>
      <c r="D37" s="287">
        <f t="shared" ref="D37:D46" si="8">+C37-C36</f>
        <v>0</v>
      </c>
      <c r="E37" s="287">
        <v>889771000</v>
      </c>
      <c r="F37" s="287">
        <f t="shared" ref="F37:F46" si="9">+E37-E36</f>
        <v>27504000</v>
      </c>
      <c r="G37" s="288">
        <v>862267000</v>
      </c>
      <c r="H37" s="287">
        <f t="shared" ref="H37:H46" si="10">+G37-G36</f>
        <v>0</v>
      </c>
      <c r="I37" s="287">
        <v>87490490.690476179</v>
      </c>
      <c r="J37" s="287">
        <f t="shared" ref="J37:J46" si="11">+I37-I36</f>
        <v>82845556.690476179</v>
      </c>
    </row>
    <row r="38" spans="2:10" s="289" customFormat="1" ht="12" hidden="1" customHeight="1" x14ac:dyDescent="0.25">
      <c r="B38" s="290" t="s">
        <v>1769</v>
      </c>
      <c r="C38" s="287"/>
      <c r="D38" s="287">
        <f t="shared" si="8"/>
        <v>-934892000</v>
      </c>
      <c r="E38" s="287"/>
      <c r="F38" s="287">
        <f t="shared" si="9"/>
        <v>-889771000</v>
      </c>
      <c r="G38" s="288"/>
      <c r="H38" s="287">
        <f t="shared" si="10"/>
        <v>-862267000</v>
      </c>
      <c r="I38" s="287"/>
      <c r="J38" s="287">
        <f t="shared" si="11"/>
        <v>-87490490.690476179</v>
      </c>
    </row>
    <row r="39" spans="2:10" s="289" customFormat="1" ht="12" hidden="1" customHeight="1" x14ac:dyDescent="0.25">
      <c r="B39" s="286" t="s">
        <v>1770</v>
      </c>
      <c r="C39" s="287"/>
      <c r="D39" s="287">
        <f t="shared" si="8"/>
        <v>0</v>
      </c>
      <c r="E39" s="287"/>
      <c r="F39" s="287">
        <f t="shared" si="9"/>
        <v>0</v>
      </c>
      <c r="G39" s="288"/>
      <c r="H39" s="287">
        <f t="shared" si="10"/>
        <v>0</v>
      </c>
      <c r="I39" s="287"/>
      <c r="J39" s="287">
        <f t="shared" si="11"/>
        <v>0</v>
      </c>
    </row>
    <row r="40" spans="2:10" s="289" customFormat="1" ht="12" hidden="1" customHeight="1" x14ac:dyDescent="0.25">
      <c r="B40" s="290" t="s">
        <v>1771</v>
      </c>
      <c r="C40" s="287"/>
      <c r="D40" s="287">
        <f t="shared" si="8"/>
        <v>0</v>
      </c>
      <c r="E40" s="287"/>
      <c r="F40" s="287">
        <f t="shared" si="9"/>
        <v>0</v>
      </c>
      <c r="G40" s="288"/>
      <c r="H40" s="287">
        <f t="shared" si="10"/>
        <v>0</v>
      </c>
      <c r="I40" s="287"/>
      <c r="J40" s="287">
        <f t="shared" si="11"/>
        <v>0</v>
      </c>
    </row>
    <row r="41" spans="2:10" s="289" customFormat="1" ht="12" hidden="1" customHeight="1" x14ac:dyDescent="0.25">
      <c r="B41" s="286" t="s">
        <v>1772</v>
      </c>
      <c r="C41" s="287"/>
      <c r="D41" s="287">
        <f t="shared" si="8"/>
        <v>0</v>
      </c>
      <c r="E41" s="287"/>
      <c r="F41" s="287">
        <f t="shared" si="9"/>
        <v>0</v>
      </c>
      <c r="G41" s="288"/>
      <c r="H41" s="287">
        <f t="shared" si="10"/>
        <v>0</v>
      </c>
      <c r="I41" s="287"/>
      <c r="J41" s="287">
        <f t="shared" si="11"/>
        <v>0</v>
      </c>
    </row>
    <row r="42" spans="2:10" s="289" customFormat="1" ht="12" hidden="1" customHeight="1" x14ac:dyDescent="0.25">
      <c r="B42" s="290" t="s">
        <v>1773</v>
      </c>
      <c r="C42" s="287"/>
      <c r="D42" s="287">
        <f t="shared" si="8"/>
        <v>0</v>
      </c>
      <c r="E42" s="287"/>
      <c r="F42" s="287">
        <f t="shared" si="9"/>
        <v>0</v>
      </c>
      <c r="G42" s="288"/>
      <c r="H42" s="287">
        <f t="shared" si="10"/>
        <v>0</v>
      </c>
      <c r="I42" s="287"/>
      <c r="J42" s="287">
        <f t="shared" si="11"/>
        <v>0</v>
      </c>
    </row>
    <row r="43" spans="2:10" s="289" customFormat="1" ht="12" hidden="1" customHeight="1" x14ac:dyDescent="0.25">
      <c r="B43" s="286" t="s">
        <v>1774</v>
      </c>
      <c r="C43" s="287"/>
      <c r="D43" s="287">
        <f t="shared" si="8"/>
        <v>0</v>
      </c>
      <c r="E43" s="287"/>
      <c r="F43" s="287">
        <f t="shared" si="9"/>
        <v>0</v>
      </c>
      <c r="G43" s="288"/>
      <c r="H43" s="287">
        <f t="shared" si="10"/>
        <v>0</v>
      </c>
      <c r="I43" s="287"/>
      <c r="J43" s="287">
        <f t="shared" si="11"/>
        <v>0</v>
      </c>
    </row>
    <row r="44" spans="2:10" s="289" customFormat="1" ht="12" hidden="1" customHeight="1" x14ac:dyDescent="0.25">
      <c r="B44" s="290" t="s">
        <v>1775</v>
      </c>
      <c r="C44" s="287"/>
      <c r="D44" s="287">
        <f t="shared" si="8"/>
        <v>0</v>
      </c>
      <c r="E44" s="287"/>
      <c r="F44" s="287">
        <f t="shared" si="9"/>
        <v>0</v>
      </c>
      <c r="G44" s="288"/>
      <c r="H44" s="287">
        <f t="shared" si="10"/>
        <v>0</v>
      </c>
      <c r="I44" s="287"/>
      <c r="J44" s="287">
        <f t="shared" si="11"/>
        <v>0</v>
      </c>
    </row>
    <row r="45" spans="2:10" s="289" customFormat="1" ht="12" hidden="1" customHeight="1" x14ac:dyDescent="0.25">
      <c r="B45" s="286" t="s">
        <v>1776</v>
      </c>
      <c r="C45" s="287"/>
      <c r="D45" s="287">
        <f t="shared" si="8"/>
        <v>0</v>
      </c>
      <c r="E45" s="287"/>
      <c r="F45" s="287">
        <f t="shared" si="9"/>
        <v>0</v>
      </c>
      <c r="G45" s="288"/>
      <c r="H45" s="287">
        <f t="shared" si="10"/>
        <v>0</v>
      </c>
      <c r="I45" s="287"/>
      <c r="J45" s="287">
        <f t="shared" si="11"/>
        <v>0</v>
      </c>
    </row>
    <row r="46" spans="2:10" s="289" customFormat="1" ht="12" hidden="1" customHeight="1" x14ac:dyDescent="0.25">
      <c r="B46" s="290" t="s">
        <v>1777</v>
      </c>
      <c r="C46" s="287"/>
      <c r="D46" s="287">
        <f t="shared" si="8"/>
        <v>0</v>
      </c>
      <c r="E46" s="287"/>
      <c r="F46" s="287">
        <f t="shared" si="9"/>
        <v>0</v>
      </c>
      <c r="G46" s="288"/>
      <c r="H46" s="287">
        <f t="shared" si="10"/>
        <v>0</v>
      </c>
      <c r="I46" s="287"/>
      <c r="J46" s="287">
        <f t="shared" si="11"/>
        <v>0</v>
      </c>
    </row>
    <row r="49" spans="2:10" ht="12" customHeight="1" x14ac:dyDescent="0.25">
      <c r="B49" s="935" t="s">
        <v>1778</v>
      </c>
      <c r="C49" s="935"/>
      <c r="D49" s="935"/>
      <c r="E49" s="935"/>
      <c r="F49" s="935"/>
      <c r="G49" s="935"/>
      <c r="H49" s="935"/>
      <c r="I49" s="935"/>
      <c r="J49" s="935"/>
    </row>
    <row r="50" spans="2:10" ht="12" customHeight="1" x14ac:dyDescent="0.25">
      <c r="B50" s="283" t="s">
        <v>1758</v>
      </c>
      <c r="C50" s="284" t="s">
        <v>1759</v>
      </c>
      <c r="D50" s="285" t="s">
        <v>1760</v>
      </c>
      <c r="E50" s="284" t="s">
        <v>1269</v>
      </c>
      <c r="F50" s="285" t="s">
        <v>1761</v>
      </c>
      <c r="G50" s="284" t="s">
        <v>1762</v>
      </c>
      <c r="H50" s="285" t="s">
        <v>1763</v>
      </c>
      <c r="I50" s="284" t="s">
        <v>1764</v>
      </c>
      <c r="J50" s="285" t="s">
        <v>1765</v>
      </c>
    </row>
    <row r="51" spans="2:10" ht="12" customHeight="1" x14ac:dyDescent="0.25">
      <c r="B51" s="294" t="s">
        <v>1766</v>
      </c>
      <c r="C51" s="295">
        <v>6265502000</v>
      </c>
      <c r="D51" s="295">
        <v>0</v>
      </c>
      <c r="E51" s="295">
        <v>5977658000</v>
      </c>
      <c r="F51" s="295">
        <v>0</v>
      </c>
      <c r="G51" s="296">
        <v>5977658000</v>
      </c>
      <c r="H51" s="295">
        <v>0</v>
      </c>
      <c r="I51" s="295">
        <v>0</v>
      </c>
      <c r="J51" s="295">
        <v>0</v>
      </c>
    </row>
    <row r="52" spans="2:10" ht="12" customHeight="1" x14ac:dyDescent="0.25">
      <c r="B52" s="297" t="s">
        <v>1767</v>
      </c>
      <c r="C52" s="295">
        <v>6265502000</v>
      </c>
      <c r="D52" s="295">
        <f>+C52-C51</f>
        <v>0</v>
      </c>
      <c r="E52" s="295">
        <v>5977658000</v>
      </c>
      <c r="F52" s="295">
        <f>+E52-E51</f>
        <v>0</v>
      </c>
      <c r="G52" s="296">
        <v>5977658000</v>
      </c>
      <c r="H52" s="295">
        <f>+G52-G51</f>
        <v>0</v>
      </c>
      <c r="I52" s="295">
        <v>61726501</v>
      </c>
      <c r="J52" s="295">
        <f>+I52-I51</f>
        <v>61726501</v>
      </c>
    </row>
    <row r="53" spans="2:10" ht="12" customHeight="1" x14ac:dyDescent="0.25">
      <c r="B53" s="297" t="s">
        <v>1768</v>
      </c>
      <c r="C53" s="295">
        <v>6265502000</v>
      </c>
      <c r="D53" s="295">
        <f t="shared" ref="D53:D62" si="12">+C53-C52</f>
        <v>0</v>
      </c>
      <c r="E53" s="295">
        <v>6005162000</v>
      </c>
      <c r="F53" s="295">
        <f t="shared" ref="F53:F62" si="13">+E53-E52</f>
        <v>27504000</v>
      </c>
      <c r="G53" s="296">
        <v>5977658000</v>
      </c>
      <c r="H53" s="295">
        <f t="shared" ref="H53:H62" si="14">+G53-G52</f>
        <v>0</v>
      </c>
      <c r="I53" s="295">
        <v>657078094</v>
      </c>
      <c r="J53" s="295">
        <f t="shared" ref="J53:J62" si="15">+I53-I52</f>
        <v>595351593</v>
      </c>
    </row>
    <row r="54" spans="2:10" ht="12" hidden="1" customHeight="1" x14ac:dyDescent="0.25">
      <c r="B54" s="297" t="s">
        <v>1769</v>
      </c>
      <c r="C54" s="295"/>
      <c r="D54" s="295">
        <f t="shared" si="12"/>
        <v>-6265502000</v>
      </c>
      <c r="E54" s="295"/>
      <c r="F54" s="295">
        <f t="shared" si="13"/>
        <v>-6005162000</v>
      </c>
      <c r="G54" s="296"/>
      <c r="H54" s="295">
        <f t="shared" si="14"/>
        <v>-5977658000</v>
      </c>
      <c r="I54" s="295"/>
      <c r="J54" s="295">
        <f t="shared" si="15"/>
        <v>-657078094</v>
      </c>
    </row>
    <row r="55" spans="2:10" ht="12" hidden="1" customHeight="1" x14ac:dyDescent="0.25">
      <c r="B55" s="294" t="s">
        <v>1770</v>
      </c>
      <c r="C55" s="295"/>
      <c r="D55" s="298">
        <f t="shared" si="12"/>
        <v>0</v>
      </c>
      <c r="E55" s="295"/>
      <c r="F55" s="295">
        <f t="shared" si="13"/>
        <v>0</v>
      </c>
      <c r="G55" s="296"/>
      <c r="H55" s="295">
        <f t="shared" si="14"/>
        <v>0</v>
      </c>
      <c r="I55" s="295"/>
      <c r="J55" s="295">
        <f t="shared" si="15"/>
        <v>0</v>
      </c>
    </row>
    <row r="56" spans="2:10" ht="12" hidden="1" customHeight="1" x14ac:dyDescent="0.25">
      <c r="B56" s="297" t="s">
        <v>1771</v>
      </c>
      <c r="C56" s="295"/>
      <c r="D56" s="295">
        <f t="shared" si="12"/>
        <v>0</v>
      </c>
      <c r="E56" s="295"/>
      <c r="F56" s="295">
        <f t="shared" si="13"/>
        <v>0</v>
      </c>
      <c r="G56" s="296"/>
      <c r="H56" s="295">
        <f t="shared" si="14"/>
        <v>0</v>
      </c>
      <c r="I56" s="295"/>
      <c r="J56" s="295">
        <f t="shared" si="15"/>
        <v>0</v>
      </c>
    </row>
    <row r="57" spans="2:10" ht="12" hidden="1" customHeight="1" x14ac:dyDescent="0.25">
      <c r="B57" s="294" t="s">
        <v>1772</v>
      </c>
      <c r="C57" s="295"/>
      <c r="D57" s="295">
        <f t="shared" si="12"/>
        <v>0</v>
      </c>
      <c r="E57" s="295"/>
      <c r="F57" s="295">
        <f t="shared" si="13"/>
        <v>0</v>
      </c>
      <c r="G57" s="296"/>
      <c r="H57" s="295">
        <f t="shared" si="14"/>
        <v>0</v>
      </c>
      <c r="I57" s="295"/>
      <c r="J57" s="295">
        <f t="shared" si="15"/>
        <v>0</v>
      </c>
    </row>
    <row r="58" spans="2:10" ht="12" hidden="1" customHeight="1" x14ac:dyDescent="0.25">
      <c r="B58" s="297" t="s">
        <v>1773</v>
      </c>
      <c r="C58" s="295"/>
      <c r="D58" s="298">
        <f t="shared" si="12"/>
        <v>0</v>
      </c>
      <c r="E58" s="295"/>
      <c r="F58" s="295">
        <f t="shared" si="13"/>
        <v>0</v>
      </c>
      <c r="G58" s="296"/>
      <c r="H58" s="295">
        <f t="shared" si="14"/>
        <v>0</v>
      </c>
      <c r="I58" s="295"/>
      <c r="J58" s="295">
        <f t="shared" si="15"/>
        <v>0</v>
      </c>
    </row>
    <row r="59" spans="2:10" ht="12" hidden="1" customHeight="1" x14ac:dyDescent="0.25">
      <c r="B59" s="294" t="s">
        <v>1774</v>
      </c>
      <c r="C59" s="295"/>
      <c r="D59" s="298">
        <f t="shared" si="12"/>
        <v>0</v>
      </c>
      <c r="E59" s="295"/>
      <c r="F59" s="295">
        <f t="shared" si="13"/>
        <v>0</v>
      </c>
      <c r="G59" s="296"/>
      <c r="H59" s="295">
        <f t="shared" si="14"/>
        <v>0</v>
      </c>
      <c r="I59" s="295"/>
      <c r="J59" s="295">
        <f t="shared" si="15"/>
        <v>0</v>
      </c>
    </row>
    <row r="60" spans="2:10" ht="12" hidden="1" customHeight="1" x14ac:dyDescent="0.25">
      <c r="B60" s="297" t="s">
        <v>1775</v>
      </c>
      <c r="C60" s="295"/>
      <c r="D60" s="295">
        <f t="shared" si="12"/>
        <v>0</v>
      </c>
      <c r="E60" s="295"/>
      <c r="F60" s="295">
        <f t="shared" si="13"/>
        <v>0</v>
      </c>
      <c r="G60" s="296"/>
      <c r="H60" s="295">
        <f t="shared" si="14"/>
        <v>0</v>
      </c>
      <c r="I60" s="295"/>
      <c r="J60" s="295">
        <f t="shared" si="15"/>
        <v>0</v>
      </c>
    </row>
    <row r="61" spans="2:10" ht="12" hidden="1" customHeight="1" x14ac:dyDescent="0.25">
      <c r="B61" s="294" t="s">
        <v>1776</v>
      </c>
      <c r="C61" s="295"/>
      <c r="D61" s="295">
        <f t="shared" si="12"/>
        <v>0</v>
      </c>
      <c r="E61" s="295"/>
      <c r="F61" s="295">
        <f t="shared" si="13"/>
        <v>0</v>
      </c>
      <c r="G61" s="296"/>
      <c r="H61" s="295">
        <f t="shared" si="14"/>
        <v>0</v>
      </c>
      <c r="I61" s="295"/>
      <c r="J61" s="295">
        <f t="shared" si="15"/>
        <v>0</v>
      </c>
    </row>
    <row r="62" spans="2:10" ht="12" hidden="1" customHeight="1" x14ac:dyDescent="0.25">
      <c r="B62" s="297" t="s">
        <v>1777</v>
      </c>
      <c r="C62" s="295"/>
      <c r="D62" s="295">
        <f t="shared" si="12"/>
        <v>0</v>
      </c>
      <c r="E62" s="295"/>
      <c r="F62" s="295">
        <f t="shared" si="13"/>
        <v>0</v>
      </c>
      <c r="G62" s="296"/>
      <c r="H62" s="295">
        <f t="shared" si="14"/>
        <v>0</v>
      </c>
      <c r="I62" s="295"/>
      <c r="J62" s="295">
        <f t="shared" si="15"/>
        <v>0</v>
      </c>
    </row>
    <row r="64" spans="2:10" ht="12" hidden="1" customHeight="1" x14ac:dyDescent="0.25">
      <c r="B64" s="925" t="s">
        <v>243</v>
      </c>
      <c r="C64" s="925"/>
    </row>
    <row r="65" spans="2:14" s="260" customFormat="1" ht="21.6" hidden="1" customHeight="1" x14ac:dyDescent="0.25">
      <c r="B65" s="300" t="s">
        <v>1240</v>
      </c>
      <c r="C65" s="301" t="s">
        <v>1241</v>
      </c>
      <c r="D65" s="301" t="s">
        <v>1242</v>
      </c>
      <c r="E65" s="301" t="s">
        <v>1243</v>
      </c>
      <c r="F65" s="927" t="s">
        <v>1244</v>
      </c>
      <c r="G65" s="927"/>
      <c r="H65" s="927" t="s">
        <v>1245</v>
      </c>
      <c r="I65" s="927"/>
      <c r="J65" s="927" t="s">
        <v>1246</v>
      </c>
      <c r="K65" s="927"/>
      <c r="L65" s="927" t="s">
        <v>1247</v>
      </c>
      <c r="M65" s="927"/>
    </row>
    <row r="66" spans="2:14" s="260" customFormat="1" ht="21.6" hidden="1" customHeight="1" x14ac:dyDescent="0.25">
      <c r="B66" s="302">
        <v>7710</v>
      </c>
      <c r="C66" s="303" t="s">
        <v>1248</v>
      </c>
      <c r="D66" s="304" t="s">
        <v>115</v>
      </c>
      <c r="E66" s="305">
        <v>376030000</v>
      </c>
      <c r="F66" s="305">
        <v>348906000</v>
      </c>
      <c r="G66" s="306">
        <v>0.92786745738371934</v>
      </c>
      <c r="H66" s="305">
        <v>348906000</v>
      </c>
      <c r="I66" s="307">
        <v>0.92786745738371934</v>
      </c>
      <c r="J66" s="305">
        <v>0</v>
      </c>
      <c r="K66" s="307">
        <v>0</v>
      </c>
      <c r="L66" s="305">
        <v>27124000</v>
      </c>
      <c r="M66" s="307">
        <v>7.2132542616280618E-2</v>
      </c>
    </row>
    <row r="67" spans="2:14" s="260" customFormat="1" ht="21.6" hidden="1" customHeight="1" x14ac:dyDescent="0.25">
      <c r="B67" s="302">
        <v>7710</v>
      </c>
      <c r="C67" s="303" t="s">
        <v>1248</v>
      </c>
      <c r="D67" s="304" t="s">
        <v>1264</v>
      </c>
      <c r="E67" s="305">
        <v>4954580000</v>
      </c>
      <c r="F67" s="305">
        <v>4766485000</v>
      </c>
      <c r="G67" s="306">
        <v>0.96203613626180218</v>
      </c>
      <c r="H67" s="305">
        <v>4766485000</v>
      </c>
      <c r="I67" s="307">
        <v>0.96203613626180218</v>
      </c>
      <c r="J67" s="305">
        <v>0</v>
      </c>
      <c r="K67" s="307">
        <v>0</v>
      </c>
      <c r="L67" s="305">
        <v>188095000</v>
      </c>
      <c r="M67" s="307">
        <v>3.7963863738197788E-2</v>
      </c>
    </row>
    <row r="68" spans="2:14" s="260" customFormat="1" ht="21.6" hidden="1" customHeight="1" x14ac:dyDescent="0.25">
      <c r="B68" s="302">
        <v>7710</v>
      </c>
      <c r="C68" s="303" t="s">
        <v>1248</v>
      </c>
      <c r="D68" s="304" t="s">
        <v>1265</v>
      </c>
      <c r="E68" s="305">
        <v>934892000</v>
      </c>
      <c r="F68" s="305">
        <v>862267000</v>
      </c>
      <c r="G68" s="306">
        <v>0.92231723022552337</v>
      </c>
      <c r="H68" s="305">
        <v>862267000</v>
      </c>
      <c r="I68" s="307">
        <v>0.92231723022552337</v>
      </c>
      <c r="J68" s="305">
        <v>0</v>
      </c>
      <c r="K68" s="307">
        <v>0</v>
      </c>
      <c r="L68" s="305">
        <v>72625000</v>
      </c>
      <c r="M68" s="307">
        <v>7.768276977447662E-2</v>
      </c>
    </row>
    <row r="69" spans="2:14" s="260" customFormat="1" ht="21.6" hidden="1" customHeight="1" x14ac:dyDescent="0.25">
      <c r="B69" s="928" t="s">
        <v>1779</v>
      </c>
      <c r="C69" s="929"/>
      <c r="D69" s="930"/>
      <c r="E69" s="308">
        <v>6265502000</v>
      </c>
      <c r="F69" s="308">
        <v>5977658000</v>
      </c>
      <c r="G69" s="309">
        <v>0.95405890860780185</v>
      </c>
      <c r="H69" s="308">
        <v>5977658000</v>
      </c>
      <c r="I69" s="310">
        <v>0.95405890860780185</v>
      </c>
      <c r="J69" s="308">
        <v>0</v>
      </c>
      <c r="K69" s="310">
        <v>0</v>
      </c>
      <c r="L69" s="308">
        <v>287844000</v>
      </c>
      <c r="M69" s="310">
        <v>4.5941091392198104E-2</v>
      </c>
    </row>
    <row r="70" spans="2:14" s="315" customFormat="1" ht="12" hidden="1" customHeight="1" x14ac:dyDescent="0.25">
      <c r="B70" s="311" t="s">
        <v>1780</v>
      </c>
      <c r="C70" s="312" t="s">
        <v>1781</v>
      </c>
      <c r="D70" s="311" t="s">
        <v>1782</v>
      </c>
      <c r="E70" s="311" t="s">
        <v>1783</v>
      </c>
      <c r="F70" s="313" t="s">
        <v>1259</v>
      </c>
      <c r="G70" s="314" t="s">
        <v>1260</v>
      </c>
      <c r="H70" s="299"/>
      <c r="I70" s="299"/>
      <c r="J70" s="299"/>
    </row>
    <row r="71" spans="2:14" ht="12" hidden="1" customHeight="1" x14ac:dyDescent="0.25">
      <c r="B71" s="316" t="s">
        <v>1263</v>
      </c>
      <c r="C71" s="317" t="s">
        <v>115</v>
      </c>
      <c r="D71" s="316">
        <v>40239334</v>
      </c>
      <c r="E71" s="316">
        <v>27313966</v>
      </c>
      <c r="F71" s="316">
        <v>12925368</v>
      </c>
      <c r="G71" s="318">
        <v>0.32121227453714818</v>
      </c>
    </row>
    <row r="72" spans="2:14" ht="12" hidden="1" customHeight="1" x14ac:dyDescent="0.25">
      <c r="B72" s="316" t="s">
        <v>1263</v>
      </c>
      <c r="C72" s="317" t="s">
        <v>1264</v>
      </c>
      <c r="D72" s="316">
        <v>506477997.85185182</v>
      </c>
      <c r="E72" s="316">
        <v>202405816.85185185</v>
      </c>
      <c r="F72" s="316">
        <v>304072181</v>
      </c>
      <c r="G72" s="318">
        <v>0.60036602239322379</v>
      </c>
    </row>
    <row r="73" spans="2:14" ht="12" hidden="1" customHeight="1" x14ac:dyDescent="0.25">
      <c r="B73" s="316" t="s">
        <v>1263</v>
      </c>
      <c r="C73" s="317" t="s">
        <v>1265</v>
      </c>
      <c r="D73" s="316">
        <v>75874148.148148149</v>
      </c>
      <c r="E73" s="316">
        <v>17547548.148148149</v>
      </c>
      <c r="F73" s="316">
        <v>58326600</v>
      </c>
      <c r="G73" s="318">
        <v>0.76872823515743904</v>
      </c>
    </row>
    <row r="74" spans="2:14" ht="12" hidden="1" customHeight="1" x14ac:dyDescent="0.25">
      <c r="B74" s="319" t="s">
        <v>1249</v>
      </c>
      <c r="C74" s="320"/>
      <c r="D74" s="319">
        <v>622591480</v>
      </c>
      <c r="E74" s="319">
        <v>247267331</v>
      </c>
      <c r="F74" s="319">
        <v>375324149</v>
      </c>
      <c r="G74" s="321">
        <v>0.6028417687309181</v>
      </c>
    </row>
    <row r="75" spans="2:14" ht="12" hidden="1" customHeight="1" x14ac:dyDescent="0.25"/>
    <row r="76" spans="2:14" ht="12" hidden="1" customHeight="1" x14ac:dyDescent="0.25"/>
    <row r="77" spans="2:14" ht="12" hidden="1" customHeight="1" x14ac:dyDescent="0.25">
      <c r="B77" s="925" t="s">
        <v>244</v>
      </c>
      <c r="C77" s="925"/>
    </row>
    <row r="78" spans="2:14" ht="12" hidden="1" customHeight="1" x14ac:dyDescent="0.25">
      <c r="B78" s="322" t="s">
        <v>1240</v>
      </c>
      <c r="C78" s="322" t="s">
        <v>1241</v>
      </c>
      <c r="D78" s="322" t="s">
        <v>1242</v>
      </c>
      <c r="E78" s="322" t="s">
        <v>1243</v>
      </c>
      <c r="F78" s="323"/>
      <c r="G78" s="931" t="s">
        <v>1244</v>
      </c>
      <c r="H78" s="932"/>
      <c r="I78" s="931" t="s">
        <v>1245</v>
      </c>
      <c r="J78" s="932"/>
      <c r="K78" s="931" t="s">
        <v>1246</v>
      </c>
      <c r="L78" s="932"/>
      <c r="M78" s="931" t="s">
        <v>1247</v>
      </c>
      <c r="N78" s="932"/>
    </row>
    <row r="79" spans="2:14" ht="12" hidden="1" customHeight="1" x14ac:dyDescent="0.25">
      <c r="B79" s="324">
        <v>7710</v>
      </c>
      <c r="C79" s="325" t="s">
        <v>1248</v>
      </c>
      <c r="D79" s="326" t="s">
        <v>115</v>
      </c>
      <c r="E79" s="327">
        <v>376030000</v>
      </c>
      <c r="F79" s="328">
        <v>6.0015941260572574E-2</v>
      </c>
      <c r="G79" s="329">
        <v>348906000</v>
      </c>
      <c r="H79" s="330">
        <v>0.92786745738371934</v>
      </c>
      <c r="I79" s="327">
        <v>348906000</v>
      </c>
      <c r="J79" s="330">
        <v>0.92786745738371934</v>
      </c>
      <c r="K79" s="331">
        <v>5394100</v>
      </c>
      <c r="L79" s="332">
        <v>1.5460037947183482E-2</v>
      </c>
      <c r="M79" s="295">
        <v>27124000</v>
      </c>
      <c r="N79" s="333">
        <v>7.2132542616280618E-2</v>
      </c>
    </row>
    <row r="80" spans="2:14" ht="12" hidden="1" customHeight="1" x14ac:dyDescent="0.25">
      <c r="B80" s="324">
        <v>7710</v>
      </c>
      <c r="C80" s="325" t="s">
        <v>1248</v>
      </c>
      <c r="D80" s="326" t="s">
        <v>1264</v>
      </c>
      <c r="E80" s="327">
        <v>4954580000</v>
      </c>
      <c r="F80" s="328">
        <v>0.79077143379732384</v>
      </c>
      <c r="G80" s="329">
        <v>4766485000</v>
      </c>
      <c r="H80" s="330">
        <v>0.96203613626180218</v>
      </c>
      <c r="I80" s="327">
        <v>4766485000</v>
      </c>
      <c r="J80" s="330">
        <v>0.96203613626180218</v>
      </c>
      <c r="K80" s="331">
        <v>51687467</v>
      </c>
      <c r="L80" s="332">
        <v>1.0843937828399753E-2</v>
      </c>
      <c r="M80" s="295">
        <v>188095000</v>
      </c>
      <c r="N80" s="333">
        <v>3.7963863738197788E-2</v>
      </c>
    </row>
    <row r="81" spans="2:14" ht="12" hidden="1" customHeight="1" x14ac:dyDescent="0.25">
      <c r="B81" s="324">
        <v>7710</v>
      </c>
      <c r="C81" s="325" t="s">
        <v>1248</v>
      </c>
      <c r="D81" s="326" t="s">
        <v>1265</v>
      </c>
      <c r="E81" s="327">
        <v>934892000</v>
      </c>
      <c r="F81" s="328">
        <v>0.14921262494210361</v>
      </c>
      <c r="G81" s="329">
        <v>862267000</v>
      </c>
      <c r="H81" s="330">
        <v>0.92231723022552337</v>
      </c>
      <c r="I81" s="327">
        <v>862267000</v>
      </c>
      <c r="J81" s="330">
        <v>0.92231723022552337</v>
      </c>
      <c r="K81" s="331">
        <v>4644934</v>
      </c>
      <c r="L81" s="332">
        <v>5.3868859645562223E-3</v>
      </c>
      <c r="M81" s="295">
        <v>72625000</v>
      </c>
      <c r="N81" s="333">
        <v>7.768276977447662E-2</v>
      </c>
    </row>
    <row r="82" spans="2:14" ht="12" hidden="1" customHeight="1" x14ac:dyDescent="0.25">
      <c r="B82" s="334" t="s">
        <v>1249</v>
      </c>
      <c r="C82" s="334" t="s">
        <v>1248</v>
      </c>
      <c r="D82" s="335" t="s">
        <v>486</v>
      </c>
      <c r="E82" s="336">
        <v>6265502000</v>
      </c>
      <c r="F82" s="337">
        <v>1</v>
      </c>
      <c r="G82" s="336">
        <v>5977658000</v>
      </c>
      <c r="H82" s="338">
        <v>0.95405890860780185</v>
      </c>
      <c r="I82" s="336">
        <v>5977658000</v>
      </c>
      <c r="J82" s="338">
        <v>0.95405890860780185</v>
      </c>
      <c r="K82" s="339">
        <v>61726501</v>
      </c>
      <c r="L82" s="340">
        <v>1.0326201498981709E-2</v>
      </c>
      <c r="M82" s="339">
        <v>287844000</v>
      </c>
      <c r="N82" s="341">
        <v>4.5941091392198104E-2</v>
      </c>
    </row>
    <row r="83" spans="2:14" s="315" customFormat="1" ht="12" hidden="1" customHeight="1" x14ac:dyDescent="0.25">
      <c r="B83" s="342" t="s">
        <v>1780</v>
      </c>
      <c r="C83" s="343" t="s">
        <v>1781</v>
      </c>
      <c r="D83" s="342" t="s">
        <v>1782</v>
      </c>
      <c r="E83" s="342" t="s">
        <v>1783</v>
      </c>
      <c r="F83" s="344" t="s">
        <v>1259</v>
      </c>
      <c r="G83" s="314" t="s">
        <v>1260</v>
      </c>
      <c r="H83" s="299"/>
      <c r="I83" s="299"/>
      <c r="J83" s="299"/>
    </row>
    <row r="84" spans="2:14" ht="12" hidden="1" customHeight="1" x14ac:dyDescent="0.25">
      <c r="B84" s="282">
        <v>7710</v>
      </c>
      <c r="C84" s="345" t="s">
        <v>115</v>
      </c>
      <c r="D84" s="346">
        <v>40239334</v>
      </c>
      <c r="E84" s="347">
        <v>29097299</v>
      </c>
      <c r="F84" s="346">
        <v>11142035</v>
      </c>
      <c r="G84" s="318">
        <v>0.27689412056372503</v>
      </c>
    </row>
    <row r="85" spans="2:14" ht="12" hidden="1" customHeight="1" x14ac:dyDescent="0.25">
      <c r="B85" s="282">
        <v>7710</v>
      </c>
      <c r="C85" s="345" t="s">
        <v>1264</v>
      </c>
      <c r="D85" s="346">
        <v>506477997.85185182</v>
      </c>
      <c r="E85" s="347">
        <v>392676483.85185182</v>
      </c>
      <c r="F85" s="346">
        <v>113801514</v>
      </c>
      <c r="G85" s="318">
        <v>0.22469192044406971</v>
      </c>
    </row>
    <row r="86" spans="2:14" ht="12" hidden="1" customHeight="1" x14ac:dyDescent="0.25">
      <c r="B86" s="282">
        <v>7710</v>
      </c>
      <c r="C86" s="345" t="s">
        <v>1265</v>
      </c>
      <c r="D86" s="346">
        <v>75874148.148148149</v>
      </c>
      <c r="E86" s="347">
        <v>28083215.148148149</v>
      </c>
      <c r="F86" s="346">
        <v>47790933</v>
      </c>
      <c r="G86" s="318">
        <v>0.62987109794874752</v>
      </c>
    </row>
    <row r="87" spans="2:14" ht="12" hidden="1" customHeight="1" x14ac:dyDescent="0.25">
      <c r="B87" s="348" t="s">
        <v>1249</v>
      </c>
      <c r="C87" s="349"/>
      <c r="D87" s="348">
        <v>622591480</v>
      </c>
      <c r="E87" s="348">
        <v>449856998</v>
      </c>
      <c r="F87" s="348">
        <v>172734482</v>
      </c>
      <c r="G87" s="350">
        <v>0.27744433958524456</v>
      </c>
    </row>
    <row r="88" spans="2:14" ht="12" hidden="1" customHeight="1" x14ac:dyDescent="0.25"/>
    <row r="90" spans="2:14" ht="12" customHeight="1" thickBot="1" x14ac:dyDescent="0.3">
      <c r="B90" s="925" t="s">
        <v>245</v>
      </c>
      <c r="C90" s="925"/>
    </row>
    <row r="91" spans="2:14" ht="12" customHeight="1" x14ac:dyDescent="0.25">
      <c r="B91" s="351" t="s">
        <v>1242</v>
      </c>
      <c r="C91" s="351" t="s">
        <v>1243</v>
      </c>
      <c r="D91" s="926" t="s">
        <v>1244</v>
      </c>
      <c r="E91" s="926"/>
      <c r="F91" s="926" t="s">
        <v>1245</v>
      </c>
      <c r="G91" s="926"/>
      <c r="H91" s="926" t="s">
        <v>1246</v>
      </c>
      <c r="I91" s="926"/>
      <c r="J91" s="926" t="s">
        <v>1247</v>
      </c>
      <c r="K91" s="926"/>
    </row>
    <row r="92" spans="2:14" ht="12" customHeight="1" x14ac:dyDescent="0.25">
      <c r="B92" s="260" t="s">
        <v>115</v>
      </c>
      <c r="C92" s="352">
        <v>376030000</v>
      </c>
      <c r="D92" s="316">
        <v>348906000</v>
      </c>
      <c r="E92" s="353">
        <v>0.92786745738371934</v>
      </c>
      <c r="F92" s="316">
        <v>348906000</v>
      </c>
      <c r="G92" s="354">
        <v>0.92786745738371934</v>
      </c>
      <c r="H92" s="316">
        <v>43999433</v>
      </c>
      <c r="I92" s="353">
        <v>0.1261068396645515</v>
      </c>
      <c r="J92" s="316">
        <v>27124000</v>
      </c>
      <c r="K92" s="353">
        <v>7.2132542616280618E-2</v>
      </c>
    </row>
    <row r="93" spans="2:14" ht="12" customHeight="1" x14ac:dyDescent="0.25">
      <c r="B93" s="260" t="s">
        <v>105</v>
      </c>
      <c r="C93" s="352">
        <v>4954580000</v>
      </c>
      <c r="D93" s="316">
        <v>4766485000</v>
      </c>
      <c r="E93" s="353">
        <v>0.96203613626180218</v>
      </c>
      <c r="F93" s="316">
        <v>4766485000</v>
      </c>
      <c r="G93" s="354">
        <v>0.96203613626180218</v>
      </c>
      <c r="H93" s="316">
        <v>525588170.30952382</v>
      </c>
      <c r="I93" s="353">
        <v>0.11026745501339537</v>
      </c>
      <c r="J93" s="316">
        <v>188095000</v>
      </c>
      <c r="K93" s="353">
        <v>3.7963863738197788E-2</v>
      </c>
    </row>
    <row r="94" spans="2:14" ht="12" customHeight="1" x14ac:dyDescent="0.25">
      <c r="B94" s="260" t="s">
        <v>114</v>
      </c>
      <c r="C94" s="352">
        <v>934892000</v>
      </c>
      <c r="D94" s="316">
        <v>889771000</v>
      </c>
      <c r="E94" s="353">
        <v>0.95173667118768801</v>
      </c>
      <c r="F94" s="316">
        <v>862267000</v>
      </c>
      <c r="G94" s="354">
        <v>0.92231723022552337</v>
      </c>
      <c r="H94" s="316">
        <v>87490490.690476179</v>
      </c>
      <c r="I94" s="353">
        <v>0.10146566050942014</v>
      </c>
      <c r="J94" s="316">
        <v>72625000</v>
      </c>
      <c r="K94" s="353">
        <v>7.768276977447662E-2</v>
      </c>
    </row>
    <row r="95" spans="2:14" ht="12" customHeight="1" x14ac:dyDescent="0.25">
      <c r="B95" s="355" t="s">
        <v>486</v>
      </c>
      <c r="C95" s="356">
        <v>6265502000</v>
      </c>
      <c r="D95" s="357">
        <v>6005162000</v>
      </c>
      <c r="E95" s="358">
        <v>0.95844866061809575</v>
      </c>
      <c r="F95" s="357">
        <v>5977658000</v>
      </c>
      <c r="G95" s="359">
        <v>0.95405890860780185</v>
      </c>
      <c r="H95" s="357">
        <v>657078094</v>
      </c>
      <c r="I95" s="358">
        <v>0.10992232978199823</v>
      </c>
      <c r="J95" s="357">
        <v>287844000</v>
      </c>
      <c r="K95" s="358">
        <v>4.5941091392198104E-2</v>
      </c>
    </row>
    <row r="96" spans="2:14" ht="12" customHeight="1" x14ac:dyDescent="0.25">
      <c r="B96" s="256" t="s">
        <v>1256</v>
      </c>
      <c r="C96" s="257" t="s">
        <v>1257</v>
      </c>
      <c r="D96" s="256" t="s">
        <v>149</v>
      </c>
      <c r="E96" s="256" t="s">
        <v>1258</v>
      </c>
      <c r="F96" s="258" t="s">
        <v>1259</v>
      </c>
      <c r="G96" s="360" t="s">
        <v>1260</v>
      </c>
    </row>
    <row r="97" spans="2:7" ht="12" customHeight="1" x14ac:dyDescent="0.25">
      <c r="B97" s="262" t="s">
        <v>1263</v>
      </c>
      <c r="C97" s="263" t="s">
        <v>115</v>
      </c>
      <c r="D97" s="264">
        <v>40239334</v>
      </c>
      <c r="E97" s="264">
        <v>31546999</v>
      </c>
      <c r="F97" s="264">
        <v>8692335</v>
      </c>
      <c r="G97" s="361">
        <v>0.21601587640590672</v>
      </c>
    </row>
    <row r="98" spans="2:7" ht="12" customHeight="1" x14ac:dyDescent="0.25">
      <c r="B98" s="262" t="s">
        <v>1263</v>
      </c>
      <c r="C98" s="263" t="s">
        <v>1264</v>
      </c>
      <c r="D98" s="264">
        <v>506477997.85185182</v>
      </c>
      <c r="E98" s="264">
        <v>424981832.85185182</v>
      </c>
      <c r="F98" s="264">
        <v>81496165</v>
      </c>
      <c r="G98" s="361">
        <v>0.16090761167445258</v>
      </c>
    </row>
    <row r="99" spans="2:7" ht="12" customHeight="1" x14ac:dyDescent="0.25">
      <c r="B99" s="262" t="s">
        <v>1263</v>
      </c>
      <c r="C99" s="263" t="s">
        <v>1265</v>
      </c>
      <c r="D99" s="264">
        <v>75874148.148148149</v>
      </c>
      <c r="E99" s="264">
        <v>37136615.148148149</v>
      </c>
      <c r="F99" s="264">
        <v>38737533</v>
      </c>
      <c r="G99" s="361">
        <v>0.51054982422159112</v>
      </c>
    </row>
    <row r="100" spans="2:7" ht="12" customHeight="1" x14ac:dyDescent="0.25">
      <c r="B100" s="267" t="s">
        <v>1249</v>
      </c>
      <c r="C100" s="268"/>
      <c r="D100" s="267">
        <v>622591480</v>
      </c>
      <c r="E100" s="267">
        <v>493665447</v>
      </c>
      <c r="F100" s="267">
        <v>128926033</v>
      </c>
      <c r="G100" s="362">
        <v>0.20707966161053151</v>
      </c>
    </row>
  </sheetData>
  <mergeCells count="20">
    <mergeCell ref="B2:J2"/>
    <mergeCell ref="B17:J17"/>
    <mergeCell ref="B33:J33"/>
    <mergeCell ref="B49:J49"/>
    <mergeCell ref="B64:C64"/>
    <mergeCell ref="L65:M65"/>
    <mergeCell ref="B69:D69"/>
    <mergeCell ref="B77:C77"/>
    <mergeCell ref="G78:H78"/>
    <mergeCell ref="I78:J78"/>
    <mergeCell ref="K78:L78"/>
    <mergeCell ref="M78:N78"/>
    <mergeCell ref="F65:G65"/>
    <mergeCell ref="H65:I65"/>
    <mergeCell ref="J65:K65"/>
    <mergeCell ref="B90:C90"/>
    <mergeCell ref="D91:E91"/>
    <mergeCell ref="F91:G91"/>
    <mergeCell ref="H91:I91"/>
    <mergeCell ref="J91:K91"/>
  </mergeCells>
  <conditionalFormatting sqref="G83:G87">
    <cfRule type="dataBar" priority="3">
      <dataBar>
        <cfvo type="min"/>
        <cfvo type="max"/>
        <color rgb="FFFF0066"/>
      </dataBar>
      <extLst>
        <ext xmlns:x14="http://schemas.microsoft.com/office/spreadsheetml/2009/9/main" uri="{B025F937-C7B1-47D3-B67F-A62EFF666E3E}">
          <x14:id>{851CB7CD-585E-41C3-97FC-9787CFB54BC7}</x14:id>
        </ext>
      </extLst>
    </cfRule>
  </conditionalFormatting>
  <conditionalFormatting sqref="G70:G74">
    <cfRule type="dataBar" priority="2">
      <dataBar>
        <cfvo type="min"/>
        <cfvo type="max"/>
        <color rgb="FFD6007B"/>
      </dataBar>
      <extLst>
        <ext xmlns:x14="http://schemas.microsoft.com/office/spreadsheetml/2009/9/main" uri="{B025F937-C7B1-47D3-B67F-A62EFF666E3E}">
          <x14:id>{C0E61FE3-2698-466A-B111-1D91068E48FB}</x14:id>
        </ext>
      </extLst>
    </cfRule>
  </conditionalFormatting>
  <conditionalFormatting sqref="G96:G100">
    <cfRule type="dataBar" priority="1">
      <dataBar>
        <cfvo type="min"/>
        <cfvo type="max"/>
        <color rgb="FFFF0066"/>
      </dataBar>
      <extLst>
        <ext xmlns:x14="http://schemas.microsoft.com/office/spreadsheetml/2009/9/main" uri="{B025F937-C7B1-47D3-B67F-A62EFF666E3E}">
          <x14:id>{F7D4293D-94FA-49B3-B9E3-3ABA2C4305C7}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51CB7CD-585E-41C3-97FC-9787CFB54BC7}">
            <x14:dataBar minLength="0" maxLength="100" border="1" negativeBarBorderColorSameAsPositive="0">
              <x14:cfvo type="autoMin"/>
              <x14:cfvo type="autoMax"/>
              <x14:borderColor rgb="FFD6007B"/>
              <x14:negativeFillColor rgb="FFFF0000"/>
              <x14:negativeBorderColor rgb="FFFF0000"/>
              <x14:axisColor rgb="FF000000"/>
            </x14:dataBar>
          </x14:cfRule>
          <xm:sqref>G83:G87</xm:sqref>
        </x14:conditionalFormatting>
        <x14:conditionalFormatting xmlns:xm="http://schemas.microsoft.com/office/excel/2006/main">
          <x14:cfRule type="dataBar" id="{C0E61FE3-2698-466A-B111-1D91068E48FB}">
            <x14:dataBar minLength="0" maxLength="100" border="1" negativeBarBorderColorSameAsPositive="0">
              <x14:cfvo type="autoMin"/>
              <x14:cfvo type="autoMax"/>
              <x14:borderColor rgb="FFD6007B"/>
              <x14:negativeFillColor rgb="FFFF0000"/>
              <x14:negativeBorderColor rgb="FFFF0000"/>
              <x14:axisColor rgb="FF000000"/>
            </x14:dataBar>
          </x14:cfRule>
          <xm:sqref>G70:G74</xm:sqref>
        </x14:conditionalFormatting>
        <x14:conditionalFormatting xmlns:xm="http://schemas.microsoft.com/office/excel/2006/main">
          <x14:cfRule type="dataBar" id="{F7D4293D-94FA-49B3-B9E3-3ABA2C4305C7}">
            <x14:dataBar minLength="0" maxLength="100" border="1" negativeBarBorderColorSameAsPositive="0">
              <x14:cfvo type="autoMin"/>
              <x14:cfvo type="autoMax"/>
              <x14:borderColor rgb="FFD6007B"/>
              <x14:negativeFillColor rgb="FFFF0000"/>
              <x14:negativeBorderColor rgb="FFFF0000"/>
              <x14:axisColor rgb="FF000000"/>
            </x14:dataBar>
          </x14:cfRule>
          <xm:sqref>G96:G100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FFCC"/>
  </sheetPr>
  <dimension ref="A1:AH23"/>
  <sheetViews>
    <sheetView showGridLines="0" zoomScaleNormal="100" zoomScalePageLayoutView="120" workbookViewId="0">
      <selection activeCell="G9" sqref="G9"/>
    </sheetView>
  </sheetViews>
  <sheetFormatPr baseColWidth="10"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372"/>
      <c r="D1" s="372"/>
      <c r="E1" s="372"/>
      <c r="F1" s="372"/>
      <c r="K1" s="373"/>
      <c r="L1" s="373"/>
      <c r="M1" s="153"/>
      <c r="N1" s="153"/>
      <c r="Q1" s="372"/>
      <c r="R1" s="372"/>
      <c r="U1" s="153"/>
      <c r="V1" s="153"/>
      <c r="W1" s="372"/>
      <c r="X1" s="372"/>
    </row>
    <row r="2" spans="1:34" ht="26.25" customHeight="1" x14ac:dyDescent="0.25">
      <c r="B2" s="628" t="s">
        <v>1806</v>
      </c>
      <c r="C2" s="623" t="s">
        <v>243</v>
      </c>
      <c r="D2" s="624"/>
      <c r="E2" s="623" t="s">
        <v>244</v>
      </c>
      <c r="F2" s="624"/>
      <c r="G2" s="623" t="s">
        <v>245</v>
      </c>
      <c r="H2" s="624"/>
      <c r="I2" s="623" t="s">
        <v>246</v>
      </c>
      <c r="J2" s="624"/>
      <c r="K2" s="623" t="s">
        <v>247</v>
      </c>
      <c r="L2" s="624"/>
      <c r="M2" s="623" t="s">
        <v>248</v>
      </c>
      <c r="N2" s="624"/>
      <c r="O2" s="623" t="s">
        <v>235</v>
      </c>
      <c r="P2" s="624"/>
      <c r="Q2" s="623" t="s">
        <v>237</v>
      </c>
      <c r="R2" s="624"/>
      <c r="S2" s="623" t="s">
        <v>238</v>
      </c>
      <c r="T2" s="624"/>
      <c r="U2" s="623" t="s">
        <v>239</v>
      </c>
      <c r="V2" s="624"/>
      <c r="W2" s="623" t="s">
        <v>240</v>
      </c>
      <c r="X2" s="624"/>
      <c r="Y2" s="623" t="s">
        <v>241</v>
      </c>
      <c r="Z2" s="624"/>
      <c r="AA2" s="626" t="s">
        <v>1788</v>
      </c>
      <c r="AB2" s="631">
        <v>0.15</v>
      </c>
      <c r="AC2" s="625" t="s">
        <v>1789</v>
      </c>
      <c r="AD2" s="625" t="s">
        <v>1790</v>
      </c>
    </row>
    <row r="3" spans="1:34" s="376" customFormat="1" ht="34.5" customHeight="1" x14ac:dyDescent="0.25">
      <c r="A3"/>
      <c r="B3" s="629"/>
      <c r="C3" s="377" t="s">
        <v>1791</v>
      </c>
      <c r="D3" s="377" t="s">
        <v>1792</v>
      </c>
      <c r="E3" s="377" t="s">
        <v>1791</v>
      </c>
      <c r="F3" s="377" t="s">
        <v>1792</v>
      </c>
      <c r="G3" s="377" t="s">
        <v>1791</v>
      </c>
      <c r="H3" s="377" t="s">
        <v>1792</v>
      </c>
      <c r="I3" s="377" t="s">
        <v>1791</v>
      </c>
      <c r="J3" s="377" t="s">
        <v>1792</v>
      </c>
      <c r="K3" s="377" t="s">
        <v>1791</v>
      </c>
      <c r="L3" s="377" t="s">
        <v>1792</v>
      </c>
      <c r="M3" s="377" t="s">
        <v>1791</v>
      </c>
      <c r="N3" s="377" t="s">
        <v>1792</v>
      </c>
      <c r="O3" s="377" t="s">
        <v>1791</v>
      </c>
      <c r="P3" s="377" t="s">
        <v>1792</v>
      </c>
      <c r="Q3" s="377" t="s">
        <v>1791</v>
      </c>
      <c r="R3" s="377" t="s">
        <v>1792</v>
      </c>
      <c r="S3" s="377" t="s">
        <v>1791</v>
      </c>
      <c r="T3" s="377" t="s">
        <v>1792</v>
      </c>
      <c r="U3" s="377" t="s">
        <v>1791</v>
      </c>
      <c r="V3" s="377" t="s">
        <v>1792</v>
      </c>
      <c r="W3" s="377" t="s">
        <v>1791</v>
      </c>
      <c r="X3" s="377" t="s">
        <v>1792</v>
      </c>
      <c r="Y3" s="377" t="s">
        <v>1791</v>
      </c>
      <c r="Z3" s="377" t="s">
        <v>1792</v>
      </c>
      <c r="AA3" s="627"/>
      <c r="AB3" s="632"/>
      <c r="AC3" s="625"/>
      <c r="AD3" s="625"/>
      <c r="AF3" s="442">
        <v>115000</v>
      </c>
      <c r="AG3" s="443">
        <v>0.15</v>
      </c>
    </row>
    <row r="4" spans="1:34" ht="30" customHeight="1" x14ac:dyDescent="0.25">
      <c r="A4" s="415">
        <v>1</v>
      </c>
      <c r="B4" s="378" t="s">
        <v>1807</v>
      </c>
      <c r="C4" s="441">
        <v>2378</v>
      </c>
      <c r="D4" s="441">
        <v>2378</v>
      </c>
      <c r="E4" s="441">
        <v>3078</v>
      </c>
      <c r="F4" s="441">
        <v>3078</v>
      </c>
      <c r="G4" s="441">
        <v>2947</v>
      </c>
      <c r="H4" s="441">
        <v>2947</v>
      </c>
      <c r="I4" s="441">
        <v>2500</v>
      </c>
      <c r="J4" s="441">
        <v>0</v>
      </c>
      <c r="K4" s="441">
        <v>2500</v>
      </c>
      <c r="L4" s="441">
        <v>0</v>
      </c>
      <c r="M4" s="441">
        <v>2500</v>
      </c>
      <c r="N4" s="441">
        <v>0</v>
      </c>
      <c r="O4" s="441">
        <v>2500</v>
      </c>
      <c r="P4" s="441"/>
      <c r="Q4" s="441">
        <v>2500</v>
      </c>
      <c r="R4" s="441"/>
      <c r="S4" s="441">
        <v>2500</v>
      </c>
      <c r="T4" s="441"/>
      <c r="U4" s="441">
        <v>2500</v>
      </c>
      <c r="V4" s="441"/>
      <c r="W4" s="441">
        <v>2500</v>
      </c>
      <c r="X4" s="441"/>
      <c r="Y4" s="441">
        <v>1135</v>
      </c>
      <c r="Z4" s="441"/>
      <c r="AA4" s="416">
        <f>+C4+E4+G4+I4+K4+M4+O4+Q4+S4+U4+W4+Y4</f>
        <v>29538</v>
      </c>
      <c r="AB4" s="417">
        <v>3.85E-2</v>
      </c>
      <c r="AC4" s="418">
        <f>+C4</f>
        <v>2378</v>
      </c>
      <c r="AD4" s="418">
        <f>+D4</f>
        <v>2378</v>
      </c>
      <c r="AE4" s="42"/>
      <c r="AF4" s="444">
        <v>2378</v>
      </c>
      <c r="AG4" s="445">
        <f>+(AF4*AG3)/AF3</f>
        <v>3.1017391304347824E-3</v>
      </c>
    </row>
    <row r="5" spans="1:34" ht="30" customHeight="1" x14ac:dyDescent="0.25">
      <c r="A5" s="415" t="s">
        <v>1808</v>
      </c>
      <c r="B5" s="378" t="s">
        <v>1809</v>
      </c>
      <c r="C5" s="414">
        <v>618</v>
      </c>
      <c r="D5" s="414">
        <v>618</v>
      </c>
      <c r="E5" s="414">
        <v>397</v>
      </c>
      <c r="F5" s="414">
        <v>397</v>
      </c>
      <c r="G5" s="414">
        <f>300+140</f>
        <v>440</v>
      </c>
      <c r="H5" s="414">
        <f>+G5</f>
        <v>440</v>
      </c>
      <c r="I5" s="414">
        <v>450</v>
      </c>
      <c r="J5" s="414">
        <v>0</v>
      </c>
      <c r="K5" s="414">
        <v>500</v>
      </c>
      <c r="L5" s="414">
        <v>0</v>
      </c>
      <c r="M5" s="414">
        <v>550</v>
      </c>
      <c r="N5" s="414">
        <v>0</v>
      </c>
      <c r="O5" s="414">
        <v>550</v>
      </c>
      <c r="P5" s="414"/>
      <c r="Q5" s="414">
        <v>550</v>
      </c>
      <c r="R5" s="414"/>
      <c r="S5" s="414">
        <v>550</v>
      </c>
      <c r="T5" s="414"/>
      <c r="U5" s="414">
        <v>550</v>
      </c>
      <c r="V5" s="414"/>
      <c r="W5" s="414">
        <v>550</v>
      </c>
      <c r="X5" s="414"/>
      <c r="Y5" s="414">
        <f>457-140</f>
        <v>317</v>
      </c>
      <c r="Z5" s="412"/>
      <c r="AA5" s="416">
        <f>+C5+E5+G5+I5+K5+M5+O5+Q5+S5+U5+W5+Y5</f>
        <v>6022</v>
      </c>
      <c r="AB5" s="417">
        <v>3.7600000000000001E-2</v>
      </c>
      <c r="AC5" s="418">
        <f>+C5</f>
        <v>618</v>
      </c>
      <c r="AD5" s="418">
        <f>+D5</f>
        <v>618</v>
      </c>
      <c r="AE5" s="42"/>
      <c r="AF5" s="442">
        <v>24000</v>
      </c>
      <c r="AG5" s="443">
        <v>0.15</v>
      </c>
    </row>
    <row r="6" spans="1:34" ht="18.75" x14ac:dyDescent="0.3">
      <c r="A6" s="413"/>
      <c r="B6" s="385"/>
      <c r="AF6" s="444">
        <f>+C5</f>
        <v>618</v>
      </c>
      <c r="AG6" s="445">
        <f>+(AF6*AG5)/AF5</f>
        <v>3.8625E-3</v>
      </c>
      <c r="AH6" s="420"/>
    </row>
    <row r="7" spans="1:34" ht="26.25" customHeight="1" x14ac:dyDescent="0.3">
      <c r="A7" s="413"/>
      <c r="B7" s="628" t="s">
        <v>1810</v>
      </c>
      <c r="C7" s="630" t="s">
        <v>243</v>
      </c>
      <c r="D7" s="630"/>
      <c r="E7" s="630" t="s">
        <v>244</v>
      </c>
      <c r="F7" s="630"/>
      <c r="G7" s="630" t="s">
        <v>245</v>
      </c>
      <c r="H7" s="630"/>
      <c r="I7" s="630" t="s">
        <v>246</v>
      </c>
      <c r="J7" s="630"/>
      <c r="K7" s="623" t="s">
        <v>247</v>
      </c>
      <c r="L7" s="624"/>
      <c r="M7" s="630" t="s">
        <v>248</v>
      </c>
      <c r="N7" s="630"/>
      <c r="O7" s="630" t="s">
        <v>235</v>
      </c>
      <c r="P7" s="630"/>
      <c r="Q7" s="630" t="s">
        <v>237</v>
      </c>
      <c r="R7" s="630"/>
      <c r="S7" s="630" t="s">
        <v>238</v>
      </c>
      <c r="T7" s="630"/>
      <c r="U7" s="630" t="s">
        <v>239</v>
      </c>
      <c r="V7" s="630"/>
      <c r="W7" s="630" t="s">
        <v>240</v>
      </c>
      <c r="X7" s="630"/>
      <c r="Y7" s="630" t="s">
        <v>241</v>
      </c>
      <c r="Z7" s="630"/>
      <c r="AA7" s="630" t="s">
        <v>1788</v>
      </c>
      <c r="AB7" s="625" t="s">
        <v>1789</v>
      </c>
      <c r="AC7" s="625" t="s">
        <v>1790</v>
      </c>
    </row>
    <row r="8" spans="1:34" s="110" customFormat="1" ht="34.5" customHeight="1" x14ac:dyDescent="0.3">
      <c r="A8" s="413"/>
      <c r="B8" s="629"/>
      <c r="C8" s="387" t="s">
        <v>1791</v>
      </c>
      <c r="D8" s="387" t="s">
        <v>1792</v>
      </c>
      <c r="E8" s="387" t="s">
        <v>1791</v>
      </c>
      <c r="F8" s="387" t="s">
        <v>1792</v>
      </c>
      <c r="G8" s="387" t="s">
        <v>1791</v>
      </c>
      <c r="H8" s="387" t="s">
        <v>1792</v>
      </c>
      <c r="I8" s="387" t="s">
        <v>1791</v>
      </c>
      <c r="J8" s="387" t="s">
        <v>1792</v>
      </c>
      <c r="K8" s="387" t="s">
        <v>1791</v>
      </c>
      <c r="L8" s="387" t="s">
        <v>1792</v>
      </c>
      <c r="M8" s="387" t="s">
        <v>1791</v>
      </c>
      <c r="N8" s="387" t="s">
        <v>1792</v>
      </c>
      <c r="O8" s="387" t="s">
        <v>1791</v>
      </c>
      <c r="P8" s="387" t="s">
        <v>1792</v>
      </c>
      <c r="Q8" s="387" t="s">
        <v>1791</v>
      </c>
      <c r="R8" s="387" t="s">
        <v>1792</v>
      </c>
      <c r="S8" s="387" t="s">
        <v>1791</v>
      </c>
      <c r="T8" s="387" t="s">
        <v>1792</v>
      </c>
      <c r="U8" s="387" t="s">
        <v>1791</v>
      </c>
      <c r="V8" s="387" t="s">
        <v>1792</v>
      </c>
      <c r="W8" s="387" t="s">
        <v>1791</v>
      </c>
      <c r="X8" s="387" t="s">
        <v>1792</v>
      </c>
      <c r="Y8" s="387" t="s">
        <v>1791</v>
      </c>
      <c r="Z8" s="387" t="s">
        <v>1792</v>
      </c>
      <c r="AA8" s="630"/>
      <c r="AB8" s="625"/>
      <c r="AC8" s="625"/>
    </row>
    <row r="9" spans="1:34" ht="30" customHeight="1" x14ac:dyDescent="0.25">
      <c r="A9" s="411">
        <v>1</v>
      </c>
      <c r="B9" s="378" t="s">
        <v>1807</v>
      </c>
      <c r="C9" s="226">
        <f>+ROUND((C4*$AB$4)/$AA$4,4)</f>
        <v>3.0999999999999999E-3</v>
      </c>
      <c r="D9" s="226">
        <f t="shared" ref="D9:X9" si="0">+ROUND((D4*$AB$4)/$AA$4,4)</f>
        <v>3.0999999999999999E-3</v>
      </c>
      <c r="E9" s="226">
        <f t="shared" si="0"/>
        <v>4.0000000000000001E-3</v>
      </c>
      <c r="F9" s="226">
        <f t="shared" si="0"/>
        <v>4.0000000000000001E-3</v>
      </c>
      <c r="G9" s="226">
        <f t="shared" si="0"/>
        <v>3.8E-3</v>
      </c>
      <c r="H9" s="226">
        <f t="shared" si="0"/>
        <v>3.8E-3</v>
      </c>
      <c r="I9" s="226">
        <f t="shared" si="0"/>
        <v>3.3E-3</v>
      </c>
      <c r="J9" s="226">
        <f t="shared" si="0"/>
        <v>0</v>
      </c>
      <c r="K9" s="226">
        <f t="shared" si="0"/>
        <v>3.3E-3</v>
      </c>
      <c r="L9" s="226">
        <f t="shared" si="0"/>
        <v>0</v>
      </c>
      <c r="M9" s="226">
        <f t="shared" si="0"/>
        <v>3.3E-3</v>
      </c>
      <c r="N9" s="226">
        <f t="shared" si="0"/>
        <v>0</v>
      </c>
      <c r="O9" s="226">
        <f t="shared" si="0"/>
        <v>3.3E-3</v>
      </c>
      <c r="P9" s="226">
        <f t="shared" si="0"/>
        <v>0</v>
      </c>
      <c r="Q9" s="226">
        <f t="shared" si="0"/>
        <v>3.3E-3</v>
      </c>
      <c r="R9" s="226">
        <f t="shared" si="0"/>
        <v>0</v>
      </c>
      <c r="S9" s="226">
        <f>+ROUND((S4*$AB$4)/$AA$4,4)</f>
        <v>3.3E-3</v>
      </c>
      <c r="T9" s="226">
        <f t="shared" si="0"/>
        <v>0</v>
      </c>
      <c r="U9" s="226">
        <f>+ROUND((U4*$AB$4)/$AA$4,4)</f>
        <v>3.3E-3</v>
      </c>
      <c r="V9" s="226">
        <f t="shared" si="0"/>
        <v>0</v>
      </c>
      <c r="W9" s="226">
        <f>+ROUND((W4*$AB$4)/$AA$4,4)</f>
        <v>3.3E-3</v>
      </c>
      <c r="X9" s="226">
        <f t="shared" si="0"/>
        <v>0</v>
      </c>
      <c r="Y9" s="226">
        <f>+ROUND((Y4*$AB$4)/$AA$4,4)-0.03%</f>
        <v>1.2000000000000001E-3</v>
      </c>
      <c r="Z9" s="226">
        <f>+ROUND((Z4*$AB$4)/$AA$4,4)</f>
        <v>0</v>
      </c>
      <c r="AA9" s="223">
        <f>+C9+E9+G9+I9+K9+M9+O9+Q9+S9+U9+W9+Y9</f>
        <v>3.85E-2</v>
      </c>
      <c r="AB9" s="223">
        <f>+C9</f>
        <v>3.0999999999999999E-3</v>
      </c>
      <c r="AC9" s="223">
        <f>+D9</f>
        <v>3.0999999999999999E-3</v>
      </c>
      <c r="AH9" s="153"/>
    </row>
    <row r="10" spans="1:34" ht="30" customHeight="1" x14ac:dyDescent="0.25">
      <c r="A10" s="411" t="s">
        <v>1808</v>
      </c>
      <c r="B10" s="378" t="s">
        <v>1809</v>
      </c>
      <c r="C10" s="226">
        <f>+ROUND((C5*$AB$5)/$AA$5,4)</f>
        <v>3.8999999999999998E-3</v>
      </c>
      <c r="D10" s="226">
        <f>+ROUND((D5*$AB$5)/$AA$5,4)</f>
        <v>3.8999999999999998E-3</v>
      </c>
      <c r="E10" s="226">
        <f t="shared" ref="E10:Z10" si="1">+ROUND((E5*$AB$5)/$AA$5,4)</f>
        <v>2.5000000000000001E-3</v>
      </c>
      <c r="F10" s="226">
        <f t="shared" si="1"/>
        <v>2.5000000000000001E-3</v>
      </c>
      <c r="G10" s="226">
        <f t="shared" si="1"/>
        <v>2.7000000000000001E-3</v>
      </c>
      <c r="H10" s="226">
        <f t="shared" si="1"/>
        <v>2.7000000000000001E-3</v>
      </c>
      <c r="I10" s="226">
        <f t="shared" si="1"/>
        <v>2.8E-3</v>
      </c>
      <c r="J10" s="226">
        <f t="shared" si="1"/>
        <v>0</v>
      </c>
      <c r="K10" s="226">
        <f t="shared" si="1"/>
        <v>3.0999999999999999E-3</v>
      </c>
      <c r="L10" s="226">
        <f t="shared" si="1"/>
        <v>0</v>
      </c>
      <c r="M10" s="226">
        <f t="shared" si="1"/>
        <v>3.3999999999999998E-3</v>
      </c>
      <c r="N10" s="226">
        <f t="shared" si="1"/>
        <v>0</v>
      </c>
      <c r="O10" s="226">
        <f t="shared" si="1"/>
        <v>3.3999999999999998E-3</v>
      </c>
      <c r="P10" s="226">
        <f t="shared" si="1"/>
        <v>0</v>
      </c>
      <c r="Q10" s="226">
        <f t="shared" si="1"/>
        <v>3.3999999999999998E-3</v>
      </c>
      <c r="R10" s="226">
        <f t="shared" si="1"/>
        <v>0</v>
      </c>
      <c r="S10" s="226">
        <f t="shared" si="1"/>
        <v>3.3999999999999998E-3</v>
      </c>
      <c r="T10" s="226">
        <f t="shared" si="1"/>
        <v>0</v>
      </c>
      <c r="U10" s="226">
        <f t="shared" si="1"/>
        <v>3.3999999999999998E-3</v>
      </c>
      <c r="V10" s="226">
        <f t="shared" si="1"/>
        <v>0</v>
      </c>
      <c r="W10" s="226">
        <f>+ROUND((W5*$AB$5)/$AA$5,4)</f>
        <v>3.3999999999999998E-3</v>
      </c>
      <c r="X10" s="226">
        <f t="shared" si="1"/>
        <v>0</v>
      </c>
      <c r="Y10" s="226">
        <f>+ROUND((Y5*$AB$5)/$AA$5,4)+0.02%</f>
        <v>2.2000000000000001E-3</v>
      </c>
      <c r="Z10" s="226">
        <f t="shared" si="1"/>
        <v>0</v>
      </c>
      <c r="AA10" s="223">
        <f>+C10+E10+G10+I10+K10+M10+O10+Q10+S10+U10+W10+Y10</f>
        <v>3.7600000000000001E-2</v>
      </c>
      <c r="AB10" s="223">
        <f>+C10</f>
        <v>3.8999999999999998E-3</v>
      </c>
      <c r="AC10" s="223">
        <f>+D10</f>
        <v>3.8999999999999998E-3</v>
      </c>
      <c r="AH10" s="153"/>
    </row>
    <row r="13" spans="1:34" x14ac:dyDescent="0.25">
      <c r="F13" s="386"/>
    </row>
    <row r="14" spans="1:34" x14ac:dyDescent="0.25">
      <c r="F14" s="420"/>
      <c r="S14" s="373"/>
      <c r="T14" s="386"/>
      <c r="U14" s="383"/>
      <c r="X14" s="386"/>
    </row>
    <row r="15" spans="1:34" x14ac:dyDescent="0.25">
      <c r="S15" s="373"/>
      <c r="T15" s="383"/>
      <c r="V15" s="386"/>
      <c r="X15" s="383"/>
      <c r="AC15" s="419"/>
    </row>
    <row r="16" spans="1:34" x14ac:dyDescent="0.25">
      <c r="G16" s="383"/>
      <c r="V16" s="420"/>
      <c r="AC16" s="420"/>
    </row>
    <row r="17" spans="22:27" x14ac:dyDescent="0.25">
      <c r="W17" s="382"/>
      <c r="Y17" s="42"/>
      <c r="Z17" s="390"/>
    </row>
    <row r="18" spans="22:27" x14ac:dyDescent="0.25">
      <c r="V18" s="386"/>
      <c r="Z18" s="390"/>
    </row>
    <row r="19" spans="22:27" x14ac:dyDescent="0.25">
      <c r="V19" s="383"/>
      <c r="W19" s="382"/>
      <c r="Z19" s="383"/>
      <c r="AA19" s="390"/>
    </row>
    <row r="22" spans="22:27" x14ac:dyDescent="0.25">
      <c r="Z22" s="386"/>
    </row>
    <row r="23" spans="22:27" x14ac:dyDescent="0.25">
      <c r="Y23" s="42"/>
      <c r="Z23" s="383"/>
    </row>
  </sheetData>
  <mergeCells count="33">
    <mergeCell ref="B2:B3"/>
    <mergeCell ref="C2:D2"/>
    <mergeCell ref="AB2:AB3"/>
    <mergeCell ref="AC2:AC3"/>
    <mergeCell ref="K7:L7"/>
    <mergeCell ref="M7:N7"/>
    <mergeCell ref="O7:P7"/>
    <mergeCell ref="Q7:R7"/>
    <mergeCell ref="S7:T7"/>
    <mergeCell ref="W7:X7"/>
    <mergeCell ref="Y7:Z7"/>
    <mergeCell ref="AA7:AA8"/>
    <mergeCell ref="AB7:AB8"/>
    <mergeCell ref="AC7:AC8"/>
    <mergeCell ref="U7:V7"/>
    <mergeCell ref="Y2:Z2"/>
    <mergeCell ref="B7:B8"/>
    <mergeCell ref="C7:D7"/>
    <mergeCell ref="E7:F7"/>
    <mergeCell ref="G7:H7"/>
    <mergeCell ref="I7:J7"/>
    <mergeCell ref="E2:F2"/>
    <mergeCell ref="G2:H2"/>
    <mergeCell ref="I2:J2"/>
    <mergeCell ref="K2:L2"/>
    <mergeCell ref="AD2:AD3"/>
    <mergeCell ref="M2:N2"/>
    <mergeCell ref="O2:P2"/>
    <mergeCell ref="Q2:R2"/>
    <mergeCell ref="S2:T2"/>
    <mergeCell ref="U2:V2"/>
    <mergeCell ref="W2:X2"/>
    <mergeCell ref="AA2:AA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FB53"/>
  <sheetViews>
    <sheetView showGridLines="0" zoomScale="55" zoomScaleNormal="55" zoomScaleSheetLayoutView="40" zoomScalePageLayoutView="70" workbookViewId="0">
      <selection activeCell="A9" sqref="A9"/>
    </sheetView>
  </sheetViews>
  <sheetFormatPr baseColWidth="10" defaultColWidth="10.85546875" defaultRowHeight="18.600000000000001" customHeight="1" x14ac:dyDescent="0.25"/>
  <cols>
    <col min="1" max="1" width="11.42578125" style="45" customWidth="1"/>
    <col min="2" max="2" width="4.85546875" style="45" customWidth="1"/>
    <col min="3" max="3" width="18.85546875" style="45" customWidth="1"/>
    <col min="4" max="5" width="10.28515625" style="70" customWidth="1"/>
    <col min="6" max="6" width="10.28515625" style="71" customWidth="1"/>
    <col min="7" max="7" width="22.42578125" style="72" customWidth="1"/>
    <col min="8" max="8" width="21.28515625" style="72" hidden="1" customWidth="1"/>
    <col min="9" max="10" width="12.7109375" style="72" hidden="1" customWidth="1"/>
    <col min="11" max="11" width="21.28515625" style="72" hidden="1" customWidth="1"/>
    <col min="12" max="12" width="19" style="72" hidden="1" customWidth="1"/>
    <col min="13" max="13" width="21.28515625" style="72" hidden="1" customWidth="1"/>
    <col min="14" max="14" width="20.85546875" style="72" hidden="1" customWidth="1"/>
    <col min="15" max="19" width="21.28515625" style="72" hidden="1" customWidth="1"/>
    <col min="20" max="20" width="20.85546875" style="72" hidden="1" customWidth="1"/>
    <col min="21" max="22" width="21.28515625" style="72" hidden="1" customWidth="1"/>
    <col min="23" max="25" width="22.42578125" style="72" hidden="1" customWidth="1"/>
    <col min="26" max="27" width="20.7109375" style="72" customWidth="1"/>
    <col min="28" max="52" width="21.42578125" style="72" hidden="1" customWidth="1"/>
    <col min="53" max="53" width="23.28515625" style="72" hidden="1" customWidth="1"/>
    <col min="54" max="54" width="24" style="72" hidden="1" customWidth="1"/>
    <col min="55" max="55" width="24.42578125" style="72" hidden="1" customWidth="1"/>
    <col min="56" max="57" width="20.7109375" style="72" customWidth="1"/>
    <col min="58" max="74" width="20" style="72" hidden="1" customWidth="1"/>
    <col min="75" max="76" width="20.5703125" style="72" hidden="1" customWidth="1"/>
    <col min="77" max="82" width="21.28515625" style="72" hidden="1" customWidth="1"/>
    <col min="83" max="85" width="20.7109375" style="72" hidden="1" customWidth="1"/>
    <col min="86" max="88" width="20.7109375" style="72" customWidth="1"/>
    <col min="89" max="90" width="21" style="72" customWidth="1"/>
    <col min="91" max="94" width="19.28515625" style="72" customWidth="1"/>
    <col min="95" max="112" width="18.7109375" style="72" hidden="1" customWidth="1"/>
    <col min="113" max="118" width="21.42578125" style="72" customWidth="1"/>
    <col min="119" max="147" width="15.7109375" style="72" hidden="1" customWidth="1"/>
    <col min="148" max="149" width="22.140625" style="74" customWidth="1"/>
    <col min="150" max="152" width="22.140625" style="45" customWidth="1"/>
    <col min="153" max="153" width="42.42578125" style="45" customWidth="1"/>
    <col min="154" max="154" width="9.85546875" style="45" customWidth="1"/>
    <col min="155" max="155" width="18.85546875" style="45" customWidth="1"/>
    <col min="156" max="156" width="40.5703125" style="45" customWidth="1"/>
    <col min="157" max="157" width="29.7109375" style="45" customWidth="1"/>
    <col min="158" max="159" width="10.85546875" style="45" customWidth="1"/>
    <col min="160" max="16384" width="10.85546875" style="45"/>
  </cols>
  <sheetData>
    <row r="1" spans="1:158" ht="18.600000000000001" customHeight="1" x14ac:dyDescent="0.25">
      <c r="A1" s="706"/>
      <c r="B1" s="707"/>
      <c r="C1" s="707"/>
      <c r="D1" s="707"/>
      <c r="E1" s="708"/>
      <c r="F1" s="715" t="s">
        <v>0</v>
      </c>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c r="AX1" s="715"/>
      <c r="AY1" s="715"/>
      <c r="AZ1" s="715"/>
      <c r="BA1" s="715"/>
      <c r="BB1" s="715"/>
      <c r="BC1" s="715"/>
      <c r="BD1" s="715"/>
      <c r="BE1" s="715"/>
      <c r="BF1" s="715"/>
      <c r="BG1" s="715"/>
      <c r="BH1" s="715"/>
      <c r="BI1" s="715"/>
      <c r="BJ1" s="715"/>
      <c r="BK1" s="715"/>
      <c r="BL1" s="715"/>
      <c r="BM1" s="715"/>
      <c r="BN1" s="715"/>
      <c r="BO1" s="715"/>
      <c r="BP1" s="715"/>
      <c r="BQ1" s="715"/>
      <c r="BR1" s="715"/>
      <c r="BS1" s="715"/>
      <c r="BT1" s="715"/>
      <c r="BU1" s="715"/>
      <c r="BV1" s="715"/>
      <c r="BW1" s="715"/>
      <c r="BX1" s="715"/>
      <c r="BY1" s="715"/>
      <c r="BZ1" s="715"/>
      <c r="CA1" s="715"/>
      <c r="CB1" s="715"/>
      <c r="CC1" s="715"/>
      <c r="CD1" s="715"/>
      <c r="CE1" s="715"/>
      <c r="CF1" s="715"/>
      <c r="CG1" s="715"/>
      <c r="CH1" s="715"/>
      <c r="CI1" s="715"/>
      <c r="CJ1" s="715"/>
      <c r="CK1" s="715"/>
      <c r="CL1" s="715"/>
      <c r="CM1" s="715"/>
      <c r="CN1" s="715"/>
      <c r="CO1" s="715"/>
      <c r="CP1" s="715"/>
      <c r="CQ1" s="715"/>
      <c r="CR1" s="715"/>
      <c r="CS1" s="715"/>
      <c r="CT1" s="715"/>
      <c r="CU1" s="715"/>
      <c r="CV1" s="715"/>
      <c r="CW1" s="715"/>
      <c r="CX1" s="715"/>
      <c r="CY1" s="715"/>
      <c r="CZ1" s="715"/>
      <c r="DA1" s="715"/>
      <c r="DB1" s="715"/>
      <c r="DC1" s="715"/>
      <c r="DD1" s="715"/>
      <c r="DE1" s="715"/>
      <c r="DF1" s="715"/>
      <c r="DG1" s="715"/>
      <c r="DH1" s="715"/>
      <c r="DI1" s="715"/>
      <c r="DJ1" s="715"/>
      <c r="DK1" s="715"/>
      <c r="DL1" s="715"/>
      <c r="DM1" s="715"/>
      <c r="DN1" s="715"/>
      <c r="DO1" s="715"/>
      <c r="DP1" s="715"/>
      <c r="DQ1" s="715"/>
      <c r="DR1" s="715"/>
      <c r="DS1" s="715"/>
      <c r="DT1" s="715"/>
      <c r="DU1" s="715"/>
      <c r="DV1" s="715"/>
      <c r="DW1" s="715"/>
      <c r="DX1" s="715"/>
      <c r="DY1" s="715"/>
      <c r="DZ1" s="715"/>
      <c r="EA1" s="715"/>
      <c r="EB1" s="715"/>
      <c r="EC1" s="715"/>
      <c r="ED1" s="715"/>
      <c r="EE1" s="715"/>
      <c r="EF1" s="715"/>
      <c r="EG1" s="715"/>
      <c r="EH1" s="715"/>
      <c r="EI1" s="715"/>
      <c r="EJ1" s="715"/>
      <c r="EK1" s="715"/>
      <c r="EL1" s="715"/>
      <c r="EM1" s="715"/>
      <c r="EN1" s="715"/>
      <c r="EO1" s="715"/>
      <c r="EP1" s="715"/>
      <c r="EQ1" s="715"/>
      <c r="ER1" s="715"/>
      <c r="ES1" s="715"/>
      <c r="ET1" s="715"/>
      <c r="EU1" s="715"/>
      <c r="EV1" s="715"/>
      <c r="EW1" s="715"/>
      <c r="EX1" s="715"/>
      <c r="EY1" s="715"/>
      <c r="EZ1" s="715"/>
      <c r="FA1" s="716"/>
    </row>
    <row r="2" spans="1:158" ht="18.600000000000001" customHeight="1" thickBot="1" x14ac:dyDescent="0.3">
      <c r="A2" s="709"/>
      <c r="B2" s="710"/>
      <c r="C2" s="710"/>
      <c r="D2" s="710"/>
      <c r="E2" s="711"/>
      <c r="F2" s="717" t="s">
        <v>90</v>
      </c>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c r="AT2" s="717"/>
      <c r="AU2" s="717"/>
      <c r="AV2" s="717"/>
      <c r="AW2" s="717"/>
      <c r="AX2" s="717"/>
      <c r="AY2" s="717"/>
      <c r="AZ2" s="717"/>
      <c r="BA2" s="717"/>
      <c r="BB2" s="717"/>
      <c r="BC2" s="717"/>
      <c r="BD2" s="717"/>
      <c r="BE2" s="717"/>
      <c r="BF2" s="717"/>
      <c r="BG2" s="717"/>
      <c r="BH2" s="717"/>
      <c r="BI2" s="717"/>
      <c r="BJ2" s="717"/>
      <c r="BK2" s="717"/>
      <c r="BL2" s="717"/>
      <c r="BM2" s="717"/>
      <c r="BN2" s="717"/>
      <c r="BO2" s="717"/>
      <c r="BP2" s="717"/>
      <c r="BQ2" s="717"/>
      <c r="BR2" s="717"/>
      <c r="BS2" s="717"/>
      <c r="BT2" s="717"/>
      <c r="BU2" s="717"/>
      <c r="BV2" s="717"/>
      <c r="BW2" s="717"/>
      <c r="BX2" s="717"/>
      <c r="BY2" s="717"/>
      <c r="BZ2" s="717"/>
      <c r="CA2" s="717"/>
      <c r="CB2" s="717"/>
      <c r="CC2" s="717"/>
      <c r="CD2" s="717"/>
      <c r="CE2" s="717"/>
      <c r="CF2" s="717"/>
      <c r="CG2" s="717"/>
      <c r="CH2" s="717"/>
      <c r="CI2" s="717"/>
      <c r="CJ2" s="717"/>
      <c r="CK2" s="717"/>
      <c r="CL2" s="717"/>
      <c r="CM2" s="717"/>
      <c r="CN2" s="717"/>
      <c r="CO2" s="717"/>
      <c r="CP2" s="717"/>
      <c r="CQ2" s="717"/>
      <c r="CR2" s="717"/>
      <c r="CS2" s="717"/>
      <c r="CT2" s="717"/>
      <c r="CU2" s="717"/>
      <c r="CV2" s="717"/>
      <c r="CW2" s="717"/>
      <c r="CX2" s="717"/>
      <c r="CY2" s="717"/>
      <c r="CZ2" s="717"/>
      <c r="DA2" s="717"/>
      <c r="DB2" s="717"/>
      <c r="DC2" s="717"/>
      <c r="DD2" s="717"/>
      <c r="DE2" s="717"/>
      <c r="DF2" s="717"/>
      <c r="DG2" s="717"/>
      <c r="DH2" s="717"/>
      <c r="DI2" s="717"/>
      <c r="DJ2" s="717"/>
      <c r="DK2" s="717"/>
      <c r="DL2" s="717"/>
      <c r="DM2" s="717"/>
      <c r="DN2" s="717"/>
      <c r="DO2" s="717"/>
      <c r="DP2" s="717"/>
      <c r="DQ2" s="717"/>
      <c r="DR2" s="717"/>
      <c r="DS2" s="717"/>
      <c r="DT2" s="717"/>
      <c r="DU2" s="717"/>
      <c r="DV2" s="717"/>
      <c r="DW2" s="717"/>
      <c r="DX2" s="717"/>
      <c r="DY2" s="717"/>
      <c r="DZ2" s="717"/>
      <c r="EA2" s="717"/>
      <c r="EB2" s="717"/>
      <c r="EC2" s="717"/>
      <c r="ED2" s="717"/>
      <c r="EE2" s="717"/>
      <c r="EF2" s="717"/>
      <c r="EG2" s="717"/>
      <c r="EH2" s="717"/>
      <c r="EI2" s="717"/>
      <c r="EJ2" s="717"/>
      <c r="EK2" s="717"/>
      <c r="EL2" s="717"/>
      <c r="EM2" s="717"/>
      <c r="EN2" s="717"/>
      <c r="EO2" s="717"/>
      <c r="EP2" s="717"/>
      <c r="EQ2" s="717"/>
      <c r="ER2" s="718"/>
      <c r="ES2" s="718"/>
      <c r="ET2" s="718"/>
      <c r="EU2" s="718"/>
      <c r="EV2" s="718"/>
      <c r="EW2" s="718"/>
      <c r="EX2" s="718"/>
      <c r="EY2" s="718"/>
      <c r="EZ2" s="718"/>
      <c r="FA2" s="719"/>
    </row>
    <row r="3" spans="1:158" ht="18.600000000000001" customHeight="1" thickBot="1" x14ac:dyDescent="0.3">
      <c r="A3" s="712"/>
      <c r="B3" s="713"/>
      <c r="C3" s="713"/>
      <c r="D3" s="713"/>
      <c r="E3" s="714"/>
      <c r="F3" s="720" t="s">
        <v>2</v>
      </c>
      <c r="G3" s="721"/>
      <c r="H3" s="721"/>
      <c r="I3" s="721"/>
      <c r="J3" s="721"/>
      <c r="K3" s="721"/>
      <c r="L3" s="721"/>
      <c r="M3" s="721"/>
      <c r="N3" s="721"/>
      <c r="O3" s="721"/>
      <c r="P3" s="721"/>
      <c r="Q3" s="721"/>
      <c r="R3" s="721"/>
      <c r="S3" s="721"/>
      <c r="T3" s="721"/>
      <c r="U3" s="721"/>
      <c r="V3" s="721"/>
      <c r="W3" s="721"/>
      <c r="X3" s="721"/>
      <c r="Y3" s="721"/>
      <c r="Z3" s="721"/>
      <c r="AA3" s="721"/>
      <c r="AB3" s="721"/>
      <c r="AC3" s="721"/>
      <c r="AD3" s="721"/>
      <c r="AE3" s="721"/>
      <c r="AF3" s="721"/>
      <c r="AG3" s="721"/>
      <c r="AH3" s="721"/>
      <c r="AI3" s="721"/>
      <c r="AJ3" s="721"/>
      <c r="AK3" s="721"/>
      <c r="AL3" s="721"/>
      <c r="AM3" s="721"/>
      <c r="AN3" s="721"/>
      <c r="AO3" s="721"/>
      <c r="AP3" s="721"/>
      <c r="AQ3" s="721"/>
      <c r="AR3" s="721"/>
      <c r="AS3" s="721"/>
      <c r="AT3" s="721"/>
      <c r="AU3" s="721"/>
      <c r="AV3" s="721"/>
      <c r="AW3" s="721"/>
      <c r="AX3" s="721"/>
      <c r="AY3" s="721"/>
      <c r="AZ3" s="721"/>
      <c r="BA3" s="721"/>
      <c r="BB3" s="721"/>
      <c r="BC3" s="721"/>
      <c r="BD3" s="721"/>
      <c r="BE3" s="721"/>
      <c r="BF3" s="721"/>
      <c r="BG3" s="721"/>
      <c r="BH3" s="721"/>
      <c r="BI3" s="721"/>
      <c r="BJ3" s="721"/>
      <c r="BK3" s="721"/>
      <c r="BL3" s="721"/>
      <c r="BM3" s="721"/>
      <c r="BN3" s="721"/>
      <c r="BO3" s="721"/>
      <c r="BP3" s="721"/>
      <c r="BQ3" s="721"/>
      <c r="BR3" s="721"/>
      <c r="BS3" s="721"/>
      <c r="BT3" s="721"/>
      <c r="BU3" s="721"/>
      <c r="BV3" s="721"/>
      <c r="BW3" s="721"/>
      <c r="BX3" s="721"/>
      <c r="BY3" s="721"/>
      <c r="BZ3" s="721"/>
      <c r="CA3" s="721"/>
      <c r="CB3" s="721"/>
      <c r="CC3" s="721"/>
      <c r="CD3" s="721"/>
      <c r="CE3" s="721"/>
      <c r="CF3" s="721"/>
      <c r="CG3" s="721"/>
      <c r="CH3" s="721"/>
      <c r="CI3" s="721"/>
      <c r="CJ3" s="721"/>
      <c r="CK3" s="721"/>
      <c r="CL3" s="721"/>
      <c r="CM3" s="721"/>
      <c r="CN3" s="721"/>
      <c r="CO3" s="721"/>
      <c r="CP3" s="721"/>
      <c r="CQ3" s="721"/>
      <c r="CR3" s="721"/>
      <c r="CS3" s="721"/>
      <c r="CT3" s="721"/>
      <c r="CU3" s="721"/>
      <c r="CV3" s="721"/>
      <c r="CW3" s="721"/>
      <c r="CX3" s="721"/>
      <c r="CY3" s="721"/>
      <c r="CZ3" s="721"/>
      <c r="DA3" s="721"/>
      <c r="DB3" s="721"/>
      <c r="DC3" s="721"/>
      <c r="DD3" s="721"/>
      <c r="DE3" s="721"/>
      <c r="DF3" s="721"/>
      <c r="DG3" s="721"/>
      <c r="DH3" s="721"/>
      <c r="DI3" s="721"/>
      <c r="DJ3" s="721"/>
      <c r="DK3" s="721"/>
      <c r="DL3" s="721"/>
      <c r="DM3" s="721"/>
      <c r="DN3" s="721"/>
      <c r="DO3" s="721"/>
      <c r="DP3" s="721"/>
      <c r="DQ3" s="721"/>
      <c r="DR3" s="721"/>
      <c r="DS3" s="721"/>
      <c r="DT3" s="721"/>
      <c r="DU3" s="721"/>
      <c r="DV3" s="721"/>
      <c r="DW3" s="721"/>
      <c r="DX3" s="721"/>
      <c r="DY3" s="721"/>
      <c r="DZ3" s="721"/>
      <c r="EA3" s="721"/>
      <c r="EB3" s="721"/>
      <c r="EC3" s="721"/>
      <c r="ED3" s="721"/>
      <c r="EE3" s="721"/>
      <c r="EF3" s="721"/>
      <c r="EG3" s="721"/>
      <c r="EH3" s="721"/>
      <c r="EI3" s="721"/>
      <c r="EJ3" s="721"/>
      <c r="EK3" s="721"/>
      <c r="EL3" s="721"/>
      <c r="EM3" s="721"/>
      <c r="EN3" s="721"/>
      <c r="EO3" s="721"/>
      <c r="EP3" s="721"/>
      <c r="EQ3" s="721"/>
      <c r="ER3" s="721" t="s">
        <v>91</v>
      </c>
      <c r="ES3" s="721"/>
      <c r="ET3" s="721"/>
      <c r="EU3" s="721"/>
      <c r="EV3" s="721"/>
      <c r="EW3" s="721"/>
      <c r="EX3" s="721"/>
      <c r="EY3" s="721"/>
      <c r="EZ3" s="721"/>
      <c r="FA3" s="722"/>
    </row>
    <row r="4" spans="1:158" ht="18.600000000000001" customHeight="1" thickBot="1" x14ac:dyDescent="0.3">
      <c r="A4" s="683" t="s">
        <v>4</v>
      </c>
      <c r="B4" s="684"/>
      <c r="C4" s="684"/>
      <c r="D4" s="684"/>
      <c r="E4" s="685"/>
      <c r="F4" s="686" t="s">
        <v>5</v>
      </c>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c r="CB4" s="687"/>
      <c r="CC4" s="687"/>
      <c r="CD4" s="687"/>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7"/>
      <c r="ED4" s="687"/>
      <c r="EE4" s="687"/>
      <c r="EF4" s="687"/>
      <c r="EG4" s="687"/>
      <c r="EH4" s="687"/>
      <c r="EI4" s="687"/>
      <c r="EJ4" s="687"/>
      <c r="EK4" s="687"/>
      <c r="EL4" s="687"/>
      <c r="EM4" s="687"/>
      <c r="EN4" s="687"/>
      <c r="EO4" s="687"/>
      <c r="EP4" s="687"/>
      <c r="EQ4" s="687"/>
      <c r="ER4" s="687"/>
      <c r="ES4" s="687"/>
      <c r="ET4" s="687"/>
      <c r="EU4" s="687"/>
      <c r="EV4" s="687"/>
      <c r="EW4" s="687"/>
      <c r="EX4" s="687"/>
      <c r="EY4" s="687"/>
      <c r="EZ4" s="687"/>
      <c r="FA4" s="688"/>
    </row>
    <row r="5" spans="1:158" ht="18.600000000000001" customHeight="1" thickBot="1" x14ac:dyDescent="0.3">
      <c r="A5" s="683" t="s">
        <v>6</v>
      </c>
      <c r="B5" s="684"/>
      <c r="C5" s="684"/>
      <c r="D5" s="684"/>
      <c r="E5" s="685"/>
      <c r="F5" s="686" t="s">
        <v>7</v>
      </c>
      <c r="G5" s="687"/>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7"/>
      <c r="AZ5" s="687"/>
      <c r="BA5" s="687"/>
      <c r="BB5" s="687"/>
      <c r="BC5" s="687"/>
      <c r="BD5" s="687"/>
      <c r="BE5" s="687"/>
      <c r="BF5" s="687"/>
      <c r="BG5" s="687"/>
      <c r="BH5" s="687"/>
      <c r="BI5" s="687"/>
      <c r="BJ5" s="687"/>
      <c r="BK5" s="687"/>
      <c r="BL5" s="687"/>
      <c r="BM5" s="687"/>
      <c r="BN5" s="687"/>
      <c r="BO5" s="687"/>
      <c r="BP5" s="687"/>
      <c r="BQ5" s="687"/>
      <c r="BR5" s="687"/>
      <c r="BS5" s="687"/>
      <c r="BT5" s="687"/>
      <c r="BU5" s="687"/>
      <c r="BV5" s="687"/>
      <c r="BW5" s="687"/>
      <c r="BX5" s="687"/>
      <c r="BY5" s="687"/>
      <c r="BZ5" s="687"/>
      <c r="CA5" s="687"/>
      <c r="CB5" s="687"/>
      <c r="CC5" s="687"/>
      <c r="CD5" s="687"/>
      <c r="CE5" s="687"/>
      <c r="CF5" s="687"/>
      <c r="CG5" s="687"/>
      <c r="CH5" s="687"/>
      <c r="CI5" s="687"/>
      <c r="CJ5" s="687"/>
      <c r="CK5" s="687"/>
      <c r="CL5" s="687"/>
      <c r="CM5" s="687"/>
      <c r="CN5" s="687"/>
      <c r="CO5" s="687"/>
      <c r="CP5" s="687"/>
      <c r="CQ5" s="687"/>
      <c r="CR5" s="687"/>
      <c r="CS5" s="687"/>
      <c r="CT5" s="687"/>
      <c r="CU5" s="687"/>
      <c r="CV5" s="687"/>
      <c r="CW5" s="687"/>
      <c r="CX5" s="687"/>
      <c r="CY5" s="687"/>
      <c r="CZ5" s="687"/>
      <c r="DA5" s="687"/>
      <c r="DB5" s="687"/>
      <c r="DC5" s="687"/>
      <c r="DD5" s="687"/>
      <c r="DE5" s="687"/>
      <c r="DF5" s="687"/>
      <c r="DG5" s="687"/>
      <c r="DH5" s="687"/>
      <c r="DI5" s="687"/>
      <c r="DJ5" s="687"/>
      <c r="DK5" s="687"/>
      <c r="DL5" s="687"/>
      <c r="DM5" s="687"/>
      <c r="DN5" s="687"/>
      <c r="DO5" s="687"/>
      <c r="DP5" s="687"/>
      <c r="DQ5" s="687"/>
      <c r="DR5" s="687"/>
      <c r="DS5" s="687"/>
      <c r="DT5" s="687"/>
      <c r="DU5" s="687"/>
      <c r="DV5" s="687"/>
      <c r="DW5" s="687"/>
      <c r="DX5" s="687"/>
      <c r="DY5" s="687"/>
      <c r="DZ5" s="687"/>
      <c r="EA5" s="687"/>
      <c r="EB5" s="687"/>
      <c r="EC5" s="687"/>
      <c r="ED5" s="687"/>
      <c r="EE5" s="687"/>
      <c r="EF5" s="687"/>
      <c r="EG5" s="687"/>
      <c r="EH5" s="687"/>
      <c r="EI5" s="687"/>
      <c r="EJ5" s="687"/>
      <c r="EK5" s="687"/>
      <c r="EL5" s="687"/>
      <c r="EM5" s="687"/>
      <c r="EN5" s="687"/>
      <c r="EO5" s="687"/>
      <c r="EP5" s="687"/>
      <c r="EQ5" s="687"/>
      <c r="ER5" s="687"/>
      <c r="ES5" s="687"/>
      <c r="ET5" s="687"/>
      <c r="EU5" s="687"/>
      <c r="EV5" s="687"/>
      <c r="EW5" s="687"/>
      <c r="EX5" s="687"/>
      <c r="EY5" s="687"/>
      <c r="EZ5" s="687"/>
      <c r="FA5" s="688"/>
    </row>
    <row r="6" spans="1:158" ht="18.600000000000001" customHeight="1" thickBot="1" x14ac:dyDescent="0.3">
      <c r="A6" s="46"/>
      <c r="B6" s="46"/>
      <c r="C6" s="46"/>
      <c r="D6" s="47"/>
      <c r="E6" s="47"/>
      <c r="F6" s="48"/>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50"/>
      <c r="ES6" s="50"/>
      <c r="ET6" s="46"/>
      <c r="EU6" s="46"/>
      <c r="EV6" s="46"/>
      <c r="EW6" s="46"/>
      <c r="EX6" s="46"/>
      <c r="EY6" s="46"/>
      <c r="EZ6" s="46"/>
      <c r="FA6" s="46"/>
    </row>
    <row r="7" spans="1:158" s="51" customFormat="1" ht="29.25" customHeight="1" thickBot="1" x14ac:dyDescent="0.3">
      <c r="A7" s="689" t="s">
        <v>92</v>
      </c>
      <c r="B7" s="690"/>
      <c r="C7" s="690"/>
      <c r="D7" s="690"/>
      <c r="E7" s="690"/>
      <c r="F7" s="690"/>
      <c r="G7" s="691"/>
      <c r="H7" s="695" t="s">
        <v>93</v>
      </c>
      <c r="I7" s="695"/>
      <c r="J7" s="695"/>
      <c r="K7" s="695"/>
      <c r="L7" s="695"/>
      <c r="M7" s="695"/>
      <c r="N7" s="695"/>
      <c r="O7" s="695"/>
      <c r="P7" s="695"/>
      <c r="Q7" s="695"/>
      <c r="R7" s="695"/>
      <c r="S7" s="695"/>
      <c r="T7" s="695"/>
      <c r="U7" s="696"/>
      <c r="V7" s="696"/>
      <c r="W7" s="696"/>
      <c r="X7" s="696"/>
      <c r="Y7" s="696"/>
      <c r="Z7" s="696"/>
      <c r="AA7" s="696"/>
      <c r="AB7" s="696"/>
      <c r="AC7" s="696"/>
      <c r="AD7" s="696"/>
      <c r="AE7" s="696"/>
      <c r="AF7" s="696"/>
      <c r="AG7" s="696"/>
      <c r="AH7" s="696"/>
      <c r="AI7" s="696"/>
      <c r="AJ7" s="696"/>
      <c r="AK7" s="696"/>
      <c r="AL7" s="696"/>
      <c r="AM7" s="696"/>
      <c r="AN7" s="696"/>
      <c r="AO7" s="696"/>
      <c r="AP7" s="696"/>
      <c r="AQ7" s="696"/>
      <c r="AR7" s="696"/>
      <c r="AS7" s="696"/>
      <c r="AT7" s="696"/>
      <c r="AU7" s="696"/>
      <c r="AV7" s="696"/>
      <c r="AW7" s="696"/>
      <c r="AX7" s="696"/>
      <c r="AY7" s="696"/>
      <c r="AZ7" s="696"/>
      <c r="BA7" s="696"/>
      <c r="BB7" s="696"/>
      <c r="BC7" s="696"/>
      <c r="BD7" s="696"/>
      <c r="BE7" s="696"/>
      <c r="BF7" s="696"/>
      <c r="BG7" s="696"/>
      <c r="BH7" s="696"/>
      <c r="BI7" s="696"/>
      <c r="BJ7" s="696"/>
      <c r="BK7" s="696"/>
      <c r="BL7" s="696"/>
      <c r="BM7" s="696"/>
      <c r="BN7" s="696"/>
      <c r="BO7" s="696"/>
      <c r="BP7" s="696"/>
      <c r="BQ7" s="696"/>
      <c r="BR7" s="696"/>
      <c r="BS7" s="696"/>
      <c r="BT7" s="696"/>
      <c r="BU7" s="696"/>
      <c r="BV7" s="696"/>
      <c r="BW7" s="696"/>
      <c r="BX7" s="696"/>
      <c r="BY7" s="696"/>
      <c r="BZ7" s="696"/>
      <c r="CA7" s="696"/>
      <c r="CB7" s="696"/>
      <c r="CC7" s="696"/>
      <c r="CD7" s="696"/>
      <c r="CE7" s="696"/>
      <c r="CF7" s="696"/>
      <c r="CG7" s="696"/>
      <c r="CH7" s="696"/>
      <c r="CI7" s="696"/>
      <c r="CJ7" s="696"/>
      <c r="CK7" s="696"/>
      <c r="CL7" s="696"/>
      <c r="CM7" s="696"/>
      <c r="CN7" s="696"/>
      <c r="CO7" s="696"/>
      <c r="CP7" s="696"/>
      <c r="CQ7" s="696"/>
      <c r="CR7" s="696"/>
      <c r="CS7" s="696"/>
      <c r="CT7" s="696"/>
      <c r="CU7" s="696"/>
      <c r="CV7" s="696"/>
      <c r="CW7" s="696"/>
      <c r="CX7" s="696"/>
      <c r="CY7" s="696"/>
      <c r="CZ7" s="696"/>
      <c r="DA7" s="696"/>
      <c r="DB7" s="696"/>
      <c r="DC7" s="696"/>
      <c r="DD7" s="696"/>
      <c r="DE7" s="696"/>
      <c r="DF7" s="696"/>
      <c r="DG7" s="696"/>
      <c r="DH7" s="696"/>
      <c r="DI7" s="696"/>
      <c r="DJ7" s="696"/>
      <c r="DK7" s="696"/>
      <c r="DL7" s="696"/>
      <c r="DM7" s="696"/>
      <c r="DN7" s="696"/>
      <c r="DO7" s="696"/>
      <c r="DP7" s="696"/>
      <c r="DQ7" s="696"/>
      <c r="DR7" s="696"/>
      <c r="DS7" s="696"/>
      <c r="DT7" s="696"/>
      <c r="DU7" s="696"/>
      <c r="DV7" s="696"/>
      <c r="DW7" s="696"/>
      <c r="DX7" s="696"/>
      <c r="DY7" s="696"/>
      <c r="DZ7" s="696"/>
      <c r="EA7" s="696"/>
      <c r="EB7" s="696"/>
      <c r="EC7" s="696"/>
      <c r="ED7" s="696"/>
      <c r="EE7" s="696"/>
      <c r="EF7" s="696"/>
      <c r="EG7" s="696"/>
      <c r="EH7" s="696"/>
      <c r="EI7" s="696"/>
      <c r="EJ7" s="696"/>
      <c r="EK7" s="696"/>
      <c r="EL7" s="696"/>
      <c r="EM7" s="696"/>
      <c r="EN7" s="696"/>
      <c r="EO7" s="696"/>
      <c r="EP7" s="696"/>
      <c r="EQ7" s="696"/>
      <c r="ER7" s="583" t="s">
        <v>14</v>
      </c>
      <c r="ES7" s="583" t="s">
        <v>15</v>
      </c>
      <c r="ET7" s="697" t="s">
        <v>16</v>
      </c>
      <c r="EU7" s="589" t="s">
        <v>94</v>
      </c>
      <c r="EV7" s="699" t="s">
        <v>18</v>
      </c>
      <c r="EW7" s="701" t="s">
        <v>19</v>
      </c>
      <c r="EX7" s="596" t="s">
        <v>20</v>
      </c>
      <c r="EY7" s="596" t="s">
        <v>21</v>
      </c>
      <c r="EZ7" s="596" t="s">
        <v>22</v>
      </c>
      <c r="FA7" s="577" t="s">
        <v>23</v>
      </c>
    </row>
    <row r="8" spans="1:158" s="51" customFormat="1" ht="36.75" customHeight="1" thickBot="1" x14ac:dyDescent="0.3">
      <c r="A8" s="692"/>
      <c r="B8" s="693"/>
      <c r="C8" s="693"/>
      <c r="D8" s="693"/>
      <c r="E8" s="693"/>
      <c r="F8" s="693"/>
      <c r="G8" s="694"/>
      <c r="H8" s="676" t="s">
        <v>95</v>
      </c>
      <c r="I8" s="676"/>
      <c r="J8" s="676"/>
      <c r="K8" s="676"/>
      <c r="L8" s="676"/>
      <c r="M8" s="676"/>
      <c r="N8" s="676"/>
      <c r="O8" s="676"/>
      <c r="P8" s="676"/>
      <c r="Q8" s="676"/>
      <c r="R8" s="676"/>
      <c r="S8" s="676"/>
      <c r="T8" s="676"/>
      <c r="U8" s="676"/>
      <c r="V8" s="676"/>
      <c r="W8" s="676"/>
      <c r="X8" s="676"/>
      <c r="Y8" s="676"/>
      <c r="Z8" s="676"/>
      <c r="AA8" s="677"/>
      <c r="AB8" s="675" t="s">
        <v>96</v>
      </c>
      <c r="AC8" s="676"/>
      <c r="AD8" s="676"/>
      <c r="AE8" s="676"/>
      <c r="AF8" s="676"/>
      <c r="AG8" s="676"/>
      <c r="AH8" s="676"/>
      <c r="AI8" s="676"/>
      <c r="AJ8" s="676"/>
      <c r="AK8" s="676"/>
      <c r="AL8" s="676"/>
      <c r="AM8" s="676"/>
      <c r="AN8" s="676"/>
      <c r="AO8" s="676"/>
      <c r="AP8" s="676"/>
      <c r="AQ8" s="676"/>
      <c r="AR8" s="676"/>
      <c r="AS8" s="676"/>
      <c r="AT8" s="676"/>
      <c r="AU8" s="676"/>
      <c r="AV8" s="676"/>
      <c r="AW8" s="676"/>
      <c r="AX8" s="676"/>
      <c r="AY8" s="676"/>
      <c r="AZ8" s="676"/>
      <c r="BA8" s="676"/>
      <c r="BB8" s="676"/>
      <c r="BC8" s="676"/>
      <c r="BD8" s="676"/>
      <c r="BE8" s="677"/>
      <c r="BF8" s="675" t="s">
        <v>27</v>
      </c>
      <c r="BG8" s="676"/>
      <c r="BH8" s="676"/>
      <c r="BI8" s="676"/>
      <c r="BJ8" s="676"/>
      <c r="BK8" s="676"/>
      <c r="BL8" s="676"/>
      <c r="BM8" s="676"/>
      <c r="BN8" s="676"/>
      <c r="BO8" s="676"/>
      <c r="BP8" s="676"/>
      <c r="BQ8" s="676"/>
      <c r="BR8" s="676"/>
      <c r="BS8" s="676"/>
      <c r="BT8" s="676"/>
      <c r="BU8" s="676"/>
      <c r="BV8" s="676"/>
      <c r="BW8" s="676"/>
      <c r="BX8" s="676"/>
      <c r="BY8" s="676"/>
      <c r="BZ8" s="676"/>
      <c r="CA8" s="676"/>
      <c r="CB8" s="676"/>
      <c r="CC8" s="676"/>
      <c r="CD8" s="676"/>
      <c r="CE8" s="676"/>
      <c r="CF8" s="676"/>
      <c r="CG8" s="676"/>
      <c r="CH8" s="676"/>
      <c r="CI8" s="677"/>
      <c r="CJ8" s="678" t="s">
        <v>28</v>
      </c>
      <c r="CK8" s="679"/>
      <c r="CL8" s="679"/>
      <c r="CM8" s="679"/>
      <c r="CN8" s="679"/>
      <c r="CO8" s="679"/>
      <c r="CP8" s="679"/>
      <c r="CQ8" s="679"/>
      <c r="CR8" s="679"/>
      <c r="CS8" s="679"/>
      <c r="CT8" s="679"/>
      <c r="CU8" s="679"/>
      <c r="CV8" s="679"/>
      <c r="CW8" s="679"/>
      <c r="CX8" s="679"/>
      <c r="CY8" s="679"/>
      <c r="CZ8" s="679"/>
      <c r="DA8" s="679"/>
      <c r="DB8" s="679"/>
      <c r="DC8" s="679"/>
      <c r="DD8" s="679"/>
      <c r="DE8" s="679"/>
      <c r="DF8" s="679"/>
      <c r="DG8" s="679"/>
      <c r="DH8" s="679"/>
      <c r="DI8" s="679"/>
      <c r="DJ8" s="679"/>
      <c r="DK8" s="679"/>
      <c r="DL8" s="679"/>
      <c r="DM8" s="679"/>
      <c r="DN8" s="680" t="s">
        <v>29</v>
      </c>
      <c r="DO8" s="681"/>
      <c r="DP8" s="681"/>
      <c r="DQ8" s="681"/>
      <c r="DR8" s="681"/>
      <c r="DS8" s="681"/>
      <c r="DT8" s="681"/>
      <c r="DU8" s="681"/>
      <c r="DV8" s="681"/>
      <c r="DW8" s="681"/>
      <c r="DX8" s="681"/>
      <c r="DY8" s="681"/>
      <c r="DZ8" s="681"/>
      <c r="EA8" s="681"/>
      <c r="EB8" s="681"/>
      <c r="EC8" s="681"/>
      <c r="ED8" s="681"/>
      <c r="EE8" s="681"/>
      <c r="EF8" s="681"/>
      <c r="EG8" s="682"/>
      <c r="EH8" s="682"/>
      <c r="EI8" s="682"/>
      <c r="EJ8" s="682"/>
      <c r="EK8" s="682"/>
      <c r="EL8" s="682"/>
      <c r="EM8" s="682"/>
      <c r="EN8" s="682"/>
      <c r="EO8" s="682"/>
      <c r="EP8" s="682"/>
      <c r="EQ8" s="682"/>
      <c r="ER8" s="584"/>
      <c r="ES8" s="584"/>
      <c r="ET8" s="698"/>
      <c r="EU8" s="590"/>
      <c r="EV8" s="700"/>
      <c r="EW8" s="702"/>
      <c r="EX8" s="597"/>
      <c r="EY8" s="597"/>
      <c r="EZ8" s="597"/>
      <c r="FA8" s="578"/>
    </row>
    <row r="9" spans="1:158" s="51" customFormat="1" ht="114" customHeight="1" thickBot="1" x14ac:dyDescent="0.3">
      <c r="A9" s="8" t="s">
        <v>97</v>
      </c>
      <c r="B9" s="535" t="s">
        <v>98</v>
      </c>
      <c r="C9" s="536" t="s">
        <v>99</v>
      </c>
      <c r="D9" s="536" t="s">
        <v>100</v>
      </c>
      <c r="E9" s="537" t="s">
        <v>101</v>
      </c>
      <c r="F9" s="538" t="s">
        <v>102</v>
      </c>
      <c r="G9" s="558" t="s">
        <v>103</v>
      </c>
      <c r="H9" s="1089" t="s">
        <v>1874</v>
      </c>
      <c r="I9" s="1090" t="s">
        <v>1875</v>
      </c>
      <c r="J9" s="1091" t="s">
        <v>1876</v>
      </c>
      <c r="K9" s="1090" t="s">
        <v>1877</v>
      </c>
      <c r="L9" s="1091" t="s">
        <v>1878</v>
      </c>
      <c r="M9" s="1090" t="s">
        <v>1879</v>
      </c>
      <c r="N9" s="1091" t="s">
        <v>1880</v>
      </c>
      <c r="O9" s="1090" t="s">
        <v>1881</v>
      </c>
      <c r="P9" s="1091" t="s">
        <v>1882</v>
      </c>
      <c r="Q9" s="1090" t="s">
        <v>1883</v>
      </c>
      <c r="R9" s="1091" t="s">
        <v>1884</v>
      </c>
      <c r="S9" s="1090" t="s">
        <v>1885</v>
      </c>
      <c r="T9" s="1091" t="s">
        <v>1886</v>
      </c>
      <c r="U9" s="1090" t="s">
        <v>1887</v>
      </c>
      <c r="V9" s="1092" t="s">
        <v>1888</v>
      </c>
      <c r="W9" s="1093" t="s">
        <v>54</v>
      </c>
      <c r="X9" s="1094" t="s">
        <v>55</v>
      </c>
      <c r="Y9" s="1095" t="s">
        <v>1889</v>
      </c>
      <c r="Z9" s="1096" t="s">
        <v>56</v>
      </c>
      <c r="AA9" s="1095" t="s">
        <v>1890</v>
      </c>
      <c r="AB9" s="1097" t="s">
        <v>1874</v>
      </c>
      <c r="AC9" s="1090" t="s">
        <v>1891</v>
      </c>
      <c r="AD9" s="1091" t="s">
        <v>1892</v>
      </c>
      <c r="AE9" s="1090" t="s">
        <v>1893</v>
      </c>
      <c r="AF9" s="1091" t="s">
        <v>1894</v>
      </c>
      <c r="AG9" s="1090" t="s">
        <v>1895</v>
      </c>
      <c r="AH9" s="1091" t="s">
        <v>1896</v>
      </c>
      <c r="AI9" s="1090" t="s">
        <v>1897</v>
      </c>
      <c r="AJ9" s="1091" t="s">
        <v>1898</v>
      </c>
      <c r="AK9" s="1090" t="s">
        <v>1899</v>
      </c>
      <c r="AL9" s="1091" t="s">
        <v>1900</v>
      </c>
      <c r="AM9" s="1090" t="s">
        <v>1875</v>
      </c>
      <c r="AN9" s="1091" t="s">
        <v>1876</v>
      </c>
      <c r="AO9" s="1090" t="s">
        <v>1877</v>
      </c>
      <c r="AP9" s="1091" t="s">
        <v>1878</v>
      </c>
      <c r="AQ9" s="1090" t="s">
        <v>1879</v>
      </c>
      <c r="AR9" s="1091" t="s">
        <v>1880</v>
      </c>
      <c r="AS9" s="1090" t="s">
        <v>1881</v>
      </c>
      <c r="AT9" s="1091" t="s">
        <v>1882</v>
      </c>
      <c r="AU9" s="1090" t="s">
        <v>1883</v>
      </c>
      <c r="AV9" s="1091" t="s">
        <v>1884</v>
      </c>
      <c r="AW9" s="1090" t="s">
        <v>1885</v>
      </c>
      <c r="AX9" s="1091" t="s">
        <v>1886</v>
      </c>
      <c r="AY9" s="1090" t="s">
        <v>1887</v>
      </c>
      <c r="AZ9" s="1092" t="s">
        <v>1888</v>
      </c>
      <c r="BA9" s="1093" t="s">
        <v>54</v>
      </c>
      <c r="BB9" s="1094" t="s">
        <v>67</v>
      </c>
      <c r="BC9" s="1095" t="s">
        <v>1901</v>
      </c>
      <c r="BD9" s="1096" t="s">
        <v>68</v>
      </c>
      <c r="BE9" s="1095" t="s">
        <v>1902</v>
      </c>
      <c r="BF9" s="1089" t="s">
        <v>1874</v>
      </c>
      <c r="BG9" s="1090" t="s">
        <v>1891</v>
      </c>
      <c r="BH9" s="1091" t="s">
        <v>1892</v>
      </c>
      <c r="BI9" s="1090" t="s">
        <v>1893</v>
      </c>
      <c r="BJ9" s="1091" t="s">
        <v>1894</v>
      </c>
      <c r="BK9" s="1090" t="s">
        <v>1895</v>
      </c>
      <c r="BL9" s="1091" t="s">
        <v>1896</v>
      </c>
      <c r="BM9" s="1090" t="s">
        <v>1903</v>
      </c>
      <c r="BN9" s="1091" t="s">
        <v>1898</v>
      </c>
      <c r="BO9" s="1090" t="s">
        <v>1899</v>
      </c>
      <c r="BP9" s="1091" t="s">
        <v>1900</v>
      </c>
      <c r="BQ9" s="1090" t="s">
        <v>1875</v>
      </c>
      <c r="BR9" s="1091" t="s">
        <v>1876</v>
      </c>
      <c r="BS9" s="1090" t="s">
        <v>1877</v>
      </c>
      <c r="BT9" s="1091" t="s">
        <v>1878</v>
      </c>
      <c r="BU9" s="1090" t="s">
        <v>1879</v>
      </c>
      <c r="BV9" s="1091" t="s">
        <v>1880</v>
      </c>
      <c r="BW9" s="1090" t="s">
        <v>1881</v>
      </c>
      <c r="BX9" s="1091" t="s">
        <v>1882</v>
      </c>
      <c r="BY9" s="1090" t="s">
        <v>1883</v>
      </c>
      <c r="BZ9" s="1091" t="s">
        <v>1884</v>
      </c>
      <c r="CA9" s="1090" t="s">
        <v>1885</v>
      </c>
      <c r="CB9" s="1091" t="s">
        <v>1886</v>
      </c>
      <c r="CC9" s="1090" t="s">
        <v>1887</v>
      </c>
      <c r="CD9" s="1092" t="s">
        <v>1888</v>
      </c>
      <c r="CE9" s="1093" t="s">
        <v>54</v>
      </c>
      <c r="CF9" s="1094" t="s">
        <v>69</v>
      </c>
      <c r="CG9" s="1095" t="s">
        <v>1904</v>
      </c>
      <c r="CH9" s="1096" t="s">
        <v>70</v>
      </c>
      <c r="CI9" s="1095" t="s">
        <v>1905</v>
      </c>
      <c r="CJ9" s="1089" t="s">
        <v>1874</v>
      </c>
      <c r="CK9" s="1090" t="s">
        <v>1891</v>
      </c>
      <c r="CL9" s="1091" t="s">
        <v>1892</v>
      </c>
      <c r="CM9" s="1090" t="s">
        <v>1893</v>
      </c>
      <c r="CN9" s="1091" t="s">
        <v>1894</v>
      </c>
      <c r="CO9" s="1090" t="s">
        <v>1895</v>
      </c>
      <c r="CP9" s="1091" t="s">
        <v>1896</v>
      </c>
      <c r="CQ9" s="1090" t="s">
        <v>1897</v>
      </c>
      <c r="CR9" s="1091" t="s">
        <v>1898</v>
      </c>
      <c r="CS9" s="1090" t="s">
        <v>1899</v>
      </c>
      <c r="CT9" s="1091" t="s">
        <v>1900</v>
      </c>
      <c r="CU9" s="1090" t="s">
        <v>1875</v>
      </c>
      <c r="CV9" s="1091" t="s">
        <v>1876</v>
      </c>
      <c r="CW9" s="1090" t="s">
        <v>1877</v>
      </c>
      <c r="CX9" s="1091" t="s">
        <v>1878</v>
      </c>
      <c r="CY9" s="1090" t="s">
        <v>1879</v>
      </c>
      <c r="CZ9" s="1091" t="s">
        <v>1880</v>
      </c>
      <c r="DA9" s="1090" t="s">
        <v>1881</v>
      </c>
      <c r="DB9" s="1091" t="s">
        <v>1882</v>
      </c>
      <c r="DC9" s="1090" t="s">
        <v>1883</v>
      </c>
      <c r="DD9" s="1091" t="s">
        <v>1884</v>
      </c>
      <c r="DE9" s="1090" t="s">
        <v>1885</v>
      </c>
      <c r="DF9" s="1091" t="s">
        <v>1886</v>
      </c>
      <c r="DG9" s="1090" t="s">
        <v>1887</v>
      </c>
      <c r="DH9" s="1091" t="s">
        <v>1888</v>
      </c>
      <c r="DI9" s="1098" t="s">
        <v>54</v>
      </c>
      <c r="DJ9" s="1099" t="s">
        <v>71</v>
      </c>
      <c r="DK9" s="1100" t="s">
        <v>1906</v>
      </c>
      <c r="DL9" s="1101" t="s">
        <v>72</v>
      </c>
      <c r="DM9" s="1100" t="s">
        <v>1907</v>
      </c>
      <c r="DN9" s="1102" t="s">
        <v>1874</v>
      </c>
      <c r="DO9" s="1103" t="s">
        <v>57</v>
      </c>
      <c r="DP9" s="552" t="s">
        <v>58</v>
      </c>
      <c r="DQ9" s="551" t="s">
        <v>59</v>
      </c>
      <c r="DR9" s="552" t="s">
        <v>60</v>
      </c>
      <c r="DS9" s="551" t="s">
        <v>61</v>
      </c>
      <c r="DT9" s="552" t="s">
        <v>62</v>
      </c>
      <c r="DU9" s="551" t="s">
        <v>63</v>
      </c>
      <c r="DV9" s="552" t="s">
        <v>64</v>
      </c>
      <c r="DW9" s="551" t="s">
        <v>65</v>
      </c>
      <c r="DX9" s="552" t="s">
        <v>66</v>
      </c>
      <c r="DY9" s="551" t="s">
        <v>40</v>
      </c>
      <c r="DZ9" s="552" t="s">
        <v>41</v>
      </c>
      <c r="EA9" s="551" t="s">
        <v>42</v>
      </c>
      <c r="EB9" s="552" t="s">
        <v>43</v>
      </c>
      <c r="EC9" s="551" t="s">
        <v>44</v>
      </c>
      <c r="ED9" s="552" t="s">
        <v>45</v>
      </c>
      <c r="EE9" s="551" t="s">
        <v>46</v>
      </c>
      <c r="EF9" s="552" t="s">
        <v>47</v>
      </c>
      <c r="EG9" s="551" t="s">
        <v>48</v>
      </c>
      <c r="EH9" s="552" t="s">
        <v>49</v>
      </c>
      <c r="EI9" s="551" t="s">
        <v>50</v>
      </c>
      <c r="EJ9" s="552" t="s">
        <v>51</v>
      </c>
      <c r="EK9" s="551" t="s">
        <v>52</v>
      </c>
      <c r="EL9" s="552" t="s">
        <v>53</v>
      </c>
      <c r="EM9" s="1104" t="s">
        <v>54</v>
      </c>
      <c r="EN9" s="1105" t="s">
        <v>73</v>
      </c>
      <c r="EO9" s="1106" t="s">
        <v>1908</v>
      </c>
      <c r="EP9" s="1107" t="s">
        <v>74</v>
      </c>
      <c r="EQ9" s="1106" t="s">
        <v>1909</v>
      </c>
      <c r="ER9" s="584"/>
      <c r="ES9" s="584"/>
      <c r="ET9" s="698"/>
      <c r="EU9" s="590"/>
      <c r="EV9" s="700"/>
      <c r="EW9" s="703"/>
      <c r="EX9" s="704"/>
      <c r="EY9" s="704"/>
      <c r="EZ9" s="704"/>
      <c r="FA9" s="705"/>
    </row>
    <row r="10" spans="1:158" s="52" customFormat="1" ht="30" customHeight="1" x14ac:dyDescent="0.25">
      <c r="A10" s="647" t="s">
        <v>104</v>
      </c>
      <c r="B10" s="658">
        <v>1</v>
      </c>
      <c r="C10" s="663" t="s">
        <v>105</v>
      </c>
      <c r="D10" s="663" t="s">
        <v>78</v>
      </c>
      <c r="E10" s="635">
        <v>237</v>
      </c>
      <c r="F10" s="1073" t="s">
        <v>106</v>
      </c>
      <c r="G10" s="529">
        <f>+AA10+BE10+CI10+DL10+DN10</f>
        <v>112139</v>
      </c>
      <c r="H10" s="529">
        <v>10000</v>
      </c>
      <c r="I10" s="529"/>
      <c r="J10" s="529"/>
      <c r="K10" s="529">
        <v>10000</v>
      </c>
      <c r="L10" s="529">
        <v>1904</v>
      </c>
      <c r="M10" s="529">
        <v>10000</v>
      </c>
      <c r="N10" s="529">
        <v>2889</v>
      </c>
      <c r="O10" s="529">
        <v>10000</v>
      </c>
      <c r="P10" s="529">
        <v>4220</v>
      </c>
      <c r="Q10" s="529">
        <v>10000</v>
      </c>
      <c r="R10" s="529">
        <v>5695</v>
      </c>
      <c r="S10" s="529">
        <v>10000</v>
      </c>
      <c r="T10" s="529">
        <v>6617</v>
      </c>
      <c r="U10" s="529">
        <v>10000</v>
      </c>
      <c r="V10" s="529">
        <v>8177</v>
      </c>
      <c r="W10" s="529">
        <f>+U10</f>
        <v>10000</v>
      </c>
      <c r="X10" s="529">
        <f>+U10</f>
        <v>10000</v>
      </c>
      <c r="Y10" s="529">
        <f>+V10</f>
        <v>8177</v>
      </c>
      <c r="Z10" s="529">
        <f>+X10</f>
        <v>10000</v>
      </c>
      <c r="AA10" s="529">
        <f>+Y10</f>
        <v>8177</v>
      </c>
      <c r="AB10" s="529">
        <v>22000</v>
      </c>
      <c r="AC10" s="529">
        <v>0</v>
      </c>
      <c r="AD10" s="529">
        <v>0</v>
      </c>
      <c r="AE10" s="529">
        <v>977</v>
      </c>
      <c r="AF10" s="529">
        <v>977</v>
      </c>
      <c r="AG10" s="529">
        <f>1079-AF10</f>
        <v>102</v>
      </c>
      <c r="AH10" s="529">
        <v>102</v>
      </c>
      <c r="AI10" s="529">
        <v>1928</v>
      </c>
      <c r="AJ10" s="529">
        <v>1928</v>
      </c>
      <c r="AK10" s="529">
        <v>4064</v>
      </c>
      <c r="AL10" s="529">
        <v>4064</v>
      </c>
      <c r="AM10" s="529">
        <v>1800</v>
      </c>
      <c r="AN10" s="529">
        <v>1954</v>
      </c>
      <c r="AO10" s="529">
        <v>1800</v>
      </c>
      <c r="AP10" s="529">
        <v>1810</v>
      </c>
      <c r="AQ10" s="529">
        <v>4267</v>
      </c>
      <c r="AR10" s="529">
        <v>4267</v>
      </c>
      <c r="AS10" s="529">
        <v>2400</v>
      </c>
      <c r="AT10" s="529">
        <v>2955</v>
      </c>
      <c r="AU10" s="529">
        <v>2800</v>
      </c>
      <c r="AV10" s="529">
        <v>2169</v>
      </c>
      <c r="AW10" s="529">
        <v>2400</v>
      </c>
      <c r="AX10" s="529">
        <v>2488</v>
      </c>
      <c r="AY10" s="529">
        <v>2462</v>
      </c>
      <c r="AZ10" s="529">
        <v>2528</v>
      </c>
      <c r="BA10" s="529">
        <f>+AC10+AE10+AG10+AI10+AK10+AM10+AO10+AQ10+AS10+AU10+AW10+AY10</f>
        <v>25000</v>
      </c>
      <c r="BB10" s="529">
        <f>+AC10+AE10+AG10+AI10+AK10+AM10+AO10+AQ10+AS10+AU10+AW10+AY10</f>
        <v>25000</v>
      </c>
      <c r="BC10" s="529">
        <f>+AD10+AF10+AH10+AJ10+AL10+AN10+AP10+AR10+AT10+AV10+AX10+AZ10</f>
        <v>25242</v>
      </c>
      <c r="BD10" s="529">
        <f>AC10+AE10+AG10+AI10+AK10+AM10+AO10+AQ10+AS10+AU10+AW10+AY10</f>
        <v>25000</v>
      </c>
      <c r="BE10" s="529">
        <f>AD10+AF10+AH10+AJ10+AL10+AN10++AP10+AR10+AT10+AV10+AX10+AZ10</f>
        <v>25242</v>
      </c>
      <c r="BF10" s="529">
        <v>31000</v>
      </c>
      <c r="BG10" s="529">
        <v>1014</v>
      </c>
      <c r="BH10" s="529">
        <v>1014</v>
      </c>
      <c r="BI10" s="529">
        <v>2300</v>
      </c>
      <c r="BJ10" s="529">
        <v>1700</v>
      </c>
      <c r="BK10" s="529">
        <v>2686</v>
      </c>
      <c r="BL10" s="529">
        <v>2986</v>
      </c>
      <c r="BM10" s="529">
        <v>2900</v>
      </c>
      <c r="BN10" s="529">
        <v>3242</v>
      </c>
      <c r="BO10" s="529">
        <v>2900</v>
      </c>
      <c r="BP10" s="529">
        <v>3667</v>
      </c>
      <c r="BQ10" s="529">
        <v>3200</v>
      </c>
      <c r="BR10" s="529">
        <v>3326</v>
      </c>
      <c r="BS10" s="529">
        <v>3000</v>
      </c>
      <c r="BT10" s="529">
        <v>3392</v>
      </c>
      <c r="BU10" s="529">
        <v>3000</v>
      </c>
      <c r="BV10" s="529">
        <v>3621</v>
      </c>
      <c r="BW10" s="529">
        <v>3000</v>
      </c>
      <c r="BX10" s="529">
        <v>4141</v>
      </c>
      <c r="BY10" s="529">
        <v>2500</v>
      </c>
      <c r="BZ10" s="529">
        <v>3083</v>
      </c>
      <c r="CA10" s="529">
        <v>2500</v>
      </c>
      <c r="CB10" s="529">
        <v>4757</v>
      </c>
      <c r="CC10" s="529">
        <v>11000</v>
      </c>
      <c r="CD10" s="529">
        <v>4033</v>
      </c>
      <c r="CE10" s="529">
        <f>+BG10+BI10+BK10+BM10+BO10+BQ10+BS10+BU10+BW10+BY10+CA10+CC10</f>
        <v>40000</v>
      </c>
      <c r="CF10" s="529">
        <f>+BG10+BI10+BK10+BM10+BO10+BQ10+BS10+BU10+BW10+BY10+CA10+CC10</f>
        <v>40000</v>
      </c>
      <c r="CG10" s="529">
        <f>+BH10+BJ10+BL10+BN10+BP10+BR10+BT10+BV10+BX10+BZ10+CB10+CD10</f>
        <v>38962</v>
      </c>
      <c r="CH10" s="529">
        <f>+BG10+BI10+BK10+BM10+BO10+BQ10+BS10+BU10+BW10+BY10+CA10+CC10</f>
        <v>40000</v>
      </c>
      <c r="CI10" s="529">
        <f>+BH10+BJ10+BL10+BN10+BP10+BR10+BT10+BV10+BX10+BZ10+CB10+CD10</f>
        <v>38962</v>
      </c>
      <c r="CJ10" s="529">
        <v>28500</v>
      </c>
      <c r="CK10" s="529">
        <v>1463</v>
      </c>
      <c r="CL10" s="529">
        <v>1463</v>
      </c>
      <c r="CM10" s="529">
        <f>+CN10</f>
        <v>2989</v>
      </c>
      <c r="CN10" s="529">
        <v>2989</v>
      </c>
      <c r="CO10" s="529">
        <v>2913</v>
      </c>
      <c r="CP10" s="529">
        <v>2913</v>
      </c>
      <c r="CQ10" s="529">
        <v>2500</v>
      </c>
      <c r="CR10" s="529"/>
      <c r="CS10" s="529">
        <v>2500</v>
      </c>
      <c r="CT10" s="529"/>
      <c r="CU10" s="529">
        <v>2500</v>
      </c>
      <c r="CV10" s="529"/>
      <c r="CW10" s="529">
        <v>2500</v>
      </c>
      <c r="CX10" s="529"/>
      <c r="CY10" s="529">
        <v>2500</v>
      </c>
      <c r="CZ10" s="529"/>
      <c r="DA10" s="529">
        <v>2500</v>
      </c>
      <c r="DB10" s="529"/>
      <c r="DC10" s="529">
        <v>2500</v>
      </c>
      <c r="DD10" s="529"/>
      <c r="DE10" s="529">
        <v>2500</v>
      </c>
      <c r="DF10" s="529"/>
      <c r="DG10" s="529">
        <v>1135</v>
      </c>
      <c r="DH10" s="529"/>
      <c r="DI10" s="529">
        <f>+CK10+CM10+CO10+CQ10+CS10+CU10+CW10+CY10+DA10+DC10+DE10+DG10</f>
        <v>28500</v>
      </c>
      <c r="DJ10" s="529">
        <f t="shared" ref="DJ10:DJ40" si="0">+CK10+CM10+CO10</f>
        <v>7365</v>
      </c>
      <c r="DK10" s="529">
        <f>+CL10+CN10+CP10+CR10+CT10+CV10+CX10+CZ10+DB10+DD10+DF10+DH10</f>
        <v>7365</v>
      </c>
      <c r="DL10" s="529">
        <f t="shared" ref="DL10:DM14" si="1">+CK10+CM10+CO10+CQ10+CS10+CU10+CW10+CY10+DA10+DC10+DE10+DG10</f>
        <v>28500</v>
      </c>
      <c r="DM10" s="529">
        <f t="shared" si="1"/>
        <v>7365</v>
      </c>
      <c r="DN10" s="529">
        <f>115000-AA10-BE15-CI15-DL15</f>
        <v>11258</v>
      </c>
      <c r="DO10" s="529"/>
      <c r="DP10" s="529"/>
      <c r="DQ10" s="529"/>
      <c r="DR10" s="529"/>
      <c r="DS10" s="529"/>
      <c r="DT10" s="529"/>
      <c r="DU10" s="529"/>
      <c r="DV10" s="529"/>
      <c r="DW10" s="529"/>
      <c r="DX10" s="529"/>
      <c r="DY10" s="529"/>
      <c r="DZ10" s="529"/>
      <c r="EA10" s="529"/>
      <c r="EB10" s="529"/>
      <c r="EC10" s="529"/>
      <c r="ED10" s="529"/>
      <c r="EE10" s="529"/>
      <c r="EF10" s="529"/>
      <c r="EG10" s="529"/>
      <c r="EH10" s="529"/>
      <c r="EI10" s="529"/>
      <c r="EJ10" s="529"/>
      <c r="EK10" s="529"/>
      <c r="EL10" s="529"/>
      <c r="EM10" s="529"/>
      <c r="EN10" s="529"/>
      <c r="EO10" s="529"/>
      <c r="EP10" s="529"/>
      <c r="EQ10" s="529"/>
      <c r="ER10" s="58">
        <f t="shared" ref="ER10:ER19" si="2">+CP10/CO10</f>
        <v>1</v>
      </c>
      <c r="ES10" s="58">
        <f>+DK10/DJ10</f>
        <v>1</v>
      </c>
      <c r="ET10" s="58">
        <f>+DM10/DL10</f>
        <v>0.25842105263157894</v>
      </c>
      <c r="EU10" s="58">
        <f>+((AA10+BE10+CI10+DK10)/(Z10+BD10+CH10+DJ10))</f>
        <v>0.96820251320342376</v>
      </c>
      <c r="EV10" s="58">
        <f>+((AA10+BE10+CI10+DM10)/G10)</f>
        <v>0.71113528745574683</v>
      </c>
      <c r="EW10" s="1080" t="s">
        <v>1855</v>
      </c>
      <c r="EX10" s="649" t="s">
        <v>81</v>
      </c>
      <c r="EY10" s="649" t="s">
        <v>81</v>
      </c>
      <c r="EZ10" s="665" t="s">
        <v>1850</v>
      </c>
      <c r="FA10" s="668" t="s">
        <v>1825</v>
      </c>
    </row>
    <row r="11" spans="1:158" s="54" customFormat="1" ht="30" customHeight="1" x14ac:dyDescent="0.25">
      <c r="A11" s="648"/>
      <c r="B11" s="659"/>
      <c r="C11" s="664"/>
      <c r="D11" s="664"/>
      <c r="E11" s="636"/>
      <c r="F11" s="1074" t="s">
        <v>107</v>
      </c>
      <c r="G11" s="1110">
        <f>+AA11+BE11+CI11+DL11+DN11</f>
        <v>17128305467</v>
      </c>
      <c r="H11" s="1110">
        <v>1900000000</v>
      </c>
      <c r="I11" s="1110"/>
      <c r="J11" s="1110"/>
      <c r="K11" s="1110">
        <v>1900000000</v>
      </c>
      <c r="L11" s="1110">
        <v>420855000</v>
      </c>
      <c r="M11" s="1110">
        <v>1900000000</v>
      </c>
      <c r="N11" s="1110">
        <v>1574140000</v>
      </c>
      <c r="O11" s="1110">
        <v>1900000000</v>
      </c>
      <c r="P11" s="1110">
        <v>1586806000</v>
      </c>
      <c r="Q11" s="1110">
        <v>1900000000</v>
      </c>
      <c r="R11" s="1110">
        <v>1586806000</v>
      </c>
      <c r="S11" s="1110">
        <v>1907236000</v>
      </c>
      <c r="T11" s="1110">
        <v>1747178000</v>
      </c>
      <c r="U11" s="1110">
        <v>1908587000</v>
      </c>
      <c r="V11" s="1110">
        <v>1899628200</v>
      </c>
      <c r="W11" s="1110">
        <f>+U11</f>
        <v>1908587000</v>
      </c>
      <c r="X11" s="1110">
        <f>+U11</f>
        <v>1908587000</v>
      </c>
      <c r="Y11" s="1110">
        <f>+V11</f>
        <v>1899628200</v>
      </c>
      <c r="Z11" s="1110">
        <f>+X11</f>
        <v>1908587000</v>
      </c>
      <c r="AA11" s="1110">
        <f>+Y11</f>
        <v>1899628200</v>
      </c>
      <c r="AB11" s="1110">
        <v>3710180000</v>
      </c>
      <c r="AC11" s="1110">
        <v>0</v>
      </c>
      <c r="AD11" s="1110">
        <v>0</v>
      </c>
      <c r="AE11" s="1110">
        <f>+AF11</f>
        <v>2105863000</v>
      </c>
      <c r="AF11" s="1110">
        <v>2105863000</v>
      </c>
      <c r="AG11" s="1110">
        <v>700676000</v>
      </c>
      <c r="AH11" s="1110">
        <v>700676000</v>
      </c>
      <c r="AI11" s="1110">
        <v>179072000</v>
      </c>
      <c r="AJ11" s="1110">
        <v>179072000</v>
      </c>
      <c r="AK11" s="1110">
        <v>24066000</v>
      </c>
      <c r="AL11" s="1110">
        <v>24066000</v>
      </c>
      <c r="AM11" s="1110">
        <v>333770000</v>
      </c>
      <c r="AN11" s="1110">
        <v>277938000</v>
      </c>
      <c r="AO11" s="1110">
        <v>8500000</v>
      </c>
      <c r="AP11" s="1110">
        <v>3025600</v>
      </c>
      <c r="AQ11" s="1110">
        <v>13752000</v>
      </c>
      <c r="AR11" s="1110">
        <v>13752000</v>
      </c>
      <c r="AS11" s="1110">
        <v>460457633</v>
      </c>
      <c r="AT11" s="1110">
        <v>258122133</v>
      </c>
      <c r="AU11" s="1110">
        <v>45718500</v>
      </c>
      <c r="AV11" s="1110">
        <v>73544500</v>
      </c>
      <c r="AW11" s="1110">
        <v>7441000</v>
      </c>
      <c r="AX11" s="1110">
        <v>56688000</v>
      </c>
      <c r="AY11" s="1110">
        <v>67528967</v>
      </c>
      <c r="AZ11" s="1110">
        <v>70336000</v>
      </c>
      <c r="BA11" s="1110">
        <f t="shared" ref="BA11:BA16" si="3">+AC11+AE11+AG11+AI11+AK11+AM11+AO11+AQ11+AS11+AU11+AW11+AY11</f>
        <v>3946845100</v>
      </c>
      <c r="BB11" s="1110">
        <f t="shared" ref="BB11:BC16" si="4">+AC11+AE11+AG11+AI11+AK11+AM11+AO11+AQ11+AS11+AU11+AW11+AY11</f>
        <v>3946845100</v>
      </c>
      <c r="BC11" s="1110">
        <f t="shared" si="4"/>
        <v>3763083233</v>
      </c>
      <c r="BD11" s="1110">
        <f t="shared" ref="BD11:BD16" si="5">AC11+AE11+AG11+AI11+AK11+AM11+AO11+AQ11+AS11+AU11+AW11+AY11</f>
        <v>3946845100</v>
      </c>
      <c r="BE11" s="1110">
        <f t="shared" ref="BE11:BE16" si="6">AD11+AF11+AH11+AJ11+AL11+AN11++AP11+AR11+AT11+AV11+AX11+AZ11</f>
        <v>3763083233</v>
      </c>
      <c r="BF11" s="1110">
        <v>4954580000</v>
      </c>
      <c r="BG11" s="1110">
        <v>4766485000</v>
      </c>
      <c r="BH11" s="1110">
        <v>4766485000</v>
      </c>
      <c r="BI11" s="1110">
        <v>8000000</v>
      </c>
      <c r="BJ11" s="1110">
        <v>0</v>
      </c>
      <c r="BK11" s="1110">
        <v>18000000</v>
      </c>
      <c r="BL11" s="1110">
        <v>0</v>
      </c>
      <c r="BM11" s="1110">
        <v>0</v>
      </c>
      <c r="BN11" s="1110">
        <v>0</v>
      </c>
      <c r="BO11" s="1110">
        <v>0</v>
      </c>
      <c r="BP11" s="1110">
        <v>0</v>
      </c>
      <c r="BQ11" s="1110">
        <v>0</v>
      </c>
      <c r="BR11" s="1110">
        <v>0</v>
      </c>
      <c r="BS11" s="1110">
        <v>0</v>
      </c>
      <c r="BT11" s="1110">
        <v>0</v>
      </c>
      <c r="BU11" s="1110">
        <v>0</v>
      </c>
      <c r="BV11" s="1110">
        <v>42615000</v>
      </c>
      <c r="BW11" s="1110">
        <v>-41131800</v>
      </c>
      <c r="BX11" s="1110">
        <v>-41131800</v>
      </c>
      <c r="BY11" s="1110">
        <v>92693966</v>
      </c>
      <c r="BZ11" s="1110">
        <v>76078966</v>
      </c>
      <c r="CA11" s="1110">
        <v>477203242</v>
      </c>
      <c r="CB11" s="1110">
        <v>448117236</v>
      </c>
      <c r="CC11" s="1110">
        <v>270536959</v>
      </c>
      <c r="CD11" s="1110">
        <v>277100632</v>
      </c>
      <c r="CE11" s="1110">
        <f t="shared" ref="CE11:CE14" si="7">+BG11+BI11+BK11+BM11+BO11+BQ11+BS11+BU11+BW11+BY11+CA11+CC11</f>
        <v>5591787367</v>
      </c>
      <c r="CF11" s="1110">
        <f t="shared" ref="CF11:CF16" si="8">+BG11+BI11+BK11+BM11+BO11+BQ11+BS11+BU11+BW11+BY11+CA11+CC11</f>
        <v>5591787367</v>
      </c>
      <c r="CG11" s="1110">
        <f>+BH11+BJ11+BL11+BN11+BP11+BR11+BT11+BV11+BX11+BZ11+CB11+CD11</f>
        <v>5569265034</v>
      </c>
      <c r="CH11" s="1110">
        <f>+BG11+BI11+BK11+BM11+BO11+BQ11+BS11+BU11+BW11+BY11+CA11+CC11</f>
        <v>5591787367</v>
      </c>
      <c r="CI11" s="1110">
        <v>5569265034</v>
      </c>
      <c r="CJ11" s="1110">
        <v>3996329000</v>
      </c>
      <c r="CK11" s="1110">
        <v>625000000</v>
      </c>
      <c r="CL11" s="1110">
        <f>+CK11</f>
        <v>625000000</v>
      </c>
      <c r="CM11" s="1110">
        <f>+CN11</f>
        <v>108656500</v>
      </c>
      <c r="CN11" s="1110">
        <v>108656500</v>
      </c>
      <c r="CO11" s="1110">
        <v>2854169000</v>
      </c>
      <c r="CP11" s="1110">
        <f>+CO11</f>
        <v>2854169000</v>
      </c>
      <c r="CQ11" s="1110">
        <v>220977000</v>
      </c>
      <c r="CR11" s="1110"/>
      <c r="CS11" s="1110">
        <v>38000000</v>
      </c>
      <c r="CT11" s="1110"/>
      <c r="CU11" s="1110">
        <v>0</v>
      </c>
      <c r="CV11" s="1110"/>
      <c r="CW11" s="1110">
        <v>0</v>
      </c>
      <c r="CX11" s="1110"/>
      <c r="CY11" s="1110">
        <v>10172000</v>
      </c>
      <c r="CZ11" s="1110"/>
      <c r="DA11" s="1110">
        <v>0</v>
      </c>
      <c r="DB11" s="1110"/>
      <c r="DC11" s="1110">
        <v>0</v>
      </c>
      <c r="DD11" s="1110"/>
      <c r="DE11" s="1110">
        <v>0</v>
      </c>
      <c r="DF11" s="1110"/>
      <c r="DG11" s="1110">
        <v>139354500</v>
      </c>
      <c r="DH11" s="1110"/>
      <c r="DI11" s="1110">
        <f>+CK11+CM11+CO11+CQ11+CS11+CU11+CW11+CY11+DA11+DC11+DE11+DG11</f>
        <v>3996329000</v>
      </c>
      <c r="DJ11" s="1110">
        <f t="shared" si="0"/>
        <v>3587825500</v>
      </c>
      <c r="DK11" s="1110">
        <f>+CL11+CN11+CP11+CR11+CT11+CV11+CX11+CZ11+DB11+DD11+DF11+DH11</f>
        <v>3587825500</v>
      </c>
      <c r="DL11" s="1110">
        <f t="shared" si="1"/>
        <v>3996329000</v>
      </c>
      <c r="DM11" s="1110">
        <f t="shared" si="1"/>
        <v>3587825500</v>
      </c>
      <c r="DN11" s="1110">
        <v>1900000000</v>
      </c>
      <c r="DO11" s="447"/>
      <c r="DP11" s="447"/>
      <c r="DQ11" s="447"/>
      <c r="DR11" s="447"/>
      <c r="DS11" s="447"/>
      <c r="DT11" s="447"/>
      <c r="DU11" s="447"/>
      <c r="DV11" s="447"/>
      <c r="DW11" s="447"/>
      <c r="DX11" s="447"/>
      <c r="DY11" s="447"/>
      <c r="DZ11" s="447"/>
      <c r="EA11" s="447"/>
      <c r="EB11" s="447"/>
      <c r="EC11" s="447"/>
      <c r="ED11" s="447"/>
      <c r="EE11" s="447"/>
      <c r="EF11" s="447"/>
      <c r="EG11" s="447"/>
      <c r="EH11" s="447"/>
      <c r="EI11" s="447"/>
      <c r="EJ11" s="447"/>
      <c r="EK11" s="447"/>
      <c r="EL11" s="447"/>
      <c r="EM11" s="529"/>
      <c r="EN11" s="529"/>
      <c r="EO11" s="529"/>
      <c r="EP11" s="529"/>
      <c r="EQ11" s="529"/>
      <c r="ER11" s="59">
        <f t="shared" si="2"/>
        <v>1</v>
      </c>
      <c r="ES11" s="59">
        <f t="shared" ref="ES11:ES37" si="9">+DK11/DJ11</f>
        <v>1</v>
      </c>
      <c r="ET11" s="59">
        <f t="shared" ref="ET11:ET37" si="10">+DM11/DL11</f>
        <v>0.89778031288214755</v>
      </c>
      <c r="EU11" s="59">
        <f t="shared" ref="EU11:EU37" si="11">+((AA11+BE11+CI11+DK11)/(Z11+BD11+CH11+DJ11))</f>
        <v>0.98568391378459919</v>
      </c>
      <c r="EV11" s="59">
        <f t="shared" ref="EV11:EV37" si="12">+((AA11+BE11+CI11+DM11)/G11)</f>
        <v>0.86522289058613278</v>
      </c>
      <c r="EW11" s="1081"/>
      <c r="EX11" s="650"/>
      <c r="EY11" s="650"/>
      <c r="EZ11" s="666"/>
      <c r="FA11" s="669"/>
    </row>
    <row r="12" spans="1:158" s="54" customFormat="1" ht="30" customHeight="1" x14ac:dyDescent="0.25">
      <c r="A12" s="648"/>
      <c r="B12" s="659"/>
      <c r="C12" s="664"/>
      <c r="D12" s="664"/>
      <c r="E12" s="636"/>
      <c r="F12" s="1075" t="s">
        <v>108</v>
      </c>
      <c r="G12" s="1110"/>
      <c r="H12" s="1110"/>
      <c r="I12" s="1110"/>
      <c r="J12" s="1110"/>
      <c r="K12" s="1110"/>
      <c r="L12" s="1110"/>
      <c r="M12" s="1110"/>
      <c r="N12" s="1110"/>
      <c r="O12" s="1110"/>
      <c r="P12" s="1110"/>
      <c r="Q12" s="1110"/>
      <c r="R12" s="1110"/>
      <c r="S12" s="1110"/>
      <c r="T12" s="1110"/>
      <c r="U12" s="1110"/>
      <c r="V12" s="1110"/>
      <c r="W12" s="1110"/>
      <c r="X12" s="1110"/>
      <c r="Y12" s="1110"/>
      <c r="Z12" s="1110"/>
      <c r="AA12" s="1110"/>
      <c r="AB12" s="1110">
        <v>3710180000</v>
      </c>
      <c r="AC12" s="1110">
        <v>0</v>
      </c>
      <c r="AD12" s="1110">
        <v>0</v>
      </c>
      <c r="AE12" s="1110">
        <v>0</v>
      </c>
      <c r="AF12" s="1110">
        <v>0</v>
      </c>
      <c r="AG12" s="1110">
        <v>80812869</v>
      </c>
      <c r="AH12" s="1110">
        <v>80812869</v>
      </c>
      <c r="AI12" s="1110">
        <v>283668335</v>
      </c>
      <c r="AJ12" s="1110">
        <v>283668335</v>
      </c>
      <c r="AK12" s="1110">
        <v>313891333</v>
      </c>
      <c r="AL12" s="1110">
        <v>313891333</v>
      </c>
      <c r="AM12" s="1110">
        <v>354310000</v>
      </c>
      <c r="AN12" s="1110">
        <v>324349000</v>
      </c>
      <c r="AO12" s="1110">
        <v>366809400</v>
      </c>
      <c r="AP12" s="1110">
        <v>335537100</v>
      </c>
      <c r="AQ12" s="1110">
        <v>424984775</v>
      </c>
      <c r="AR12" s="1110">
        <v>424984775</v>
      </c>
      <c r="AS12" s="1110">
        <v>380500000</v>
      </c>
      <c r="AT12" s="1110">
        <v>371765459</v>
      </c>
      <c r="AU12" s="1110">
        <f>496311068-103857037</f>
        <v>392454031</v>
      </c>
      <c r="AV12" s="1110">
        <v>363626849</v>
      </c>
      <c r="AW12" s="1110">
        <v>473011000</v>
      </c>
      <c r="AX12" s="1110">
        <v>328037333</v>
      </c>
      <c r="AY12" s="1110">
        <v>876403357</v>
      </c>
      <c r="AZ12" s="1110">
        <v>429932182</v>
      </c>
      <c r="BA12" s="1110">
        <f t="shared" si="3"/>
        <v>3946845100</v>
      </c>
      <c r="BB12" s="1110">
        <f t="shared" si="4"/>
        <v>3946845100</v>
      </c>
      <c r="BC12" s="1110">
        <f t="shared" si="4"/>
        <v>3256605235</v>
      </c>
      <c r="BD12" s="1110">
        <f t="shared" si="5"/>
        <v>3946845100</v>
      </c>
      <c r="BE12" s="1110">
        <f t="shared" si="6"/>
        <v>3256605235</v>
      </c>
      <c r="BF12" s="1110">
        <v>4954580000</v>
      </c>
      <c r="BG12" s="1110">
        <v>0</v>
      </c>
      <c r="BH12" s="1110">
        <v>0</v>
      </c>
      <c r="BI12" s="1110">
        <v>73801606</v>
      </c>
      <c r="BJ12" s="1110">
        <v>51687467</v>
      </c>
      <c r="BK12" s="1110">
        <v>373801606</v>
      </c>
      <c r="BL12" s="1110">
        <v>473900703</v>
      </c>
      <c r="BM12" s="1110">
        <v>473801606</v>
      </c>
      <c r="BN12" s="1110">
        <v>471039710</v>
      </c>
      <c r="BO12" s="1110">
        <v>473801606</v>
      </c>
      <c r="BP12" s="1110">
        <v>401379967</v>
      </c>
      <c r="BQ12" s="1110">
        <v>473801606</v>
      </c>
      <c r="BR12" s="1110">
        <v>417647018</v>
      </c>
      <c r="BS12" s="1110">
        <v>473801606</v>
      </c>
      <c r="BT12" s="1110">
        <v>459744310</v>
      </c>
      <c r="BU12" s="1110">
        <v>473801606</v>
      </c>
      <c r="BV12" s="1110">
        <v>397440066</v>
      </c>
      <c r="BW12" s="1110">
        <v>468921073</v>
      </c>
      <c r="BX12" s="1110">
        <v>429499217</v>
      </c>
      <c r="BY12" s="1110">
        <v>459266275</v>
      </c>
      <c r="BZ12" s="1110">
        <v>459266275</v>
      </c>
      <c r="CA12" s="1110">
        <v>468921073</v>
      </c>
      <c r="CB12" s="1110">
        <v>456689172</v>
      </c>
      <c r="CC12" s="1110">
        <v>1378067704</v>
      </c>
      <c r="CD12" s="1110">
        <v>743363297</v>
      </c>
      <c r="CE12" s="1110">
        <f>+BG12+BI12+BK12+BM12+BO12+BQ12+BS12+BU12+BW12+BY12+CA12+CC12</f>
        <v>5591787367</v>
      </c>
      <c r="CF12" s="1110">
        <f t="shared" si="8"/>
        <v>5591787367</v>
      </c>
      <c r="CG12" s="1110">
        <f>+BH12+BJ12+BL12+BN12+BP12+BR12+BT12+BV12+BX12+BZ12+CB12+CD12</f>
        <v>4761657202</v>
      </c>
      <c r="CH12" s="1110">
        <f>+BG12+BI12+BK12+BM12+BO12+BQ12+BS12+BU12+BW12+BY12+CA12+CC12</f>
        <v>5591787367</v>
      </c>
      <c r="CI12" s="1110">
        <f>+BH12+BJ12+BL12+BN12+BP12+BR12+BT12+BV12+BX12+BZ12+CB12+CD12</f>
        <v>4761657202</v>
      </c>
      <c r="CJ12" s="1110">
        <v>3996329000</v>
      </c>
      <c r="CK12" s="1110">
        <v>0</v>
      </c>
      <c r="CL12" s="1110">
        <v>0</v>
      </c>
      <c r="CM12" s="1110">
        <v>0</v>
      </c>
      <c r="CN12" s="1110">
        <v>0</v>
      </c>
      <c r="CO12" s="1110">
        <v>1705667</v>
      </c>
      <c r="CP12" s="1110">
        <v>1705667</v>
      </c>
      <c r="CQ12" s="1110">
        <v>181054402</v>
      </c>
      <c r="CR12" s="1110"/>
      <c r="CS12" s="1110">
        <v>384579233</v>
      </c>
      <c r="CT12" s="1110"/>
      <c r="CU12" s="1110">
        <v>413199000</v>
      </c>
      <c r="CV12" s="1110"/>
      <c r="CW12" s="1110">
        <v>413199000</v>
      </c>
      <c r="CX12" s="1110"/>
      <c r="CY12" s="1110">
        <v>413199000</v>
      </c>
      <c r="CZ12" s="1110"/>
      <c r="DA12" s="1110">
        <v>413199000</v>
      </c>
      <c r="DB12" s="1110"/>
      <c r="DC12" s="1110">
        <v>413199000</v>
      </c>
      <c r="DD12" s="1110"/>
      <c r="DE12" s="1110">
        <v>413199000</v>
      </c>
      <c r="DF12" s="1110"/>
      <c r="DG12" s="1110">
        <v>949795698</v>
      </c>
      <c r="DH12" s="1110"/>
      <c r="DI12" s="1110">
        <f>+CK12+CM12+CO12+CQ12+CS12+CU12+CW12+CY12+DA12+DC12+DE12+DG12</f>
        <v>3996329000</v>
      </c>
      <c r="DJ12" s="1110">
        <f t="shared" si="0"/>
        <v>1705667</v>
      </c>
      <c r="DK12" s="1110">
        <f>+CL12+CN12+CP12+CR12+CT12+CV12+CX12+CZ12+DB12+DD12+DF12+DH12</f>
        <v>1705667</v>
      </c>
      <c r="DL12" s="1110">
        <f t="shared" si="1"/>
        <v>3996329000</v>
      </c>
      <c r="DM12" s="1110">
        <f t="shared" si="1"/>
        <v>1705667</v>
      </c>
      <c r="DN12" s="1110"/>
      <c r="DO12" s="447"/>
      <c r="DP12" s="447"/>
      <c r="DQ12" s="447"/>
      <c r="DR12" s="447"/>
      <c r="DS12" s="447"/>
      <c r="DT12" s="447"/>
      <c r="DU12" s="447"/>
      <c r="DV12" s="447"/>
      <c r="DW12" s="447"/>
      <c r="DX12" s="447"/>
      <c r="DY12" s="447"/>
      <c r="DZ12" s="447"/>
      <c r="EA12" s="447"/>
      <c r="EB12" s="447"/>
      <c r="EC12" s="447"/>
      <c r="ED12" s="447"/>
      <c r="EE12" s="447"/>
      <c r="EF12" s="447"/>
      <c r="EG12" s="447"/>
      <c r="EH12" s="447"/>
      <c r="EI12" s="447"/>
      <c r="EJ12" s="447"/>
      <c r="EK12" s="447"/>
      <c r="EL12" s="447"/>
      <c r="EM12" s="529"/>
      <c r="EN12" s="529"/>
      <c r="EO12" s="529"/>
      <c r="EP12" s="529"/>
      <c r="EQ12" s="529"/>
      <c r="ER12" s="59">
        <f t="shared" si="2"/>
        <v>1</v>
      </c>
      <c r="ES12" s="59">
        <f t="shared" si="9"/>
        <v>1</v>
      </c>
      <c r="ET12" s="59">
        <f t="shared" si="10"/>
        <v>4.2680845345816125E-4</v>
      </c>
      <c r="EU12" s="59">
        <f t="shared" si="11"/>
        <v>0.84063772073427012</v>
      </c>
      <c r="EV12" s="59">
        <f>IFERROR(((AA12+BE12+CI12+DM12)/G12),0)</f>
        <v>0</v>
      </c>
      <c r="EW12" s="1081"/>
      <c r="EX12" s="650"/>
      <c r="EY12" s="650"/>
      <c r="EZ12" s="666"/>
      <c r="FA12" s="669"/>
    </row>
    <row r="13" spans="1:158" s="52" customFormat="1" ht="30" customHeight="1" x14ac:dyDescent="0.25">
      <c r="A13" s="648"/>
      <c r="B13" s="659"/>
      <c r="C13" s="664"/>
      <c r="D13" s="664"/>
      <c r="E13" s="636"/>
      <c r="F13" s="1076" t="s">
        <v>109</v>
      </c>
      <c r="G13" s="529">
        <f t="shared" ref="G13:G15" si="13">+AA13+BE13+CI13+DL13+DN13</f>
        <v>2861</v>
      </c>
      <c r="H13" s="530"/>
      <c r="I13" s="530"/>
      <c r="J13" s="530"/>
      <c r="K13" s="529"/>
      <c r="L13" s="530"/>
      <c r="M13" s="529"/>
      <c r="N13" s="530"/>
      <c r="O13" s="529"/>
      <c r="P13" s="529"/>
      <c r="Q13" s="529"/>
      <c r="R13" s="529"/>
      <c r="S13" s="530"/>
      <c r="T13" s="530"/>
      <c r="U13" s="530"/>
      <c r="V13" s="529"/>
      <c r="W13" s="530"/>
      <c r="X13" s="530"/>
      <c r="Y13" s="530"/>
      <c r="Z13" s="530"/>
      <c r="AA13" s="530"/>
      <c r="AB13" s="55">
        <v>1823</v>
      </c>
      <c r="AC13" s="55">
        <v>926</v>
      </c>
      <c r="AD13" s="55">
        <v>926</v>
      </c>
      <c r="AE13" s="55">
        <v>825</v>
      </c>
      <c r="AF13" s="55">
        <v>825</v>
      </c>
      <c r="AG13" s="55">
        <v>72</v>
      </c>
      <c r="AH13" s="55">
        <v>72</v>
      </c>
      <c r="AI13" s="55">
        <v>0</v>
      </c>
      <c r="AJ13" s="55">
        <v>0</v>
      </c>
      <c r="AK13" s="55">
        <v>0</v>
      </c>
      <c r="AL13" s="55">
        <v>0</v>
      </c>
      <c r="AM13" s="449">
        <v>0</v>
      </c>
      <c r="AN13" s="449">
        <v>0</v>
      </c>
      <c r="AO13" s="449">
        <v>0</v>
      </c>
      <c r="AP13" s="449">
        <v>0</v>
      </c>
      <c r="AQ13" s="449">
        <v>0</v>
      </c>
      <c r="AR13" s="449">
        <v>0</v>
      </c>
      <c r="AS13" s="449">
        <v>0</v>
      </c>
      <c r="AT13" s="449">
        <v>0</v>
      </c>
      <c r="AU13" s="529">
        <v>0</v>
      </c>
      <c r="AV13" s="529">
        <v>0</v>
      </c>
      <c r="AW13" s="529">
        <v>0</v>
      </c>
      <c r="AX13" s="529">
        <v>0</v>
      </c>
      <c r="AY13" s="529">
        <v>0</v>
      </c>
      <c r="AZ13" s="529">
        <v>0</v>
      </c>
      <c r="BA13" s="529">
        <f t="shared" si="3"/>
        <v>1823</v>
      </c>
      <c r="BB13" s="529">
        <f t="shared" si="4"/>
        <v>1823</v>
      </c>
      <c r="BC13" s="529">
        <f t="shared" si="4"/>
        <v>1823</v>
      </c>
      <c r="BD13" s="529">
        <f t="shared" si="5"/>
        <v>1823</v>
      </c>
      <c r="BE13" s="529">
        <f t="shared" si="6"/>
        <v>1823</v>
      </c>
      <c r="BF13" s="447">
        <v>0</v>
      </c>
      <c r="BG13" s="449">
        <v>0</v>
      </c>
      <c r="BH13" s="449">
        <v>0</v>
      </c>
      <c r="BI13" s="449">
        <v>0</v>
      </c>
      <c r="BJ13" s="449">
        <v>0</v>
      </c>
      <c r="BK13" s="449">
        <v>0</v>
      </c>
      <c r="BL13" s="449">
        <v>0</v>
      </c>
      <c r="BM13" s="449">
        <v>0</v>
      </c>
      <c r="BN13" s="449">
        <v>0</v>
      </c>
      <c r="BO13" s="449">
        <v>0</v>
      </c>
      <c r="BP13" s="449">
        <v>0</v>
      </c>
      <c r="BQ13" s="449">
        <v>0</v>
      </c>
      <c r="BR13" s="449">
        <v>0</v>
      </c>
      <c r="BS13" s="449">
        <v>0</v>
      </c>
      <c r="BT13" s="449">
        <v>0</v>
      </c>
      <c r="BU13" s="449">
        <v>0</v>
      </c>
      <c r="BV13" s="449">
        <v>0</v>
      </c>
      <c r="BW13" s="449">
        <v>0</v>
      </c>
      <c r="BX13" s="449">
        <v>0</v>
      </c>
      <c r="BY13" s="449">
        <v>0</v>
      </c>
      <c r="BZ13" s="449">
        <v>0</v>
      </c>
      <c r="CA13" s="449">
        <v>0</v>
      </c>
      <c r="CB13" s="449">
        <v>0</v>
      </c>
      <c r="CC13" s="449">
        <v>0</v>
      </c>
      <c r="CD13" s="447">
        <v>0</v>
      </c>
      <c r="CE13" s="449">
        <f t="shared" si="7"/>
        <v>0</v>
      </c>
      <c r="CF13" s="449">
        <f t="shared" si="8"/>
        <v>0</v>
      </c>
      <c r="CG13" s="529">
        <f>+BH13+BJ13+BL13+BN13+BP13+BR13+BT13+BV13+BX13+BZ13+CB13+CD13</f>
        <v>0</v>
      </c>
      <c r="CH13" s="529">
        <f t="shared" ref="CH13:CI14" si="14">+BG13+BI13+BK13+BM13+BO13+BQ13+BS13+BU13+BW13+BY13+CA13+CC13</f>
        <v>0</v>
      </c>
      <c r="CI13" s="529">
        <f t="shared" si="14"/>
        <v>0</v>
      </c>
      <c r="CJ13" s="447">
        <v>1038</v>
      </c>
      <c r="CK13" s="449">
        <v>915</v>
      </c>
      <c r="CL13" s="449">
        <v>915</v>
      </c>
      <c r="CM13" s="447">
        <f>+CN13</f>
        <v>89</v>
      </c>
      <c r="CN13" s="449">
        <v>89</v>
      </c>
      <c r="CO13" s="447">
        <v>34</v>
      </c>
      <c r="CP13" s="449">
        <v>34</v>
      </c>
      <c r="CQ13" s="449">
        <v>0</v>
      </c>
      <c r="CR13" s="449"/>
      <c r="CS13" s="449">
        <v>0</v>
      </c>
      <c r="CT13" s="449"/>
      <c r="CU13" s="449">
        <v>0</v>
      </c>
      <c r="CV13" s="449"/>
      <c r="CW13" s="449">
        <v>0</v>
      </c>
      <c r="CX13" s="449"/>
      <c r="CY13" s="449">
        <v>0</v>
      </c>
      <c r="CZ13" s="449"/>
      <c r="DA13" s="449">
        <v>0</v>
      </c>
      <c r="DB13" s="449"/>
      <c r="DC13" s="449">
        <v>0</v>
      </c>
      <c r="DD13" s="449"/>
      <c r="DE13" s="449">
        <v>0</v>
      </c>
      <c r="DF13" s="449"/>
      <c r="DG13" s="449">
        <v>0</v>
      </c>
      <c r="DH13" s="449"/>
      <c r="DI13" s="529">
        <f>+CK13+CM13+CO13+CQ13+CS13+CU13+CW13+CY13+DA13+DC13+DE13+DG13</f>
        <v>1038</v>
      </c>
      <c r="DJ13" s="529">
        <f t="shared" si="0"/>
        <v>1038</v>
      </c>
      <c r="DK13" s="529">
        <f>+CL13+CN13+CP13+CR13+CT13+CV13+CX13+CZ13+DB13+DD13+DF13+DH13</f>
        <v>1038</v>
      </c>
      <c r="DL13" s="529">
        <f t="shared" si="1"/>
        <v>1038</v>
      </c>
      <c r="DM13" s="529">
        <f t="shared" si="1"/>
        <v>1038</v>
      </c>
      <c r="DN13" s="559"/>
      <c r="DO13" s="449"/>
      <c r="DP13" s="449"/>
      <c r="DQ13" s="449"/>
      <c r="DR13" s="449"/>
      <c r="DS13" s="449"/>
      <c r="DT13" s="449"/>
      <c r="DU13" s="449"/>
      <c r="DV13" s="449"/>
      <c r="DW13" s="449"/>
      <c r="DX13" s="449"/>
      <c r="DY13" s="449"/>
      <c r="DZ13" s="449"/>
      <c r="EA13" s="449"/>
      <c r="EB13" s="449"/>
      <c r="EC13" s="449"/>
      <c r="ED13" s="449"/>
      <c r="EE13" s="449"/>
      <c r="EF13" s="449"/>
      <c r="EG13" s="449"/>
      <c r="EH13" s="449"/>
      <c r="EI13" s="449"/>
      <c r="EJ13" s="449"/>
      <c r="EK13" s="449"/>
      <c r="EL13" s="449"/>
      <c r="EM13" s="529"/>
      <c r="EN13" s="529"/>
      <c r="EO13" s="529"/>
      <c r="EP13" s="529"/>
      <c r="EQ13" s="529"/>
      <c r="ER13" s="59">
        <f t="shared" si="2"/>
        <v>1</v>
      </c>
      <c r="ES13" s="59">
        <f t="shared" si="9"/>
        <v>1</v>
      </c>
      <c r="ET13" s="59">
        <f t="shared" si="10"/>
        <v>1</v>
      </c>
      <c r="EU13" s="59">
        <f t="shared" si="11"/>
        <v>1</v>
      </c>
      <c r="EV13" s="59">
        <f t="shared" si="12"/>
        <v>1</v>
      </c>
      <c r="EW13" s="1081"/>
      <c r="EX13" s="650"/>
      <c r="EY13" s="650"/>
      <c r="EZ13" s="666"/>
      <c r="FA13" s="669"/>
      <c r="FB13" s="54"/>
    </row>
    <row r="14" spans="1:158" s="54" customFormat="1" ht="30" customHeight="1" x14ac:dyDescent="0.25">
      <c r="A14" s="648"/>
      <c r="B14" s="659"/>
      <c r="C14" s="664"/>
      <c r="D14" s="664"/>
      <c r="E14" s="636"/>
      <c r="F14" s="1074" t="s">
        <v>110</v>
      </c>
      <c r="G14" s="1110">
        <f>+AA14+BE14+CI14+DL14+DN14</f>
        <v>1862982180</v>
      </c>
      <c r="H14" s="1110"/>
      <c r="I14" s="1110"/>
      <c r="J14" s="1110"/>
      <c r="K14" s="1110"/>
      <c r="L14" s="1110"/>
      <c r="M14" s="1110"/>
      <c r="N14" s="1110"/>
      <c r="O14" s="1110"/>
      <c r="P14" s="1110"/>
      <c r="Q14" s="1110"/>
      <c r="R14" s="1110"/>
      <c r="S14" s="1110"/>
      <c r="T14" s="1110"/>
      <c r="U14" s="1110"/>
      <c r="V14" s="1110"/>
      <c r="W14" s="1110"/>
      <c r="X14" s="1110"/>
      <c r="Y14" s="1110"/>
      <c r="Z14" s="1110"/>
      <c r="AA14" s="1110"/>
      <c r="AB14" s="1110">
        <v>592192767</v>
      </c>
      <c r="AC14" s="1110">
        <f>+AD14</f>
        <v>225660600</v>
      </c>
      <c r="AD14" s="1110">
        <v>225660600</v>
      </c>
      <c r="AE14" s="1110">
        <v>185920733</v>
      </c>
      <c r="AF14" s="1110">
        <v>185920733</v>
      </c>
      <c r="AG14" s="1110">
        <v>101089467</v>
      </c>
      <c r="AH14" s="1110">
        <v>101089467</v>
      </c>
      <c r="AI14" s="1110">
        <v>32518933</v>
      </c>
      <c r="AJ14" s="1110">
        <v>32518933</v>
      </c>
      <c r="AK14" s="1110">
        <v>16944400</v>
      </c>
      <c r="AL14" s="1110">
        <v>16944400</v>
      </c>
      <c r="AM14" s="1110">
        <v>23186217</v>
      </c>
      <c r="AN14" s="1110">
        <v>18469250</v>
      </c>
      <c r="AO14" s="1110">
        <v>2685600</v>
      </c>
      <c r="AP14" s="1110">
        <v>1902300</v>
      </c>
      <c r="AQ14" s="1110">
        <v>0</v>
      </c>
      <c r="AR14" s="1110">
        <v>2814667</v>
      </c>
      <c r="AS14" s="1110">
        <v>0</v>
      </c>
      <c r="AT14" s="1110">
        <v>2685600</v>
      </c>
      <c r="AU14" s="1110">
        <v>0</v>
      </c>
      <c r="AV14" s="1110">
        <v>0</v>
      </c>
      <c r="AW14" s="1110">
        <v>0</v>
      </c>
      <c r="AX14" s="1110">
        <v>0</v>
      </c>
      <c r="AY14" s="1110">
        <v>0</v>
      </c>
      <c r="AZ14" s="1110">
        <v>0</v>
      </c>
      <c r="BA14" s="1110">
        <f t="shared" si="3"/>
        <v>588005950</v>
      </c>
      <c r="BB14" s="1110">
        <f t="shared" si="4"/>
        <v>588005950</v>
      </c>
      <c r="BC14" s="1110">
        <f t="shared" si="4"/>
        <v>588005950</v>
      </c>
      <c r="BD14" s="1110">
        <f t="shared" si="5"/>
        <v>588005950</v>
      </c>
      <c r="BE14" s="1110">
        <f t="shared" si="6"/>
        <v>588005950</v>
      </c>
      <c r="BF14" s="1110">
        <v>506477998</v>
      </c>
      <c r="BG14" s="1110">
        <v>202405817</v>
      </c>
      <c r="BH14" s="1110">
        <v>202405817</v>
      </c>
      <c r="BI14" s="1110">
        <v>210000000</v>
      </c>
      <c r="BJ14" s="1110">
        <v>190270667</v>
      </c>
      <c r="BK14" s="1110">
        <v>94072181</v>
      </c>
      <c r="BL14" s="1110">
        <v>32305349</v>
      </c>
      <c r="BM14" s="1110">
        <v>-23783200</v>
      </c>
      <c r="BN14" s="1110">
        <v>12873533</v>
      </c>
      <c r="BO14" s="1110">
        <v>-9956000</v>
      </c>
      <c r="BP14" s="1110">
        <v>9330599</v>
      </c>
      <c r="BQ14" s="1110">
        <v>-5370400</v>
      </c>
      <c r="BR14" s="1110">
        <v>2301600</v>
      </c>
      <c r="BS14" s="1110">
        <v>0</v>
      </c>
      <c r="BT14" s="1110">
        <v>6726200</v>
      </c>
      <c r="BU14" s="1110">
        <v>0</v>
      </c>
      <c r="BV14" s="1110">
        <v>8213700</v>
      </c>
      <c r="BW14" s="1110">
        <v>0</v>
      </c>
      <c r="BX14" s="1110">
        <v>2940933</v>
      </c>
      <c r="BY14" s="1110">
        <v>0</v>
      </c>
      <c r="BZ14" s="1110">
        <v>0</v>
      </c>
      <c r="CA14" s="1110">
        <v>0</v>
      </c>
      <c r="CB14" s="1110">
        <v>0</v>
      </c>
      <c r="CC14" s="1110">
        <v>0</v>
      </c>
      <c r="CD14" s="1110">
        <v>0</v>
      </c>
      <c r="CE14" s="1110">
        <f t="shared" si="7"/>
        <v>467368398</v>
      </c>
      <c r="CF14" s="1110">
        <f t="shared" si="8"/>
        <v>467368398</v>
      </c>
      <c r="CG14" s="1110">
        <f>+BH14+BJ14+BL14+BN14+BP14+BR14+BT14+BV14+BX14+BZ14+CB14+CD14</f>
        <v>467368398</v>
      </c>
      <c r="CH14" s="1110">
        <f t="shared" si="14"/>
        <v>467368398</v>
      </c>
      <c r="CI14" s="1110">
        <f t="shared" si="14"/>
        <v>467368398</v>
      </c>
      <c r="CJ14" s="1110">
        <v>807607832</v>
      </c>
      <c r="CK14" s="1110">
        <v>142053367</v>
      </c>
      <c r="CL14" s="1110">
        <v>142053367</v>
      </c>
      <c r="CM14" s="1110">
        <f>+CN14</f>
        <v>280891885</v>
      </c>
      <c r="CN14" s="1110">
        <v>280891885</v>
      </c>
      <c r="CO14" s="1110">
        <v>116338524</v>
      </c>
      <c r="CP14" s="1110">
        <v>116338524</v>
      </c>
      <c r="CQ14" s="1110">
        <v>114630857</v>
      </c>
      <c r="CR14" s="1110"/>
      <c r="CS14" s="1110">
        <v>42733733</v>
      </c>
      <c r="CT14" s="1110"/>
      <c r="CU14" s="1110">
        <v>37623467</v>
      </c>
      <c r="CV14" s="1110"/>
      <c r="CW14" s="1110">
        <v>41663322</v>
      </c>
      <c r="CX14" s="1110"/>
      <c r="CY14" s="1110">
        <v>0</v>
      </c>
      <c r="CZ14" s="1110"/>
      <c r="DA14" s="1110">
        <v>0</v>
      </c>
      <c r="DB14" s="1110"/>
      <c r="DC14" s="1110">
        <v>31672677</v>
      </c>
      <c r="DD14" s="1110"/>
      <c r="DE14" s="1110">
        <v>0</v>
      </c>
      <c r="DF14" s="1110"/>
      <c r="DG14" s="1110">
        <v>0</v>
      </c>
      <c r="DH14" s="1110"/>
      <c r="DI14" s="1110">
        <f>+CK14+CM14+CO14+CQ14+CS14+CU14+CW14+CY14+DA14+DC14+DE14+DG14</f>
        <v>807607832</v>
      </c>
      <c r="DJ14" s="1110">
        <f t="shared" si="0"/>
        <v>539283776</v>
      </c>
      <c r="DK14" s="1110">
        <f>+CL14+CN14+CP14+CR14+CT14+CV14+CX14+CZ14+DB14+DD14+DF14+DH14</f>
        <v>539283776</v>
      </c>
      <c r="DL14" s="1110">
        <f t="shared" si="1"/>
        <v>807607832</v>
      </c>
      <c r="DM14" s="1110">
        <f t="shared" si="1"/>
        <v>539283776</v>
      </c>
      <c r="DN14" s="1110"/>
      <c r="DO14" s="447"/>
      <c r="DP14" s="447"/>
      <c r="DQ14" s="447"/>
      <c r="DR14" s="447"/>
      <c r="DS14" s="447"/>
      <c r="DT14" s="447"/>
      <c r="DU14" s="447"/>
      <c r="DV14" s="447"/>
      <c r="DW14" s="447"/>
      <c r="DX14" s="447"/>
      <c r="DY14" s="447"/>
      <c r="DZ14" s="447"/>
      <c r="EA14" s="447"/>
      <c r="EB14" s="447"/>
      <c r="EC14" s="447"/>
      <c r="ED14" s="447"/>
      <c r="EE14" s="447"/>
      <c r="EF14" s="447"/>
      <c r="EG14" s="447"/>
      <c r="EH14" s="447"/>
      <c r="EI14" s="447"/>
      <c r="EJ14" s="447"/>
      <c r="EK14" s="447"/>
      <c r="EL14" s="447"/>
      <c r="EM14" s="529"/>
      <c r="EN14" s="529"/>
      <c r="EO14" s="529"/>
      <c r="EP14" s="529"/>
      <c r="EQ14" s="529"/>
      <c r="ER14" s="59">
        <f t="shared" si="2"/>
        <v>1</v>
      </c>
      <c r="ES14" s="59">
        <f t="shared" si="9"/>
        <v>1</v>
      </c>
      <c r="ET14" s="59">
        <f t="shared" si="10"/>
        <v>0.66775451479276893</v>
      </c>
      <c r="EU14" s="59">
        <f t="shared" si="11"/>
        <v>1</v>
      </c>
      <c r="EV14" s="59">
        <f t="shared" si="12"/>
        <v>0.85597068029926082</v>
      </c>
      <c r="EW14" s="1081"/>
      <c r="EX14" s="650"/>
      <c r="EY14" s="650"/>
      <c r="EZ14" s="666"/>
      <c r="FA14" s="669"/>
    </row>
    <row r="15" spans="1:158" s="54" customFormat="1" ht="30" customHeight="1" thickBot="1" x14ac:dyDescent="0.3">
      <c r="A15" s="648"/>
      <c r="B15" s="659"/>
      <c r="C15" s="664"/>
      <c r="D15" s="664"/>
      <c r="E15" s="636"/>
      <c r="F15" s="1076" t="s">
        <v>111</v>
      </c>
      <c r="G15" s="1113">
        <f t="shared" si="13"/>
        <v>115000</v>
      </c>
      <c r="H15" s="1114">
        <f>+H10+H13</f>
        <v>10000</v>
      </c>
      <c r="I15" s="1114"/>
      <c r="J15" s="1114"/>
      <c r="K15" s="1113">
        <v>10000</v>
      </c>
      <c r="L15" s="1114">
        <f>+L10</f>
        <v>1904</v>
      </c>
      <c r="M15" s="1113">
        <v>10000</v>
      </c>
      <c r="N15" s="1113">
        <v>2889</v>
      </c>
      <c r="O15" s="1113">
        <v>10000</v>
      </c>
      <c r="P15" s="1113">
        <f>+P10</f>
        <v>4220</v>
      </c>
      <c r="Q15" s="1113">
        <v>10000</v>
      </c>
      <c r="R15" s="1113">
        <f>+R10</f>
        <v>5695</v>
      </c>
      <c r="S15" s="1114">
        <v>10000</v>
      </c>
      <c r="T15" s="1114">
        <f>+T10</f>
        <v>6617</v>
      </c>
      <c r="U15" s="1114">
        <v>10000</v>
      </c>
      <c r="V15" s="1113">
        <v>8177</v>
      </c>
      <c r="W15" s="1114">
        <f>+W10</f>
        <v>10000</v>
      </c>
      <c r="X15" s="1114">
        <f t="shared" ref="X15:AA16" si="15">+X10</f>
        <v>10000</v>
      </c>
      <c r="Y15" s="1114">
        <f t="shared" si="15"/>
        <v>8177</v>
      </c>
      <c r="Z15" s="1114">
        <f t="shared" si="15"/>
        <v>10000</v>
      </c>
      <c r="AA15" s="1114">
        <f t="shared" si="15"/>
        <v>8177</v>
      </c>
      <c r="AB15" s="1114">
        <f t="shared" ref="AB15:AZ16" si="16">+AB10+AB13</f>
        <v>23823</v>
      </c>
      <c r="AC15" s="1114">
        <f t="shared" si="16"/>
        <v>926</v>
      </c>
      <c r="AD15" s="1114">
        <f t="shared" si="16"/>
        <v>926</v>
      </c>
      <c r="AE15" s="1114">
        <f t="shared" si="16"/>
        <v>1802</v>
      </c>
      <c r="AF15" s="1114">
        <f t="shared" si="16"/>
        <v>1802</v>
      </c>
      <c r="AG15" s="1114">
        <f t="shared" si="16"/>
        <v>174</v>
      </c>
      <c r="AH15" s="1114">
        <f t="shared" si="16"/>
        <v>174</v>
      </c>
      <c r="AI15" s="1114">
        <f t="shared" si="16"/>
        <v>1928</v>
      </c>
      <c r="AJ15" s="1114">
        <f t="shared" si="16"/>
        <v>1928</v>
      </c>
      <c r="AK15" s="1114">
        <f>+AK10+AK13</f>
        <v>4064</v>
      </c>
      <c r="AL15" s="1114">
        <f t="shared" si="16"/>
        <v>4064</v>
      </c>
      <c r="AM15" s="1114">
        <f t="shared" si="16"/>
        <v>1800</v>
      </c>
      <c r="AN15" s="1114">
        <f>+AN10+AN13</f>
        <v>1954</v>
      </c>
      <c r="AO15" s="1114">
        <f t="shared" si="16"/>
        <v>1800</v>
      </c>
      <c r="AP15" s="1114">
        <f t="shared" si="16"/>
        <v>1810</v>
      </c>
      <c r="AQ15" s="1114">
        <f t="shared" si="16"/>
        <v>4267</v>
      </c>
      <c r="AR15" s="1114">
        <f t="shared" si="16"/>
        <v>4267</v>
      </c>
      <c r="AS15" s="1114">
        <f t="shared" si="16"/>
        <v>2400</v>
      </c>
      <c r="AT15" s="1114">
        <f t="shared" si="16"/>
        <v>2955</v>
      </c>
      <c r="AU15" s="1114">
        <f t="shared" si="16"/>
        <v>2800</v>
      </c>
      <c r="AV15" s="1114">
        <f t="shared" si="16"/>
        <v>2169</v>
      </c>
      <c r="AW15" s="1114">
        <f t="shared" si="16"/>
        <v>2400</v>
      </c>
      <c r="AX15" s="1114">
        <f t="shared" si="16"/>
        <v>2488</v>
      </c>
      <c r="AY15" s="1114">
        <f t="shared" si="16"/>
        <v>2462</v>
      </c>
      <c r="AZ15" s="1114">
        <f t="shared" si="16"/>
        <v>2528</v>
      </c>
      <c r="BA15" s="1115">
        <f t="shared" si="3"/>
        <v>26823</v>
      </c>
      <c r="BB15" s="1115">
        <f t="shared" si="4"/>
        <v>26823</v>
      </c>
      <c r="BC15" s="1115">
        <f t="shared" si="4"/>
        <v>27065</v>
      </c>
      <c r="BD15" s="1115">
        <f t="shared" si="5"/>
        <v>26823</v>
      </c>
      <c r="BE15" s="1115">
        <f t="shared" si="6"/>
        <v>27065</v>
      </c>
      <c r="BF15" s="1114">
        <f t="shared" ref="BF15:CD16" si="17">+BF10+BF13</f>
        <v>31000</v>
      </c>
      <c r="BG15" s="1114">
        <f t="shared" si="17"/>
        <v>1014</v>
      </c>
      <c r="BH15" s="1114">
        <f t="shared" si="17"/>
        <v>1014</v>
      </c>
      <c r="BI15" s="1114">
        <f t="shared" si="17"/>
        <v>2300</v>
      </c>
      <c r="BJ15" s="1114">
        <f t="shared" si="17"/>
        <v>1700</v>
      </c>
      <c r="BK15" s="1114">
        <f>+BK10+BK13</f>
        <v>2686</v>
      </c>
      <c r="BL15" s="1114">
        <f t="shared" si="17"/>
        <v>2986</v>
      </c>
      <c r="BM15" s="1114">
        <f t="shared" si="17"/>
        <v>2900</v>
      </c>
      <c r="BN15" s="1114">
        <f t="shared" si="17"/>
        <v>3242</v>
      </c>
      <c r="BO15" s="1114">
        <f t="shared" si="17"/>
        <v>2900</v>
      </c>
      <c r="BP15" s="1114">
        <f t="shared" si="17"/>
        <v>3667</v>
      </c>
      <c r="BQ15" s="1114">
        <f t="shared" si="17"/>
        <v>3200</v>
      </c>
      <c r="BR15" s="1114">
        <f t="shared" si="17"/>
        <v>3326</v>
      </c>
      <c r="BS15" s="1114">
        <f t="shared" si="17"/>
        <v>3000</v>
      </c>
      <c r="BT15" s="1114">
        <f t="shared" si="17"/>
        <v>3392</v>
      </c>
      <c r="BU15" s="1114">
        <f t="shared" si="17"/>
        <v>3000</v>
      </c>
      <c r="BV15" s="1114">
        <f t="shared" si="17"/>
        <v>3621</v>
      </c>
      <c r="BW15" s="1114">
        <f t="shared" si="17"/>
        <v>3000</v>
      </c>
      <c r="BX15" s="1114">
        <f t="shared" si="17"/>
        <v>4141</v>
      </c>
      <c r="BY15" s="1114">
        <f t="shared" si="17"/>
        <v>2500</v>
      </c>
      <c r="BZ15" s="1114">
        <f t="shared" si="17"/>
        <v>3083</v>
      </c>
      <c r="CA15" s="1114">
        <f t="shared" si="17"/>
        <v>2500</v>
      </c>
      <c r="CB15" s="1114">
        <f t="shared" si="17"/>
        <v>4757</v>
      </c>
      <c r="CC15" s="1114">
        <f t="shared" si="17"/>
        <v>11000</v>
      </c>
      <c r="CD15" s="1114">
        <f t="shared" si="17"/>
        <v>4033</v>
      </c>
      <c r="CE15" s="1114">
        <f>+CE10+CE13</f>
        <v>40000</v>
      </c>
      <c r="CF15" s="1114">
        <f t="shared" si="8"/>
        <v>40000</v>
      </c>
      <c r="CG15" s="1114">
        <f>+CG10+CG13</f>
        <v>38962</v>
      </c>
      <c r="CH15" s="1114">
        <f>+CH10+CH13</f>
        <v>40000</v>
      </c>
      <c r="CI15" s="1114">
        <f t="shared" ref="CI15:CX16" si="18">+CI10+CI13</f>
        <v>38962</v>
      </c>
      <c r="CJ15" s="1114">
        <f>+CJ10+CJ13</f>
        <v>29538</v>
      </c>
      <c r="CK15" s="1114">
        <f>+CK10+CK13</f>
        <v>2378</v>
      </c>
      <c r="CL15" s="1114">
        <f>+CL10+CL13</f>
        <v>2378</v>
      </c>
      <c r="CM15" s="1114">
        <f t="shared" ref="CM15:DH15" si="19">+CM10+CM13</f>
        <v>3078</v>
      </c>
      <c r="CN15" s="1114">
        <f t="shared" si="19"/>
        <v>3078</v>
      </c>
      <c r="CO15" s="1114">
        <f t="shared" si="19"/>
        <v>2947</v>
      </c>
      <c r="CP15" s="1114">
        <f t="shared" si="19"/>
        <v>2947</v>
      </c>
      <c r="CQ15" s="1114">
        <f t="shared" si="19"/>
        <v>2500</v>
      </c>
      <c r="CR15" s="1114">
        <f t="shared" si="19"/>
        <v>0</v>
      </c>
      <c r="CS15" s="1114">
        <f t="shared" si="19"/>
        <v>2500</v>
      </c>
      <c r="CT15" s="1114">
        <f t="shared" si="19"/>
        <v>0</v>
      </c>
      <c r="CU15" s="1114">
        <f t="shared" si="19"/>
        <v>2500</v>
      </c>
      <c r="CV15" s="1114">
        <f t="shared" si="19"/>
        <v>0</v>
      </c>
      <c r="CW15" s="1114">
        <f t="shared" si="19"/>
        <v>2500</v>
      </c>
      <c r="CX15" s="1114">
        <f t="shared" si="19"/>
        <v>0</v>
      </c>
      <c r="CY15" s="1114">
        <f t="shared" si="19"/>
        <v>2500</v>
      </c>
      <c r="CZ15" s="1114">
        <f t="shared" si="19"/>
        <v>0</v>
      </c>
      <c r="DA15" s="1114">
        <f t="shared" si="19"/>
        <v>2500</v>
      </c>
      <c r="DB15" s="1114">
        <f t="shared" si="19"/>
        <v>0</v>
      </c>
      <c r="DC15" s="1114">
        <f t="shared" si="19"/>
        <v>2500</v>
      </c>
      <c r="DD15" s="1114">
        <f t="shared" si="19"/>
        <v>0</v>
      </c>
      <c r="DE15" s="1114">
        <f t="shared" si="19"/>
        <v>2500</v>
      </c>
      <c r="DF15" s="1114">
        <f t="shared" si="19"/>
        <v>0</v>
      </c>
      <c r="DG15" s="1114">
        <f t="shared" si="19"/>
        <v>1135</v>
      </c>
      <c r="DH15" s="1114">
        <f t="shared" si="19"/>
        <v>0</v>
      </c>
      <c r="DI15" s="1114">
        <f>+DI10+DI13</f>
        <v>29538</v>
      </c>
      <c r="DJ15" s="1114">
        <f t="shared" si="0"/>
        <v>8403</v>
      </c>
      <c r="DK15" s="1114">
        <f>+DK10+DK13</f>
        <v>8403</v>
      </c>
      <c r="DL15" s="1114">
        <f>+DL10+DL13</f>
        <v>29538</v>
      </c>
      <c r="DM15" s="1114">
        <f>+DM10+DM13</f>
        <v>8403</v>
      </c>
      <c r="DN15" s="1114">
        <f>+DN10</f>
        <v>11258</v>
      </c>
      <c r="DO15" s="1114"/>
      <c r="DP15" s="1114"/>
      <c r="DQ15" s="1114"/>
      <c r="DR15" s="1114"/>
      <c r="DS15" s="1114"/>
      <c r="DT15" s="1114"/>
      <c r="DU15" s="1114"/>
      <c r="DV15" s="1114"/>
      <c r="DW15" s="1114"/>
      <c r="DX15" s="1114"/>
      <c r="DY15" s="1114"/>
      <c r="DZ15" s="1114"/>
      <c r="EA15" s="1114"/>
      <c r="EB15" s="1114"/>
      <c r="EC15" s="1114"/>
      <c r="ED15" s="1114"/>
      <c r="EE15" s="1114"/>
      <c r="EF15" s="1114"/>
      <c r="EG15" s="1114"/>
      <c r="EH15" s="1114"/>
      <c r="EI15" s="1114"/>
      <c r="EJ15" s="1114"/>
      <c r="EK15" s="1114"/>
      <c r="EL15" s="1114"/>
      <c r="EM15" s="1113"/>
      <c r="EN15" s="1113"/>
      <c r="EO15" s="1113"/>
      <c r="EP15" s="1113"/>
      <c r="EQ15" s="1113"/>
      <c r="ER15" s="1116">
        <f t="shared" si="2"/>
        <v>1</v>
      </c>
      <c r="ES15" s="1116">
        <f t="shared" si="9"/>
        <v>1</v>
      </c>
      <c r="ET15" s="1116">
        <f t="shared" si="10"/>
        <v>0.28448100751574246</v>
      </c>
      <c r="EU15" s="1116">
        <f t="shared" si="11"/>
        <v>0.96926994109778708</v>
      </c>
      <c r="EV15" s="1116">
        <f t="shared" si="12"/>
        <v>0.71832173913043473</v>
      </c>
      <c r="EW15" s="1081"/>
      <c r="EX15" s="650"/>
      <c r="EY15" s="650"/>
      <c r="EZ15" s="666"/>
      <c r="FA15" s="669"/>
    </row>
    <row r="16" spans="1:158" s="52" customFormat="1" ht="30" customHeight="1" thickBot="1" x14ac:dyDescent="0.3">
      <c r="A16" s="648"/>
      <c r="B16" s="659"/>
      <c r="C16" s="664"/>
      <c r="D16" s="664"/>
      <c r="E16" s="636"/>
      <c r="F16" s="1077" t="s">
        <v>112</v>
      </c>
      <c r="G16" s="1120">
        <f>+G11+G14</f>
        <v>18991287647</v>
      </c>
      <c r="H16" s="1121">
        <f t="shared" ref="H16:BS16" si="20">+H11+H14</f>
        <v>1900000000</v>
      </c>
      <c r="I16" s="1121">
        <f t="shared" si="20"/>
        <v>0</v>
      </c>
      <c r="J16" s="1121">
        <f t="shared" si="20"/>
        <v>0</v>
      </c>
      <c r="K16" s="1121">
        <f t="shared" si="20"/>
        <v>1900000000</v>
      </c>
      <c r="L16" s="1121">
        <f t="shared" si="20"/>
        <v>420855000</v>
      </c>
      <c r="M16" s="1121">
        <f t="shared" si="20"/>
        <v>1900000000</v>
      </c>
      <c r="N16" s="1121">
        <f t="shared" si="20"/>
        <v>1574140000</v>
      </c>
      <c r="O16" s="1121">
        <f t="shared" si="20"/>
        <v>1900000000</v>
      </c>
      <c r="P16" s="1121">
        <f t="shared" si="20"/>
        <v>1586806000</v>
      </c>
      <c r="Q16" s="1121">
        <f t="shared" si="20"/>
        <v>1900000000</v>
      </c>
      <c r="R16" s="1121">
        <f t="shared" si="20"/>
        <v>1586806000</v>
      </c>
      <c r="S16" s="1121">
        <f t="shared" si="20"/>
        <v>1907236000</v>
      </c>
      <c r="T16" s="1121">
        <f t="shared" si="20"/>
        <v>1747178000</v>
      </c>
      <c r="U16" s="1121">
        <f t="shared" si="20"/>
        <v>1908587000</v>
      </c>
      <c r="V16" s="1121">
        <f t="shared" si="20"/>
        <v>1899628200</v>
      </c>
      <c r="W16" s="1121">
        <f t="shared" si="20"/>
        <v>1908587000</v>
      </c>
      <c r="X16" s="1121">
        <f t="shared" si="20"/>
        <v>1908587000</v>
      </c>
      <c r="Y16" s="1121">
        <f t="shared" si="20"/>
        <v>1899628200</v>
      </c>
      <c r="Z16" s="1121">
        <f t="shared" si="20"/>
        <v>1908587000</v>
      </c>
      <c r="AA16" s="1121">
        <f t="shared" si="20"/>
        <v>1899628200</v>
      </c>
      <c r="AB16" s="1121">
        <f t="shared" si="20"/>
        <v>4302372767</v>
      </c>
      <c r="AC16" s="1121">
        <f t="shared" si="20"/>
        <v>225660600</v>
      </c>
      <c r="AD16" s="1121">
        <f t="shared" si="20"/>
        <v>225660600</v>
      </c>
      <c r="AE16" s="1121">
        <f t="shared" si="20"/>
        <v>2291783733</v>
      </c>
      <c r="AF16" s="1121">
        <f t="shared" si="20"/>
        <v>2291783733</v>
      </c>
      <c r="AG16" s="1121">
        <f t="shared" si="20"/>
        <v>801765467</v>
      </c>
      <c r="AH16" s="1121">
        <f t="shared" si="20"/>
        <v>801765467</v>
      </c>
      <c r="AI16" s="1121">
        <f t="shared" si="20"/>
        <v>211590933</v>
      </c>
      <c r="AJ16" s="1121">
        <f t="shared" si="20"/>
        <v>211590933</v>
      </c>
      <c r="AK16" s="1121">
        <f t="shared" si="20"/>
        <v>41010400</v>
      </c>
      <c r="AL16" s="1121">
        <f t="shared" si="20"/>
        <v>41010400</v>
      </c>
      <c r="AM16" s="1121">
        <f t="shared" si="20"/>
        <v>356956217</v>
      </c>
      <c r="AN16" s="1121">
        <f t="shared" si="20"/>
        <v>296407250</v>
      </c>
      <c r="AO16" s="1121">
        <f t="shared" si="20"/>
        <v>11185600</v>
      </c>
      <c r="AP16" s="1121">
        <f t="shared" si="20"/>
        <v>4927900</v>
      </c>
      <c r="AQ16" s="1121">
        <f t="shared" si="20"/>
        <v>13752000</v>
      </c>
      <c r="AR16" s="1121">
        <f t="shared" si="20"/>
        <v>16566667</v>
      </c>
      <c r="AS16" s="1121">
        <f t="shared" si="20"/>
        <v>460457633</v>
      </c>
      <c r="AT16" s="1121">
        <f t="shared" si="20"/>
        <v>260807733</v>
      </c>
      <c r="AU16" s="1121">
        <f t="shared" si="20"/>
        <v>45718500</v>
      </c>
      <c r="AV16" s="1121">
        <f t="shared" si="20"/>
        <v>73544500</v>
      </c>
      <c r="AW16" s="1121">
        <f t="shared" si="20"/>
        <v>7441000</v>
      </c>
      <c r="AX16" s="1121">
        <f t="shared" si="20"/>
        <v>56688000</v>
      </c>
      <c r="AY16" s="1121">
        <f t="shared" si="20"/>
        <v>67528967</v>
      </c>
      <c r="AZ16" s="1121">
        <f t="shared" si="20"/>
        <v>70336000</v>
      </c>
      <c r="BA16" s="1121">
        <f t="shared" si="20"/>
        <v>4534851050</v>
      </c>
      <c r="BB16" s="1121">
        <f t="shared" si="20"/>
        <v>4534851050</v>
      </c>
      <c r="BC16" s="1121">
        <f t="shared" si="20"/>
        <v>4351089183</v>
      </c>
      <c r="BD16" s="1121">
        <f t="shared" si="20"/>
        <v>4534851050</v>
      </c>
      <c r="BE16" s="1121">
        <f t="shared" si="20"/>
        <v>4351089183</v>
      </c>
      <c r="BF16" s="1121">
        <f t="shared" si="20"/>
        <v>5461057998</v>
      </c>
      <c r="BG16" s="1121">
        <f t="shared" si="20"/>
        <v>4968890817</v>
      </c>
      <c r="BH16" s="1121">
        <f t="shared" si="20"/>
        <v>4968890817</v>
      </c>
      <c r="BI16" s="1121">
        <f t="shared" si="20"/>
        <v>218000000</v>
      </c>
      <c r="BJ16" s="1121">
        <f t="shared" si="20"/>
        <v>190270667</v>
      </c>
      <c r="BK16" s="1121">
        <f t="shared" si="20"/>
        <v>112072181</v>
      </c>
      <c r="BL16" s="1121">
        <f t="shared" si="20"/>
        <v>32305349</v>
      </c>
      <c r="BM16" s="1121">
        <f t="shared" si="20"/>
        <v>-23783200</v>
      </c>
      <c r="BN16" s="1121">
        <f t="shared" si="20"/>
        <v>12873533</v>
      </c>
      <c r="BO16" s="1121">
        <f t="shared" si="20"/>
        <v>-9956000</v>
      </c>
      <c r="BP16" s="1121">
        <f t="shared" si="20"/>
        <v>9330599</v>
      </c>
      <c r="BQ16" s="1121">
        <f t="shared" si="20"/>
        <v>-5370400</v>
      </c>
      <c r="BR16" s="1121">
        <f t="shared" si="20"/>
        <v>2301600</v>
      </c>
      <c r="BS16" s="1121">
        <f t="shared" si="20"/>
        <v>0</v>
      </c>
      <c r="BT16" s="1121">
        <f t="shared" ref="BT16:DN16" si="21">+BT11+BT14</f>
        <v>6726200</v>
      </c>
      <c r="BU16" s="1121">
        <f t="shared" si="21"/>
        <v>0</v>
      </c>
      <c r="BV16" s="1121">
        <f t="shared" si="21"/>
        <v>50828700</v>
      </c>
      <c r="BW16" s="1121">
        <f t="shared" si="21"/>
        <v>-41131800</v>
      </c>
      <c r="BX16" s="1121">
        <f t="shared" si="21"/>
        <v>-38190867</v>
      </c>
      <c r="BY16" s="1121">
        <f t="shared" si="21"/>
        <v>92693966</v>
      </c>
      <c r="BZ16" s="1121">
        <f t="shared" si="21"/>
        <v>76078966</v>
      </c>
      <c r="CA16" s="1121">
        <f t="shared" si="21"/>
        <v>477203242</v>
      </c>
      <c r="CB16" s="1121">
        <f t="shared" si="21"/>
        <v>448117236</v>
      </c>
      <c r="CC16" s="1121">
        <f t="shared" si="21"/>
        <v>270536959</v>
      </c>
      <c r="CD16" s="1121">
        <f t="shared" si="21"/>
        <v>277100632</v>
      </c>
      <c r="CE16" s="1121">
        <f t="shared" si="21"/>
        <v>6059155765</v>
      </c>
      <c r="CF16" s="1121">
        <f t="shared" si="21"/>
        <v>6059155765</v>
      </c>
      <c r="CG16" s="1121">
        <f t="shared" si="21"/>
        <v>6036633432</v>
      </c>
      <c r="CH16" s="1121">
        <f t="shared" si="21"/>
        <v>6059155765</v>
      </c>
      <c r="CI16" s="1121">
        <f t="shared" si="18"/>
        <v>6036633432</v>
      </c>
      <c r="CJ16" s="1121">
        <f t="shared" si="18"/>
        <v>4803936832</v>
      </c>
      <c r="CK16" s="1121">
        <f t="shared" si="18"/>
        <v>767053367</v>
      </c>
      <c r="CL16" s="1121">
        <f t="shared" si="18"/>
        <v>767053367</v>
      </c>
      <c r="CM16" s="1121">
        <f t="shared" si="18"/>
        <v>389548385</v>
      </c>
      <c r="CN16" s="1121">
        <f t="shared" si="18"/>
        <v>389548385</v>
      </c>
      <c r="CO16" s="1121">
        <f t="shared" si="18"/>
        <v>2970507524</v>
      </c>
      <c r="CP16" s="1121">
        <f t="shared" si="18"/>
        <v>2970507524</v>
      </c>
      <c r="CQ16" s="1121">
        <f t="shared" si="18"/>
        <v>335607857</v>
      </c>
      <c r="CR16" s="1121">
        <f t="shared" si="18"/>
        <v>0</v>
      </c>
      <c r="CS16" s="1121">
        <f t="shared" si="18"/>
        <v>80733733</v>
      </c>
      <c r="CT16" s="1121">
        <f t="shared" si="18"/>
        <v>0</v>
      </c>
      <c r="CU16" s="1121">
        <f t="shared" si="18"/>
        <v>37623467</v>
      </c>
      <c r="CV16" s="1121">
        <f t="shared" si="18"/>
        <v>0</v>
      </c>
      <c r="CW16" s="1121">
        <f t="shared" si="18"/>
        <v>41663322</v>
      </c>
      <c r="CX16" s="1121">
        <f t="shared" si="18"/>
        <v>0</v>
      </c>
      <c r="CY16" s="1121">
        <f t="shared" ref="CY16:DN16" si="22">+CY11+CY14</f>
        <v>10172000</v>
      </c>
      <c r="CZ16" s="1121">
        <f t="shared" si="22"/>
        <v>0</v>
      </c>
      <c r="DA16" s="1121">
        <f t="shared" si="22"/>
        <v>0</v>
      </c>
      <c r="DB16" s="1121">
        <f t="shared" si="22"/>
        <v>0</v>
      </c>
      <c r="DC16" s="1121">
        <f t="shared" si="22"/>
        <v>31672677</v>
      </c>
      <c r="DD16" s="1121">
        <f t="shared" si="22"/>
        <v>0</v>
      </c>
      <c r="DE16" s="1121">
        <f t="shared" si="22"/>
        <v>0</v>
      </c>
      <c r="DF16" s="1121">
        <f t="shared" si="22"/>
        <v>0</v>
      </c>
      <c r="DG16" s="1121">
        <f t="shared" si="22"/>
        <v>139354500</v>
      </c>
      <c r="DH16" s="1121">
        <f t="shared" si="22"/>
        <v>0</v>
      </c>
      <c r="DI16" s="1121">
        <f t="shared" si="22"/>
        <v>4803936832</v>
      </c>
      <c r="DJ16" s="1121">
        <f t="shared" si="22"/>
        <v>4127109276</v>
      </c>
      <c r="DK16" s="1121">
        <f t="shared" si="22"/>
        <v>4127109276</v>
      </c>
      <c r="DL16" s="1121">
        <f t="shared" si="22"/>
        <v>4803936832</v>
      </c>
      <c r="DM16" s="1121">
        <f t="shared" si="22"/>
        <v>4127109276</v>
      </c>
      <c r="DN16" s="1121">
        <f t="shared" si="22"/>
        <v>1900000000</v>
      </c>
      <c r="DO16" s="1122"/>
      <c r="DP16" s="1122"/>
      <c r="DQ16" s="1122"/>
      <c r="DR16" s="1122"/>
      <c r="DS16" s="1122"/>
      <c r="DT16" s="1122"/>
      <c r="DU16" s="1122"/>
      <c r="DV16" s="1122"/>
      <c r="DW16" s="1122"/>
      <c r="DX16" s="1122"/>
      <c r="DY16" s="1122"/>
      <c r="DZ16" s="1122"/>
      <c r="EA16" s="1122"/>
      <c r="EB16" s="1122"/>
      <c r="EC16" s="1122"/>
      <c r="ED16" s="1122"/>
      <c r="EE16" s="1122"/>
      <c r="EF16" s="1122"/>
      <c r="EG16" s="1122"/>
      <c r="EH16" s="1122"/>
      <c r="EI16" s="1122"/>
      <c r="EJ16" s="1122"/>
      <c r="EK16" s="1122"/>
      <c r="EL16" s="1122"/>
      <c r="EM16" s="1123"/>
      <c r="EN16" s="1122"/>
      <c r="EO16" s="1122"/>
      <c r="EP16" s="1122"/>
      <c r="EQ16" s="1123"/>
      <c r="ER16" s="1124">
        <f t="shared" si="2"/>
        <v>1</v>
      </c>
      <c r="ES16" s="1124">
        <f t="shared" si="9"/>
        <v>1</v>
      </c>
      <c r="ET16" s="1124">
        <f t="shared" si="10"/>
        <v>0.85910981354052907</v>
      </c>
      <c r="EU16" s="1124">
        <f t="shared" si="11"/>
        <v>0.98705671419254082</v>
      </c>
      <c r="EV16" s="1125">
        <f t="shared" si="12"/>
        <v>0.86431527951676024</v>
      </c>
      <c r="EW16" s="1082"/>
      <c r="EX16" s="651"/>
      <c r="EY16" s="651"/>
      <c r="EZ16" s="667"/>
      <c r="FA16" s="670"/>
      <c r="FB16" s="54"/>
    </row>
    <row r="17" spans="1:158" s="52" customFormat="1" ht="30" customHeight="1" x14ac:dyDescent="0.25">
      <c r="A17" s="648"/>
      <c r="B17" s="658">
        <v>2</v>
      </c>
      <c r="C17" s="663" t="s">
        <v>113</v>
      </c>
      <c r="D17" s="663" t="s">
        <v>78</v>
      </c>
      <c r="E17" s="635">
        <v>237</v>
      </c>
      <c r="F17" s="1073" t="s">
        <v>106</v>
      </c>
      <c r="G17" s="531">
        <f>+AA17+BE17+CI17+CJ17+DN17</f>
        <v>4</v>
      </c>
      <c r="H17" s="531">
        <v>0</v>
      </c>
      <c r="I17" s="531"/>
      <c r="J17" s="531"/>
      <c r="K17" s="531">
        <v>0</v>
      </c>
      <c r="L17" s="531"/>
      <c r="M17" s="531">
        <v>0</v>
      </c>
      <c r="N17" s="531"/>
      <c r="O17" s="531">
        <v>0</v>
      </c>
      <c r="P17" s="531">
        <v>0</v>
      </c>
      <c r="Q17" s="531">
        <v>0</v>
      </c>
      <c r="R17" s="531">
        <v>0</v>
      </c>
      <c r="S17" s="531">
        <v>0</v>
      </c>
      <c r="T17" s="531">
        <v>0</v>
      </c>
      <c r="U17" s="531">
        <v>0</v>
      </c>
      <c r="V17" s="531">
        <v>0</v>
      </c>
      <c r="W17" s="531">
        <v>0</v>
      </c>
      <c r="X17" s="531">
        <v>0</v>
      </c>
      <c r="Y17" s="531">
        <v>0</v>
      </c>
      <c r="Z17" s="531">
        <v>0</v>
      </c>
      <c r="AA17" s="531">
        <v>0</v>
      </c>
      <c r="AB17" s="531">
        <v>0</v>
      </c>
      <c r="AC17" s="531">
        <v>0</v>
      </c>
      <c r="AD17" s="531">
        <v>0</v>
      </c>
      <c r="AE17" s="531">
        <v>0</v>
      </c>
      <c r="AF17" s="531">
        <v>0</v>
      </c>
      <c r="AG17" s="531">
        <v>0</v>
      </c>
      <c r="AH17" s="531">
        <v>0</v>
      </c>
      <c r="AI17" s="531">
        <v>0</v>
      </c>
      <c r="AJ17" s="531">
        <v>0</v>
      </c>
      <c r="AK17" s="531">
        <v>0</v>
      </c>
      <c r="AL17" s="531">
        <v>0</v>
      </c>
      <c r="AM17" s="531">
        <v>0</v>
      </c>
      <c r="AN17" s="531">
        <v>0</v>
      </c>
      <c r="AO17" s="531">
        <v>0</v>
      </c>
      <c r="AP17" s="531">
        <v>0</v>
      </c>
      <c r="AQ17" s="531">
        <v>0</v>
      </c>
      <c r="AR17" s="531">
        <v>0</v>
      </c>
      <c r="AS17" s="531">
        <v>0</v>
      </c>
      <c r="AT17" s="531">
        <v>0</v>
      </c>
      <c r="AU17" s="531">
        <v>0</v>
      </c>
      <c r="AV17" s="531">
        <v>0</v>
      </c>
      <c r="AW17" s="531">
        <v>0</v>
      </c>
      <c r="AX17" s="531">
        <v>0</v>
      </c>
      <c r="AY17" s="531">
        <v>0</v>
      </c>
      <c r="AZ17" s="1117">
        <v>0</v>
      </c>
      <c r="BA17" s="531">
        <v>0</v>
      </c>
      <c r="BB17" s="531">
        <f t="shared" ref="BB17:BB40" si="23">+AC17+AE17+AG17+AI17+AK17+AM17+AO17+AQ17+AS17+AU17+AW17</f>
        <v>0</v>
      </c>
      <c r="BC17" s="531">
        <v>0</v>
      </c>
      <c r="BD17" s="531">
        <v>0</v>
      </c>
      <c r="BE17" s="531">
        <v>0</v>
      </c>
      <c r="BF17" s="531">
        <v>0</v>
      </c>
      <c r="BG17" s="531"/>
      <c r="BH17" s="531"/>
      <c r="BI17" s="531"/>
      <c r="BJ17" s="531"/>
      <c r="BK17" s="531"/>
      <c r="BL17" s="531"/>
      <c r="BM17" s="531"/>
      <c r="BN17" s="531"/>
      <c r="BO17" s="531"/>
      <c r="BP17" s="531"/>
      <c r="BQ17" s="531"/>
      <c r="BR17" s="531"/>
      <c r="BS17" s="531"/>
      <c r="BT17" s="531"/>
      <c r="BU17" s="531"/>
      <c r="BV17" s="531"/>
      <c r="BW17" s="531"/>
      <c r="BX17" s="531"/>
      <c r="BY17" s="531"/>
      <c r="BZ17" s="531"/>
      <c r="CA17" s="531"/>
      <c r="CB17" s="531"/>
      <c r="CC17" s="531"/>
      <c r="CD17" s="531"/>
      <c r="CE17" s="531"/>
      <c r="CF17" s="531"/>
      <c r="CG17" s="531"/>
      <c r="CH17" s="531">
        <v>0</v>
      </c>
      <c r="CI17" s="531">
        <v>0</v>
      </c>
      <c r="CJ17" s="531">
        <v>2</v>
      </c>
      <c r="CK17" s="531">
        <v>0</v>
      </c>
      <c r="CL17" s="531">
        <v>0</v>
      </c>
      <c r="CM17" s="531">
        <v>0</v>
      </c>
      <c r="CN17" s="531">
        <v>0</v>
      </c>
      <c r="CO17" s="531">
        <v>0</v>
      </c>
      <c r="CP17" s="531">
        <v>0</v>
      </c>
      <c r="CQ17" s="1118">
        <v>0.08</v>
      </c>
      <c r="CR17" s="1118"/>
      <c r="CS17" s="1118">
        <v>0.16</v>
      </c>
      <c r="CT17" s="1118"/>
      <c r="CU17" s="1118">
        <v>0.16</v>
      </c>
      <c r="CV17" s="1118"/>
      <c r="CW17" s="1118">
        <v>0.16</v>
      </c>
      <c r="CX17" s="1118"/>
      <c r="CY17" s="1118">
        <v>0.16</v>
      </c>
      <c r="CZ17" s="1118"/>
      <c r="DA17" s="1118">
        <v>0.16</v>
      </c>
      <c r="DB17" s="1118"/>
      <c r="DC17" s="1118">
        <v>0.16</v>
      </c>
      <c r="DD17" s="1118"/>
      <c r="DE17" s="1118">
        <v>0.16</v>
      </c>
      <c r="DF17" s="1118"/>
      <c r="DG17" s="1118">
        <v>0.8</v>
      </c>
      <c r="DH17" s="531"/>
      <c r="DI17" s="1118">
        <f>+CK17+CM17+CO17+CQ17+CS17+CU17+CW17+CY17+DA17+DC17+DE17+DG17</f>
        <v>2</v>
      </c>
      <c r="DJ17" s="531">
        <f t="shared" si="0"/>
        <v>0</v>
      </c>
      <c r="DK17" s="531">
        <f>+CL17+CN17+CP17+CR17+CT17+CV17+CX17+CZ17+DB17+DD17+DF17+DH17</f>
        <v>0</v>
      </c>
      <c r="DL17" s="1118">
        <f t="shared" ref="DL17:DM21" si="24">+CK17+CM17+CO17+CQ17+CS17+CU17+CW17+CY17+DA17+DC17+DE17+DG17</f>
        <v>2</v>
      </c>
      <c r="DM17" s="531">
        <f t="shared" si="24"/>
        <v>0</v>
      </c>
      <c r="DN17" s="531">
        <v>2</v>
      </c>
      <c r="DO17" s="531"/>
      <c r="DP17" s="531"/>
      <c r="DQ17" s="531"/>
      <c r="DR17" s="531"/>
      <c r="DS17" s="531"/>
      <c r="DT17" s="531"/>
      <c r="DU17" s="531"/>
      <c r="DV17" s="531"/>
      <c r="DW17" s="531"/>
      <c r="DX17" s="531"/>
      <c r="DY17" s="531"/>
      <c r="DZ17" s="531"/>
      <c r="EA17" s="531"/>
      <c r="EB17" s="531"/>
      <c r="EC17" s="531"/>
      <c r="ED17" s="531"/>
      <c r="EE17" s="531"/>
      <c r="EF17" s="531"/>
      <c r="EG17" s="531"/>
      <c r="EH17" s="531"/>
      <c r="EI17" s="531"/>
      <c r="EJ17" s="531"/>
      <c r="EK17" s="531"/>
      <c r="EL17" s="531"/>
      <c r="EM17" s="531"/>
      <c r="EN17" s="531"/>
      <c r="EO17" s="531"/>
      <c r="EP17" s="531"/>
      <c r="EQ17" s="531"/>
      <c r="ER17" s="1119">
        <f>IFERROR(CP17/CO17,0)</f>
        <v>0</v>
      </c>
      <c r="ES17" s="1119">
        <f>IFERROR(DK17/DJ17,0)</f>
        <v>0</v>
      </c>
      <c r="ET17" s="1119">
        <f t="shared" si="10"/>
        <v>0</v>
      </c>
      <c r="EU17" s="1119">
        <f>IFERROR((AA17+BE17+CI17+DK17)/(Z17+BD17+CH17+DJ17),0)</f>
        <v>0</v>
      </c>
      <c r="EV17" s="1119">
        <f t="shared" si="12"/>
        <v>0</v>
      </c>
      <c r="EW17" s="1083" t="s">
        <v>1829</v>
      </c>
      <c r="EX17" s="649" t="s">
        <v>81</v>
      </c>
      <c r="EY17" s="649" t="s">
        <v>81</v>
      </c>
      <c r="EZ17" s="663" t="s">
        <v>81</v>
      </c>
      <c r="FA17" s="635" t="s">
        <v>81</v>
      </c>
    </row>
    <row r="18" spans="1:158" s="54" customFormat="1" ht="30" customHeight="1" x14ac:dyDescent="0.25">
      <c r="A18" s="648"/>
      <c r="B18" s="659"/>
      <c r="C18" s="664"/>
      <c r="D18" s="664"/>
      <c r="E18" s="636"/>
      <c r="F18" s="1074" t="s">
        <v>107</v>
      </c>
      <c r="G18" s="1110">
        <f>+AA18+BE18+CI18+DL18+DN18</f>
        <v>99881000</v>
      </c>
      <c r="H18" s="447">
        <v>0</v>
      </c>
      <c r="I18" s="447"/>
      <c r="J18" s="447"/>
      <c r="K18" s="529">
        <v>0</v>
      </c>
      <c r="L18" s="447"/>
      <c r="M18" s="529">
        <v>0</v>
      </c>
      <c r="N18" s="447"/>
      <c r="O18" s="529">
        <v>0</v>
      </c>
      <c r="P18" s="529">
        <v>0</v>
      </c>
      <c r="Q18" s="529">
        <v>0</v>
      </c>
      <c r="R18" s="529">
        <v>0</v>
      </c>
      <c r="S18" s="529">
        <v>0</v>
      </c>
      <c r="T18" s="529">
        <v>0</v>
      </c>
      <c r="U18" s="447">
        <v>0</v>
      </c>
      <c r="V18" s="529">
        <v>0</v>
      </c>
      <c r="W18" s="447">
        <v>0</v>
      </c>
      <c r="X18" s="447">
        <v>0</v>
      </c>
      <c r="Y18" s="447">
        <v>0</v>
      </c>
      <c r="Z18" s="1110">
        <v>0</v>
      </c>
      <c r="AA18" s="1110">
        <v>0</v>
      </c>
      <c r="AB18" s="1110">
        <v>0</v>
      </c>
      <c r="AC18" s="1110">
        <v>0</v>
      </c>
      <c r="AD18" s="1110">
        <v>0</v>
      </c>
      <c r="AE18" s="1110">
        <v>0</v>
      </c>
      <c r="AF18" s="1110">
        <v>0</v>
      </c>
      <c r="AG18" s="1110">
        <v>0</v>
      </c>
      <c r="AH18" s="1110">
        <v>0</v>
      </c>
      <c r="AI18" s="1110">
        <v>0</v>
      </c>
      <c r="AJ18" s="1110">
        <v>0</v>
      </c>
      <c r="AK18" s="1110">
        <v>0</v>
      </c>
      <c r="AL18" s="1110">
        <v>0</v>
      </c>
      <c r="AM18" s="1110">
        <v>0</v>
      </c>
      <c r="AN18" s="1110">
        <v>0</v>
      </c>
      <c r="AO18" s="1110">
        <v>0</v>
      </c>
      <c r="AP18" s="1110">
        <v>0</v>
      </c>
      <c r="AQ18" s="1110">
        <v>0</v>
      </c>
      <c r="AR18" s="1110">
        <v>0</v>
      </c>
      <c r="AS18" s="1110">
        <v>0</v>
      </c>
      <c r="AT18" s="1110">
        <v>0</v>
      </c>
      <c r="AU18" s="1110">
        <v>0</v>
      </c>
      <c r="AV18" s="1110">
        <v>0</v>
      </c>
      <c r="AW18" s="1110">
        <v>0</v>
      </c>
      <c r="AX18" s="1110">
        <v>0</v>
      </c>
      <c r="AY18" s="1110">
        <v>0</v>
      </c>
      <c r="AZ18" s="1110">
        <v>0</v>
      </c>
      <c r="BA18" s="1110">
        <v>0</v>
      </c>
      <c r="BB18" s="1110">
        <f t="shared" si="23"/>
        <v>0</v>
      </c>
      <c r="BC18" s="1110">
        <v>0</v>
      </c>
      <c r="BD18" s="1110">
        <v>0</v>
      </c>
      <c r="BE18" s="1110">
        <v>0</v>
      </c>
      <c r="BF18" s="1110">
        <v>0</v>
      </c>
      <c r="BG18" s="1110"/>
      <c r="BH18" s="1110"/>
      <c r="BI18" s="1110"/>
      <c r="BJ18" s="1110"/>
      <c r="BK18" s="1110"/>
      <c r="BL18" s="1110"/>
      <c r="BM18" s="1110"/>
      <c r="BN18" s="1110"/>
      <c r="BO18" s="1110"/>
      <c r="BP18" s="1110"/>
      <c r="BQ18" s="1110"/>
      <c r="BR18" s="1110"/>
      <c r="BS18" s="1110"/>
      <c r="BT18" s="1110"/>
      <c r="BU18" s="1110"/>
      <c r="BV18" s="1110"/>
      <c r="BW18" s="1110"/>
      <c r="BX18" s="1110"/>
      <c r="BY18" s="1110"/>
      <c r="BZ18" s="1110"/>
      <c r="CA18" s="1110"/>
      <c r="CB18" s="1110"/>
      <c r="CC18" s="1110"/>
      <c r="CD18" s="1110"/>
      <c r="CE18" s="1110"/>
      <c r="CF18" s="1110"/>
      <c r="CG18" s="1110"/>
      <c r="CH18" s="1110">
        <v>0</v>
      </c>
      <c r="CI18" s="1110">
        <v>0</v>
      </c>
      <c r="CJ18" s="1110">
        <v>39681000</v>
      </c>
      <c r="CK18" s="1110">
        <v>0</v>
      </c>
      <c r="CL18" s="1110">
        <v>0</v>
      </c>
      <c r="CM18" s="1110">
        <v>0</v>
      </c>
      <c r="CN18" s="1110">
        <v>0</v>
      </c>
      <c r="CO18" s="1110">
        <v>0</v>
      </c>
      <c r="CP18" s="1110">
        <v>0</v>
      </c>
      <c r="CQ18" s="1110">
        <v>35272000</v>
      </c>
      <c r="CR18" s="1110"/>
      <c r="CS18" s="1110">
        <v>0</v>
      </c>
      <c r="CT18" s="1110"/>
      <c r="CU18" s="1110">
        <v>0</v>
      </c>
      <c r="CV18" s="1110"/>
      <c r="CW18" s="1110">
        <v>0</v>
      </c>
      <c r="CX18" s="1110"/>
      <c r="CY18" s="1110">
        <v>0</v>
      </c>
      <c r="CZ18" s="1110"/>
      <c r="DA18" s="1110">
        <v>0</v>
      </c>
      <c r="DB18" s="1110"/>
      <c r="DC18" s="1110">
        <v>0</v>
      </c>
      <c r="DD18" s="1110"/>
      <c r="DE18" s="1110">
        <v>0</v>
      </c>
      <c r="DF18" s="1110"/>
      <c r="DG18" s="1110">
        <v>4409000</v>
      </c>
      <c r="DH18" s="1110"/>
      <c r="DI18" s="1110">
        <f>+CK18+CM18+CO18+CQ18+CS18+CU18+CW18+CY18+DA18+DC18+DE18+DG18</f>
        <v>39681000</v>
      </c>
      <c r="DJ18" s="1110">
        <f t="shared" si="0"/>
        <v>0</v>
      </c>
      <c r="DK18" s="1110">
        <f>+CL18+CN18+CP18+CR18+CT18+CV18+CX18+CZ18+DB18+DD18+DF18+DH18</f>
        <v>0</v>
      </c>
      <c r="DL18" s="1110">
        <f t="shared" si="24"/>
        <v>39681000</v>
      </c>
      <c r="DM18" s="1110">
        <f t="shared" si="24"/>
        <v>0</v>
      </c>
      <c r="DN18" s="1110">
        <v>60200000</v>
      </c>
      <c r="DO18" s="447"/>
      <c r="DP18" s="447"/>
      <c r="DQ18" s="447"/>
      <c r="DR18" s="447"/>
      <c r="DS18" s="447"/>
      <c r="DT18" s="447"/>
      <c r="DU18" s="447"/>
      <c r="DV18" s="447"/>
      <c r="DW18" s="447"/>
      <c r="DX18" s="447"/>
      <c r="DY18" s="447"/>
      <c r="DZ18" s="447"/>
      <c r="EA18" s="447"/>
      <c r="EB18" s="447"/>
      <c r="EC18" s="447"/>
      <c r="ED18" s="447"/>
      <c r="EE18" s="447"/>
      <c r="EF18" s="447"/>
      <c r="EG18" s="447"/>
      <c r="EH18" s="447"/>
      <c r="EI18" s="447"/>
      <c r="EJ18" s="447"/>
      <c r="EK18" s="447"/>
      <c r="EL18" s="447"/>
      <c r="EM18" s="529"/>
      <c r="EN18" s="529"/>
      <c r="EO18" s="529"/>
      <c r="EP18" s="529"/>
      <c r="EQ18" s="529"/>
      <c r="ER18" s="58">
        <f t="shared" ref="ER18:ER23" si="25">IFERROR(CP18/CO18,0)</f>
        <v>0</v>
      </c>
      <c r="ES18" s="58">
        <f t="shared" ref="ES18:ES23" si="26">IFERROR(DK18/DJ18,0)</f>
        <v>0</v>
      </c>
      <c r="ET18" s="59">
        <f t="shared" si="10"/>
        <v>0</v>
      </c>
      <c r="EU18" s="58">
        <f t="shared" ref="EU18:EU23" si="27">IFERROR((AA18+BE18+CI18+DK18)/(Z18+BD18+CH18+DJ18),0)</f>
        <v>0</v>
      </c>
      <c r="EV18" s="59">
        <f t="shared" si="12"/>
        <v>0</v>
      </c>
      <c r="EW18" s="1084"/>
      <c r="EX18" s="650"/>
      <c r="EY18" s="650"/>
      <c r="EZ18" s="671"/>
      <c r="FA18" s="674"/>
    </row>
    <row r="19" spans="1:158" s="54" customFormat="1" ht="30" customHeight="1" x14ac:dyDescent="0.25">
      <c r="A19" s="648"/>
      <c r="B19" s="659"/>
      <c r="C19" s="664"/>
      <c r="D19" s="664"/>
      <c r="E19" s="636"/>
      <c r="F19" s="1075" t="s">
        <v>108</v>
      </c>
      <c r="G19" s="529"/>
      <c r="H19" s="447"/>
      <c r="I19" s="447"/>
      <c r="J19" s="447"/>
      <c r="K19" s="529"/>
      <c r="L19" s="447"/>
      <c r="M19" s="529"/>
      <c r="N19" s="447"/>
      <c r="O19" s="529"/>
      <c r="P19" s="529"/>
      <c r="Q19" s="529"/>
      <c r="R19" s="529"/>
      <c r="S19" s="529"/>
      <c r="T19" s="529"/>
      <c r="U19" s="447"/>
      <c r="V19" s="529"/>
      <c r="W19" s="447"/>
      <c r="X19" s="447"/>
      <c r="Y19" s="447"/>
      <c r="Z19" s="1110"/>
      <c r="AA19" s="1110"/>
      <c r="AB19" s="1110"/>
      <c r="AC19" s="1110"/>
      <c r="AD19" s="1110"/>
      <c r="AE19" s="1110"/>
      <c r="AF19" s="1110"/>
      <c r="AG19" s="1110"/>
      <c r="AH19" s="1110"/>
      <c r="AI19" s="1110"/>
      <c r="AJ19" s="1110"/>
      <c r="AK19" s="1110"/>
      <c r="AL19" s="1110"/>
      <c r="AM19" s="1110"/>
      <c r="AN19" s="1110"/>
      <c r="AO19" s="1110"/>
      <c r="AP19" s="1110"/>
      <c r="AQ19" s="1110"/>
      <c r="AR19" s="1110"/>
      <c r="AS19" s="1110"/>
      <c r="AT19" s="1110"/>
      <c r="AU19" s="1110"/>
      <c r="AV19" s="1110"/>
      <c r="AW19" s="1110"/>
      <c r="AX19" s="1110"/>
      <c r="AY19" s="1110"/>
      <c r="AZ19" s="1110"/>
      <c r="BA19" s="1110"/>
      <c r="BB19" s="1110"/>
      <c r="BC19" s="1110"/>
      <c r="BD19" s="1110"/>
      <c r="BE19" s="1110"/>
      <c r="BF19" s="1110"/>
      <c r="BG19" s="1110"/>
      <c r="BH19" s="1110"/>
      <c r="BI19" s="1110"/>
      <c r="BJ19" s="1110"/>
      <c r="BK19" s="1110"/>
      <c r="BL19" s="1110"/>
      <c r="BM19" s="1110"/>
      <c r="BN19" s="1110"/>
      <c r="BO19" s="1110"/>
      <c r="BP19" s="1110"/>
      <c r="BQ19" s="1110"/>
      <c r="BR19" s="1110"/>
      <c r="BS19" s="1110"/>
      <c r="BT19" s="1110"/>
      <c r="BU19" s="1110"/>
      <c r="BV19" s="1110"/>
      <c r="BW19" s="1110"/>
      <c r="BX19" s="1110"/>
      <c r="BY19" s="1110"/>
      <c r="BZ19" s="1110"/>
      <c r="CA19" s="1110"/>
      <c r="CB19" s="1110"/>
      <c r="CC19" s="1110"/>
      <c r="CD19" s="1110"/>
      <c r="CE19" s="1110"/>
      <c r="CF19" s="1110"/>
      <c r="CG19" s="1110"/>
      <c r="CH19" s="1110"/>
      <c r="CI19" s="1110"/>
      <c r="CJ19" s="1110">
        <v>39681000</v>
      </c>
      <c r="CK19" s="1110">
        <v>0</v>
      </c>
      <c r="CL19" s="1110">
        <v>0</v>
      </c>
      <c r="CM19" s="1110">
        <v>0</v>
      </c>
      <c r="CN19" s="1110">
        <v>0</v>
      </c>
      <c r="CO19" s="1110">
        <v>0</v>
      </c>
      <c r="CP19" s="1110">
        <v>0</v>
      </c>
      <c r="CQ19" s="1110">
        <v>0</v>
      </c>
      <c r="CR19" s="1110"/>
      <c r="CS19" s="1110">
        <v>1028767</v>
      </c>
      <c r="CT19" s="1110"/>
      <c r="CU19" s="1110">
        <v>4409000</v>
      </c>
      <c r="CV19" s="1110"/>
      <c r="CW19" s="1110">
        <v>4409000</v>
      </c>
      <c r="CX19" s="1110"/>
      <c r="CY19" s="1110">
        <v>4409000</v>
      </c>
      <c r="CZ19" s="1110"/>
      <c r="DA19" s="1110">
        <v>4409000</v>
      </c>
      <c r="DB19" s="1110"/>
      <c r="DC19" s="1110">
        <v>4409000</v>
      </c>
      <c r="DD19" s="1110"/>
      <c r="DE19" s="1110">
        <v>4409000</v>
      </c>
      <c r="DF19" s="1110"/>
      <c r="DG19" s="1110">
        <v>12198233</v>
      </c>
      <c r="DH19" s="1110"/>
      <c r="DI19" s="1110">
        <f>+CK19+CM19+CO19+CQ19+CS19+CU19+CW19+CY19+DA19+DC19+DE19+DG19</f>
        <v>39681000</v>
      </c>
      <c r="DJ19" s="1110">
        <f t="shared" si="0"/>
        <v>0</v>
      </c>
      <c r="DK19" s="1110">
        <f>+CL19+CN19+CP19+CR19+CT19+CV19+CX19+CZ19+DB19+DD19+DF19+DH19</f>
        <v>0</v>
      </c>
      <c r="DL19" s="1110">
        <f t="shared" si="24"/>
        <v>39681000</v>
      </c>
      <c r="DM19" s="1110">
        <f t="shared" si="24"/>
        <v>0</v>
      </c>
      <c r="DN19" s="1110"/>
      <c r="DO19" s="447"/>
      <c r="DP19" s="447"/>
      <c r="DQ19" s="447"/>
      <c r="DR19" s="447"/>
      <c r="DS19" s="447"/>
      <c r="DT19" s="447"/>
      <c r="DU19" s="447"/>
      <c r="DV19" s="447"/>
      <c r="DW19" s="447"/>
      <c r="DX19" s="447"/>
      <c r="DY19" s="447"/>
      <c r="DZ19" s="447"/>
      <c r="EA19" s="447"/>
      <c r="EB19" s="447"/>
      <c r="EC19" s="447"/>
      <c r="ED19" s="447"/>
      <c r="EE19" s="447"/>
      <c r="EF19" s="447"/>
      <c r="EG19" s="447"/>
      <c r="EH19" s="447"/>
      <c r="EI19" s="447"/>
      <c r="EJ19" s="447"/>
      <c r="EK19" s="447"/>
      <c r="EL19" s="447"/>
      <c r="EM19" s="529"/>
      <c r="EN19" s="529"/>
      <c r="EO19" s="529"/>
      <c r="EP19" s="529"/>
      <c r="EQ19" s="529"/>
      <c r="ER19" s="58">
        <f t="shared" si="25"/>
        <v>0</v>
      </c>
      <c r="ES19" s="58">
        <f t="shared" si="26"/>
        <v>0</v>
      </c>
      <c r="ET19" s="59">
        <f t="shared" si="10"/>
        <v>0</v>
      </c>
      <c r="EU19" s="58">
        <f t="shared" si="27"/>
        <v>0</v>
      </c>
      <c r="EV19" s="59">
        <f>IFERROR(((AA19+BE19+CI19+DM19)/G19),0)</f>
        <v>0</v>
      </c>
      <c r="EW19" s="1085"/>
      <c r="EX19" s="650"/>
      <c r="EY19" s="650"/>
      <c r="EZ19" s="672"/>
      <c r="FA19" s="636"/>
    </row>
    <row r="20" spans="1:158" s="52" customFormat="1" ht="30" customHeight="1" x14ac:dyDescent="0.25">
      <c r="A20" s="648"/>
      <c r="B20" s="659"/>
      <c r="C20" s="664"/>
      <c r="D20" s="664"/>
      <c r="E20" s="636"/>
      <c r="F20" s="1076" t="s">
        <v>109</v>
      </c>
      <c r="G20" s="529">
        <f>BE20+CH20+CJ20+DN20</f>
        <v>0</v>
      </c>
      <c r="H20" s="530"/>
      <c r="I20" s="530"/>
      <c r="J20" s="530"/>
      <c r="K20" s="529"/>
      <c r="L20" s="530"/>
      <c r="M20" s="529"/>
      <c r="N20" s="530"/>
      <c r="O20" s="529"/>
      <c r="P20" s="529"/>
      <c r="Q20" s="529"/>
      <c r="R20" s="529"/>
      <c r="S20" s="529"/>
      <c r="T20" s="529"/>
      <c r="U20" s="530"/>
      <c r="V20" s="529"/>
      <c r="W20" s="530"/>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0"/>
      <c r="AZ20" s="530"/>
      <c r="BA20" s="530"/>
      <c r="BB20" s="530"/>
      <c r="BC20" s="530"/>
      <c r="BD20" s="530"/>
      <c r="BE20" s="530"/>
      <c r="BF20" s="449"/>
      <c r="BG20" s="449"/>
      <c r="BH20" s="449"/>
      <c r="BI20" s="449"/>
      <c r="BJ20" s="449"/>
      <c r="BK20" s="449"/>
      <c r="BL20" s="449"/>
      <c r="BM20" s="449"/>
      <c r="BN20" s="449"/>
      <c r="BO20" s="449"/>
      <c r="BP20" s="449"/>
      <c r="BQ20" s="449"/>
      <c r="BR20" s="449"/>
      <c r="BS20" s="449"/>
      <c r="BT20" s="449"/>
      <c r="BU20" s="449"/>
      <c r="BV20" s="449"/>
      <c r="BW20" s="449"/>
      <c r="BX20" s="449"/>
      <c r="BY20" s="449"/>
      <c r="BZ20" s="449"/>
      <c r="CA20" s="449"/>
      <c r="CB20" s="449"/>
      <c r="CC20" s="449"/>
      <c r="CD20" s="449"/>
      <c r="CE20" s="529"/>
      <c r="CF20" s="529"/>
      <c r="CG20" s="529"/>
      <c r="CH20" s="529"/>
      <c r="CI20" s="529"/>
      <c r="CJ20" s="447">
        <v>0</v>
      </c>
      <c r="CK20" s="449">
        <v>0</v>
      </c>
      <c r="CL20" s="449">
        <v>0</v>
      </c>
      <c r="CM20" s="447">
        <v>0</v>
      </c>
      <c r="CN20" s="447">
        <v>0</v>
      </c>
      <c r="CO20" s="447">
        <v>0</v>
      </c>
      <c r="CP20" s="447">
        <v>0</v>
      </c>
      <c r="CQ20" s="449">
        <v>0</v>
      </c>
      <c r="CR20" s="449"/>
      <c r="CS20" s="449">
        <v>0</v>
      </c>
      <c r="CT20" s="449"/>
      <c r="CU20" s="449">
        <v>0</v>
      </c>
      <c r="CV20" s="449"/>
      <c r="CW20" s="449">
        <v>0</v>
      </c>
      <c r="CX20" s="449"/>
      <c r="CY20" s="449">
        <v>0</v>
      </c>
      <c r="CZ20" s="449"/>
      <c r="DA20" s="449">
        <v>0</v>
      </c>
      <c r="DB20" s="449"/>
      <c r="DC20" s="449">
        <v>0</v>
      </c>
      <c r="DD20" s="449"/>
      <c r="DE20" s="449">
        <v>0</v>
      </c>
      <c r="DF20" s="449"/>
      <c r="DG20" s="449">
        <v>0</v>
      </c>
      <c r="DH20" s="449"/>
      <c r="DI20" s="529">
        <f>+CK20+CM20+CO20+CQ20+CS20+CU20+CW20+CY20+DA20+DC20+DE20+DG20</f>
        <v>0</v>
      </c>
      <c r="DJ20" s="529">
        <f t="shared" si="0"/>
        <v>0</v>
      </c>
      <c r="DK20" s="529">
        <f>+CL20+CN20+CP20+CR20+CT20+CV20+CX20+CZ20+DB20+DD20+DF20+DH20</f>
        <v>0</v>
      </c>
      <c r="DL20" s="529">
        <f t="shared" si="24"/>
        <v>0</v>
      </c>
      <c r="DM20" s="529">
        <f t="shared" si="24"/>
        <v>0</v>
      </c>
      <c r="DN20" s="559"/>
      <c r="DO20" s="449"/>
      <c r="DP20" s="449"/>
      <c r="DQ20" s="449"/>
      <c r="DR20" s="449"/>
      <c r="DS20" s="449"/>
      <c r="DT20" s="449"/>
      <c r="DU20" s="449"/>
      <c r="DV20" s="449"/>
      <c r="DW20" s="449"/>
      <c r="DX20" s="449"/>
      <c r="DY20" s="449"/>
      <c r="DZ20" s="449"/>
      <c r="EA20" s="449"/>
      <c r="EB20" s="449"/>
      <c r="EC20" s="449"/>
      <c r="ED20" s="449"/>
      <c r="EE20" s="449"/>
      <c r="EF20" s="449"/>
      <c r="EG20" s="449"/>
      <c r="EH20" s="449"/>
      <c r="EI20" s="449"/>
      <c r="EJ20" s="449"/>
      <c r="EK20" s="449"/>
      <c r="EL20" s="449"/>
      <c r="EM20" s="529"/>
      <c r="EN20" s="529"/>
      <c r="EO20" s="529"/>
      <c r="EP20" s="529"/>
      <c r="EQ20" s="529"/>
      <c r="ER20" s="58">
        <f t="shared" si="25"/>
        <v>0</v>
      </c>
      <c r="ES20" s="58">
        <f t="shared" si="26"/>
        <v>0</v>
      </c>
      <c r="ET20" s="59">
        <f>IFERROR(DM20/DL20,0)</f>
        <v>0</v>
      </c>
      <c r="EU20" s="58">
        <f t="shared" si="27"/>
        <v>0</v>
      </c>
      <c r="EV20" s="59">
        <f t="shared" ref="EV20:EV21" si="28">IFERROR(((AA20+BE20+CI20+DM20)/G20),0)</f>
        <v>0</v>
      </c>
      <c r="EW20" s="1085"/>
      <c r="EX20" s="650"/>
      <c r="EY20" s="650"/>
      <c r="EZ20" s="672"/>
      <c r="FA20" s="636"/>
    </row>
    <row r="21" spans="1:158" s="54" customFormat="1" ht="30" customHeight="1" x14ac:dyDescent="0.25">
      <c r="A21" s="648"/>
      <c r="B21" s="659"/>
      <c r="C21" s="664"/>
      <c r="D21" s="664"/>
      <c r="E21" s="636"/>
      <c r="F21" s="1074" t="s">
        <v>110</v>
      </c>
      <c r="G21" s="529">
        <f>+AA21+BE21+CI21+CJ21+DN21</f>
        <v>0</v>
      </c>
      <c r="H21" s="532"/>
      <c r="I21" s="532"/>
      <c r="J21" s="532"/>
      <c r="K21" s="529"/>
      <c r="L21" s="532"/>
      <c r="M21" s="529"/>
      <c r="N21" s="532"/>
      <c r="O21" s="529"/>
      <c r="P21" s="529"/>
      <c r="Q21" s="529"/>
      <c r="R21" s="529"/>
      <c r="S21" s="529"/>
      <c r="T21" s="529"/>
      <c r="U21" s="532"/>
      <c r="V21" s="529"/>
      <c r="W21" s="532"/>
      <c r="X21" s="532"/>
      <c r="Y21" s="532"/>
      <c r="Z21" s="532"/>
      <c r="AA21" s="532"/>
      <c r="AB21" s="532"/>
      <c r="AC21" s="532"/>
      <c r="AD21" s="532"/>
      <c r="AE21" s="532"/>
      <c r="AF21" s="532"/>
      <c r="AG21" s="532"/>
      <c r="AH21" s="532"/>
      <c r="AI21" s="532"/>
      <c r="AJ21" s="532"/>
      <c r="AK21" s="532"/>
      <c r="AL21" s="532"/>
      <c r="AM21" s="532"/>
      <c r="AN21" s="532"/>
      <c r="AO21" s="532"/>
      <c r="AP21" s="532"/>
      <c r="AQ21" s="532"/>
      <c r="AR21" s="532"/>
      <c r="AS21" s="532"/>
      <c r="AT21" s="532"/>
      <c r="AU21" s="532"/>
      <c r="AV21" s="532"/>
      <c r="AW21" s="532"/>
      <c r="AX21" s="532"/>
      <c r="AY21" s="532"/>
      <c r="AZ21" s="532"/>
      <c r="BA21" s="532"/>
      <c r="BB21" s="532"/>
      <c r="BC21" s="532"/>
      <c r="BD21" s="532"/>
      <c r="BE21" s="532"/>
      <c r="BF21" s="447"/>
      <c r="BG21" s="447"/>
      <c r="BH21" s="447"/>
      <c r="BI21" s="447"/>
      <c r="BJ21" s="447"/>
      <c r="BK21" s="447"/>
      <c r="BL21" s="447"/>
      <c r="BM21" s="447"/>
      <c r="BN21" s="447"/>
      <c r="BO21" s="447"/>
      <c r="BP21" s="447"/>
      <c r="BQ21" s="447"/>
      <c r="BR21" s="447"/>
      <c r="BS21" s="447"/>
      <c r="BT21" s="447"/>
      <c r="BU21" s="447"/>
      <c r="BV21" s="447"/>
      <c r="BW21" s="447"/>
      <c r="BX21" s="447"/>
      <c r="BY21" s="447"/>
      <c r="BZ21" s="447"/>
      <c r="CA21" s="447"/>
      <c r="CB21" s="447"/>
      <c r="CC21" s="447"/>
      <c r="CD21" s="447"/>
      <c r="CE21" s="529"/>
      <c r="CF21" s="529"/>
      <c r="CG21" s="529"/>
      <c r="CH21" s="529"/>
      <c r="CI21" s="529"/>
      <c r="CJ21" s="447">
        <v>0</v>
      </c>
      <c r="CK21" s="447">
        <v>0</v>
      </c>
      <c r="CL21" s="447">
        <v>0</v>
      </c>
      <c r="CM21" s="447">
        <v>0</v>
      </c>
      <c r="CN21" s="447">
        <v>0</v>
      </c>
      <c r="CO21" s="447">
        <v>0</v>
      </c>
      <c r="CP21" s="447">
        <v>0</v>
      </c>
      <c r="CQ21" s="447">
        <v>0</v>
      </c>
      <c r="CR21" s="447"/>
      <c r="CS21" s="447">
        <v>0</v>
      </c>
      <c r="CT21" s="447"/>
      <c r="CU21" s="447">
        <v>0</v>
      </c>
      <c r="CV21" s="447"/>
      <c r="CW21" s="447">
        <v>0</v>
      </c>
      <c r="CX21" s="447"/>
      <c r="CY21" s="447">
        <v>0</v>
      </c>
      <c r="CZ21" s="447"/>
      <c r="DA21" s="447">
        <v>0</v>
      </c>
      <c r="DB21" s="447"/>
      <c r="DC21" s="447">
        <v>0</v>
      </c>
      <c r="DD21" s="447"/>
      <c r="DE21" s="447">
        <v>0</v>
      </c>
      <c r="DF21" s="447"/>
      <c r="DG21" s="447">
        <v>0</v>
      </c>
      <c r="DH21" s="447"/>
      <c r="DI21" s="448">
        <f>+CK21+CM21+CO21+CQ21+CS21+CU21+CW21+CY21+DA21+DC21+DE21+DG21</f>
        <v>0</v>
      </c>
      <c r="DJ21" s="529">
        <f t="shared" si="0"/>
        <v>0</v>
      </c>
      <c r="DK21" s="529">
        <f>+CL21+CN21+CP21+CR21+CT21+CV21+CX21+CZ21+DB21+DD21+DF21+DH21</f>
        <v>0</v>
      </c>
      <c r="DL21" s="529">
        <f t="shared" si="24"/>
        <v>0</v>
      </c>
      <c r="DM21" s="529">
        <f t="shared" si="24"/>
        <v>0</v>
      </c>
      <c r="DN21" s="448"/>
      <c r="DO21" s="447"/>
      <c r="DP21" s="447"/>
      <c r="DQ21" s="447"/>
      <c r="DR21" s="447"/>
      <c r="DS21" s="447"/>
      <c r="DT21" s="447"/>
      <c r="DU21" s="447"/>
      <c r="DV21" s="447"/>
      <c r="DW21" s="447"/>
      <c r="DX21" s="447"/>
      <c r="DY21" s="447"/>
      <c r="DZ21" s="447"/>
      <c r="EA21" s="447"/>
      <c r="EB21" s="447"/>
      <c r="EC21" s="447"/>
      <c r="ED21" s="447"/>
      <c r="EE21" s="447"/>
      <c r="EF21" s="447"/>
      <c r="EG21" s="447"/>
      <c r="EH21" s="447"/>
      <c r="EI21" s="447"/>
      <c r="EJ21" s="447"/>
      <c r="EK21" s="447"/>
      <c r="EL21" s="447"/>
      <c r="EM21" s="529"/>
      <c r="EN21" s="529"/>
      <c r="EO21" s="529"/>
      <c r="EP21" s="529"/>
      <c r="EQ21" s="529"/>
      <c r="ER21" s="58">
        <f t="shared" si="25"/>
        <v>0</v>
      </c>
      <c r="ES21" s="58">
        <f t="shared" si="26"/>
        <v>0</v>
      </c>
      <c r="ET21" s="59">
        <f>IFERROR(DM21/DL21,0)</f>
        <v>0</v>
      </c>
      <c r="EU21" s="58">
        <f t="shared" si="27"/>
        <v>0</v>
      </c>
      <c r="EV21" s="59">
        <f t="shared" si="28"/>
        <v>0</v>
      </c>
      <c r="EW21" s="1085"/>
      <c r="EX21" s="650"/>
      <c r="EY21" s="650"/>
      <c r="EZ21" s="672"/>
      <c r="FA21" s="636"/>
    </row>
    <row r="22" spans="1:158" s="54" customFormat="1" ht="30" customHeight="1" thickBot="1" x14ac:dyDescent="0.3">
      <c r="A22" s="648"/>
      <c r="B22" s="659"/>
      <c r="C22" s="664"/>
      <c r="D22" s="664"/>
      <c r="E22" s="636"/>
      <c r="F22" s="1076" t="s">
        <v>111</v>
      </c>
      <c r="G22" s="1113">
        <f>+G17+G20</f>
        <v>4</v>
      </c>
      <c r="H22" s="1114">
        <f>+H17+H20</f>
        <v>0</v>
      </c>
      <c r="I22" s="1114"/>
      <c r="J22" s="1114"/>
      <c r="K22" s="1113">
        <v>0</v>
      </c>
      <c r="L22" s="1114"/>
      <c r="M22" s="1113">
        <v>0</v>
      </c>
      <c r="N22" s="1113"/>
      <c r="O22" s="1113">
        <v>0</v>
      </c>
      <c r="P22" s="1113">
        <v>0</v>
      </c>
      <c r="Q22" s="1113">
        <v>0</v>
      </c>
      <c r="R22" s="1113">
        <v>0</v>
      </c>
      <c r="S22" s="1113">
        <v>0</v>
      </c>
      <c r="T22" s="1113">
        <v>0</v>
      </c>
      <c r="U22" s="1114">
        <v>0</v>
      </c>
      <c r="V22" s="1113">
        <v>0</v>
      </c>
      <c r="W22" s="1114">
        <v>0</v>
      </c>
      <c r="X22" s="1114">
        <v>0</v>
      </c>
      <c r="Y22" s="1114">
        <v>0</v>
      </c>
      <c r="Z22" s="1114">
        <v>0</v>
      </c>
      <c r="AA22" s="1114">
        <v>0</v>
      </c>
      <c r="AB22" s="1114">
        <v>0</v>
      </c>
      <c r="AC22" s="1114">
        <v>0</v>
      </c>
      <c r="AD22" s="1114">
        <v>0</v>
      </c>
      <c r="AE22" s="1114">
        <v>0</v>
      </c>
      <c r="AF22" s="1114">
        <v>0</v>
      </c>
      <c r="AG22" s="1114">
        <v>0</v>
      </c>
      <c r="AH22" s="1114">
        <v>0</v>
      </c>
      <c r="AI22" s="1114">
        <v>0</v>
      </c>
      <c r="AJ22" s="1114">
        <v>0</v>
      </c>
      <c r="AK22" s="1114">
        <v>0</v>
      </c>
      <c r="AL22" s="1114">
        <v>0</v>
      </c>
      <c r="AM22" s="1114">
        <v>0</v>
      </c>
      <c r="AN22" s="1114">
        <v>0</v>
      </c>
      <c r="AO22" s="1114">
        <v>0</v>
      </c>
      <c r="AP22" s="1114">
        <v>0</v>
      </c>
      <c r="AQ22" s="1114">
        <v>0</v>
      </c>
      <c r="AR22" s="1114">
        <v>0</v>
      </c>
      <c r="AS22" s="1114">
        <v>0</v>
      </c>
      <c r="AT22" s="1114">
        <v>0</v>
      </c>
      <c r="AU22" s="1114">
        <v>0</v>
      </c>
      <c r="AV22" s="1114">
        <v>0</v>
      </c>
      <c r="AW22" s="1114">
        <v>0</v>
      </c>
      <c r="AX22" s="1114">
        <v>0</v>
      </c>
      <c r="AY22" s="1114">
        <v>0</v>
      </c>
      <c r="AZ22" s="1114">
        <v>0</v>
      </c>
      <c r="BA22" s="1114">
        <v>0</v>
      </c>
      <c r="BB22" s="1114">
        <f t="shared" si="23"/>
        <v>0</v>
      </c>
      <c r="BC22" s="1114">
        <v>0</v>
      </c>
      <c r="BD22" s="1114">
        <v>0</v>
      </c>
      <c r="BE22" s="1114">
        <v>0</v>
      </c>
      <c r="BF22" s="1114">
        <f>+BF17</f>
        <v>0</v>
      </c>
      <c r="BG22" s="1114"/>
      <c r="BH22" s="1114"/>
      <c r="BI22" s="1114"/>
      <c r="BJ22" s="1114"/>
      <c r="BK22" s="1114"/>
      <c r="BL22" s="1114"/>
      <c r="BM22" s="1114"/>
      <c r="BN22" s="1114"/>
      <c r="BO22" s="1114"/>
      <c r="BP22" s="1114"/>
      <c r="BQ22" s="1114"/>
      <c r="BR22" s="1114"/>
      <c r="BS22" s="1114"/>
      <c r="BT22" s="1114"/>
      <c r="BU22" s="1114"/>
      <c r="BV22" s="1114"/>
      <c r="BW22" s="1114"/>
      <c r="BX22" s="1114"/>
      <c r="BY22" s="1114"/>
      <c r="BZ22" s="1114"/>
      <c r="CA22" s="1114"/>
      <c r="CB22" s="1114"/>
      <c r="CC22" s="1114"/>
      <c r="CD22" s="1114"/>
      <c r="CE22" s="1114"/>
      <c r="CF22" s="1114"/>
      <c r="CG22" s="1114"/>
      <c r="CH22" s="1114">
        <v>0</v>
      </c>
      <c r="CI22" s="1114">
        <v>0</v>
      </c>
      <c r="CJ22" s="1114">
        <f>+CJ17</f>
        <v>2</v>
      </c>
      <c r="CK22" s="1114">
        <f t="shared" ref="CK22:DN23" si="29">+CK17</f>
        <v>0</v>
      </c>
      <c r="CL22" s="1114">
        <f t="shared" si="29"/>
        <v>0</v>
      </c>
      <c r="CM22" s="1114">
        <f t="shared" ref="CM22" si="30">+CM17</f>
        <v>0</v>
      </c>
      <c r="CN22" s="1114">
        <f t="shared" ref="CN22" si="31">+CN17</f>
        <v>0</v>
      </c>
      <c r="CO22" s="1114">
        <f t="shared" si="29"/>
        <v>0</v>
      </c>
      <c r="CP22" s="1114">
        <f t="shared" ref="CP22" si="32">+CP17</f>
        <v>0</v>
      </c>
      <c r="CQ22" s="1126">
        <f t="shared" si="29"/>
        <v>0.08</v>
      </c>
      <c r="CR22" s="1126">
        <f t="shared" si="29"/>
        <v>0</v>
      </c>
      <c r="CS22" s="1126">
        <f t="shared" si="29"/>
        <v>0.16</v>
      </c>
      <c r="CT22" s="1126">
        <f t="shared" si="29"/>
        <v>0</v>
      </c>
      <c r="CU22" s="1126">
        <f t="shared" ref="CU22" si="33">+CU17</f>
        <v>0.16</v>
      </c>
      <c r="CV22" s="1126">
        <f t="shared" si="29"/>
        <v>0</v>
      </c>
      <c r="CW22" s="1126">
        <f t="shared" ref="CW22:CY22" si="34">+CW17</f>
        <v>0.16</v>
      </c>
      <c r="CX22" s="1126">
        <f t="shared" si="29"/>
        <v>0</v>
      </c>
      <c r="CY22" s="1126">
        <f t="shared" si="34"/>
        <v>0.16</v>
      </c>
      <c r="CZ22" s="1126">
        <f t="shared" si="29"/>
        <v>0</v>
      </c>
      <c r="DA22" s="1126">
        <f t="shared" si="29"/>
        <v>0.16</v>
      </c>
      <c r="DB22" s="1126">
        <f t="shared" si="29"/>
        <v>0</v>
      </c>
      <c r="DC22" s="1126">
        <f t="shared" si="29"/>
        <v>0.16</v>
      </c>
      <c r="DD22" s="1126">
        <f t="shared" si="29"/>
        <v>0</v>
      </c>
      <c r="DE22" s="1126">
        <f t="shared" si="29"/>
        <v>0.16</v>
      </c>
      <c r="DF22" s="1126">
        <f t="shared" si="29"/>
        <v>0</v>
      </c>
      <c r="DG22" s="1126">
        <f t="shared" si="29"/>
        <v>0.8</v>
      </c>
      <c r="DH22" s="1114">
        <f t="shared" si="29"/>
        <v>0</v>
      </c>
      <c r="DI22" s="1126">
        <f>+DI17+DI20</f>
        <v>2</v>
      </c>
      <c r="DJ22" s="1114">
        <f t="shared" si="0"/>
        <v>0</v>
      </c>
      <c r="DK22" s="1114">
        <f>+DK17+DK20</f>
        <v>0</v>
      </c>
      <c r="DL22" s="1126">
        <f>+DL17+DL20</f>
        <v>2</v>
      </c>
      <c r="DM22" s="1114">
        <f>+DM17+DM20</f>
        <v>0</v>
      </c>
      <c r="DN22" s="1114">
        <f t="shared" si="29"/>
        <v>2</v>
      </c>
      <c r="DO22" s="1114"/>
      <c r="DP22" s="1114"/>
      <c r="DQ22" s="1114"/>
      <c r="DR22" s="1114"/>
      <c r="DS22" s="1114"/>
      <c r="DT22" s="1114"/>
      <c r="DU22" s="1114"/>
      <c r="DV22" s="1114"/>
      <c r="DW22" s="1114"/>
      <c r="DX22" s="1114"/>
      <c r="DY22" s="1114"/>
      <c r="DZ22" s="1114"/>
      <c r="EA22" s="1114"/>
      <c r="EB22" s="1114"/>
      <c r="EC22" s="1114"/>
      <c r="ED22" s="1114"/>
      <c r="EE22" s="1114"/>
      <c r="EF22" s="1114"/>
      <c r="EG22" s="1114"/>
      <c r="EH22" s="1114"/>
      <c r="EI22" s="1114"/>
      <c r="EJ22" s="1114"/>
      <c r="EK22" s="1114"/>
      <c r="EL22" s="1114"/>
      <c r="EM22" s="1113"/>
      <c r="EN22" s="1113"/>
      <c r="EO22" s="1113"/>
      <c r="EP22" s="1113"/>
      <c r="EQ22" s="1113"/>
      <c r="ER22" s="1116">
        <f t="shared" si="25"/>
        <v>0</v>
      </c>
      <c r="ES22" s="1116">
        <f t="shared" si="26"/>
        <v>0</v>
      </c>
      <c r="ET22" s="1116">
        <f t="shared" si="10"/>
        <v>0</v>
      </c>
      <c r="EU22" s="1116">
        <f t="shared" si="27"/>
        <v>0</v>
      </c>
      <c r="EV22" s="1116">
        <f t="shared" si="12"/>
        <v>0</v>
      </c>
      <c r="EW22" s="1085"/>
      <c r="EX22" s="650"/>
      <c r="EY22" s="650"/>
      <c r="EZ22" s="672"/>
      <c r="FA22" s="636"/>
    </row>
    <row r="23" spans="1:158" s="52" customFormat="1" ht="30" customHeight="1" thickBot="1" x14ac:dyDescent="0.3">
      <c r="A23" s="648"/>
      <c r="B23" s="659"/>
      <c r="C23" s="664"/>
      <c r="D23" s="664"/>
      <c r="E23" s="636"/>
      <c r="F23" s="1077" t="s">
        <v>112</v>
      </c>
      <c r="G23" s="1120">
        <f>+G18+G21</f>
        <v>99881000</v>
      </c>
      <c r="H23" s="1121">
        <f t="shared" ref="H23:BS23" si="35">+H18+H21</f>
        <v>0</v>
      </c>
      <c r="I23" s="1121">
        <f t="shared" si="35"/>
        <v>0</v>
      </c>
      <c r="J23" s="1121">
        <f t="shared" si="35"/>
        <v>0</v>
      </c>
      <c r="K23" s="1121">
        <f t="shared" si="35"/>
        <v>0</v>
      </c>
      <c r="L23" s="1121">
        <f t="shared" si="35"/>
        <v>0</v>
      </c>
      <c r="M23" s="1121">
        <f t="shared" si="35"/>
        <v>0</v>
      </c>
      <c r="N23" s="1121">
        <f t="shared" si="35"/>
        <v>0</v>
      </c>
      <c r="O23" s="1121">
        <f t="shared" si="35"/>
        <v>0</v>
      </c>
      <c r="P23" s="1121">
        <f t="shared" si="35"/>
        <v>0</v>
      </c>
      <c r="Q23" s="1121">
        <f t="shared" si="35"/>
        <v>0</v>
      </c>
      <c r="R23" s="1121">
        <f t="shared" si="35"/>
        <v>0</v>
      </c>
      <c r="S23" s="1121">
        <f t="shared" si="35"/>
        <v>0</v>
      </c>
      <c r="T23" s="1121">
        <f t="shared" si="35"/>
        <v>0</v>
      </c>
      <c r="U23" s="1121">
        <f t="shared" si="35"/>
        <v>0</v>
      </c>
      <c r="V23" s="1121">
        <f t="shared" si="35"/>
        <v>0</v>
      </c>
      <c r="W23" s="1121">
        <f t="shared" si="35"/>
        <v>0</v>
      </c>
      <c r="X23" s="1121">
        <f t="shared" si="35"/>
        <v>0</v>
      </c>
      <c r="Y23" s="1121">
        <f t="shared" si="35"/>
        <v>0</v>
      </c>
      <c r="Z23" s="1121">
        <f t="shared" si="35"/>
        <v>0</v>
      </c>
      <c r="AA23" s="1121">
        <f t="shared" si="35"/>
        <v>0</v>
      </c>
      <c r="AB23" s="1121">
        <f t="shared" si="35"/>
        <v>0</v>
      </c>
      <c r="AC23" s="1121">
        <f t="shared" si="35"/>
        <v>0</v>
      </c>
      <c r="AD23" s="1121">
        <f t="shared" si="35"/>
        <v>0</v>
      </c>
      <c r="AE23" s="1121">
        <f t="shared" si="35"/>
        <v>0</v>
      </c>
      <c r="AF23" s="1121">
        <f t="shared" si="35"/>
        <v>0</v>
      </c>
      <c r="AG23" s="1121">
        <f t="shared" si="35"/>
        <v>0</v>
      </c>
      <c r="AH23" s="1121">
        <f t="shared" si="35"/>
        <v>0</v>
      </c>
      <c r="AI23" s="1121">
        <f t="shared" si="35"/>
        <v>0</v>
      </c>
      <c r="AJ23" s="1121">
        <f t="shared" si="35"/>
        <v>0</v>
      </c>
      <c r="AK23" s="1121">
        <f t="shared" si="35"/>
        <v>0</v>
      </c>
      <c r="AL23" s="1121">
        <f t="shared" si="35"/>
        <v>0</v>
      </c>
      <c r="AM23" s="1121">
        <f t="shared" si="35"/>
        <v>0</v>
      </c>
      <c r="AN23" s="1121">
        <f t="shared" si="35"/>
        <v>0</v>
      </c>
      <c r="AO23" s="1121">
        <f t="shared" si="35"/>
        <v>0</v>
      </c>
      <c r="AP23" s="1121">
        <f t="shared" si="35"/>
        <v>0</v>
      </c>
      <c r="AQ23" s="1121">
        <f t="shared" si="35"/>
        <v>0</v>
      </c>
      <c r="AR23" s="1121">
        <f t="shared" si="35"/>
        <v>0</v>
      </c>
      <c r="AS23" s="1121">
        <f t="shared" si="35"/>
        <v>0</v>
      </c>
      <c r="AT23" s="1121">
        <f t="shared" si="35"/>
        <v>0</v>
      </c>
      <c r="AU23" s="1121">
        <f t="shared" si="35"/>
        <v>0</v>
      </c>
      <c r="AV23" s="1121">
        <f t="shared" si="35"/>
        <v>0</v>
      </c>
      <c r="AW23" s="1121">
        <f t="shared" si="35"/>
        <v>0</v>
      </c>
      <c r="AX23" s="1121">
        <f t="shared" si="35"/>
        <v>0</v>
      </c>
      <c r="AY23" s="1121">
        <f t="shared" si="35"/>
        <v>0</v>
      </c>
      <c r="AZ23" s="1121">
        <f t="shared" si="35"/>
        <v>0</v>
      </c>
      <c r="BA23" s="1121">
        <f t="shared" si="35"/>
        <v>0</v>
      </c>
      <c r="BB23" s="1121">
        <f t="shared" si="35"/>
        <v>0</v>
      </c>
      <c r="BC23" s="1121">
        <f t="shared" si="35"/>
        <v>0</v>
      </c>
      <c r="BD23" s="1121">
        <f t="shared" si="35"/>
        <v>0</v>
      </c>
      <c r="BE23" s="1121">
        <f t="shared" si="35"/>
        <v>0</v>
      </c>
      <c r="BF23" s="1121">
        <f t="shared" si="35"/>
        <v>0</v>
      </c>
      <c r="BG23" s="1121">
        <f t="shared" si="35"/>
        <v>0</v>
      </c>
      <c r="BH23" s="1121">
        <f t="shared" si="35"/>
        <v>0</v>
      </c>
      <c r="BI23" s="1121">
        <f t="shared" si="35"/>
        <v>0</v>
      </c>
      <c r="BJ23" s="1121">
        <f t="shared" si="35"/>
        <v>0</v>
      </c>
      <c r="BK23" s="1121">
        <f t="shared" si="35"/>
        <v>0</v>
      </c>
      <c r="BL23" s="1121">
        <f t="shared" si="35"/>
        <v>0</v>
      </c>
      <c r="BM23" s="1121">
        <f t="shared" si="35"/>
        <v>0</v>
      </c>
      <c r="BN23" s="1121">
        <f t="shared" si="35"/>
        <v>0</v>
      </c>
      <c r="BO23" s="1121">
        <f t="shared" si="35"/>
        <v>0</v>
      </c>
      <c r="BP23" s="1121">
        <f t="shared" si="35"/>
        <v>0</v>
      </c>
      <c r="BQ23" s="1121">
        <f t="shared" si="35"/>
        <v>0</v>
      </c>
      <c r="BR23" s="1121">
        <f t="shared" si="35"/>
        <v>0</v>
      </c>
      <c r="BS23" s="1121">
        <f t="shared" si="35"/>
        <v>0</v>
      </c>
      <c r="BT23" s="1121">
        <f t="shared" ref="BT23:DN23" si="36">+BT18+BT21</f>
        <v>0</v>
      </c>
      <c r="BU23" s="1121">
        <f t="shared" si="36"/>
        <v>0</v>
      </c>
      <c r="BV23" s="1121">
        <f t="shared" si="36"/>
        <v>0</v>
      </c>
      <c r="BW23" s="1121">
        <f t="shared" si="36"/>
        <v>0</v>
      </c>
      <c r="BX23" s="1121">
        <f t="shared" si="36"/>
        <v>0</v>
      </c>
      <c r="BY23" s="1121">
        <f t="shared" si="36"/>
        <v>0</v>
      </c>
      <c r="BZ23" s="1121">
        <f t="shared" si="36"/>
        <v>0</v>
      </c>
      <c r="CA23" s="1121">
        <f t="shared" si="36"/>
        <v>0</v>
      </c>
      <c r="CB23" s="1121">
        <f t="shared" si="36"/>
        <v>0</v>
      </c>
      <c r="CC23" s="1121">
        <f t="shared" si="36"/>
        <v>0</v>
      </c>
      <c r="CD23" s="1121">
        <f t="shared" si="36"/>
        <v>0</v>
      </c>
      <c r="CE23" s="1121">
        <f t="shared" si="36"/>
        <v>0</v>
      </c>
      <c r="CF23" s="1121">
        <f t="shared" si="36"/>
        <v>0</v>
      </c>
      <c r="CG23" s="1121">
        <f t="shared" si="36"/>
        <v>0</v>
      </c>
      <c r="CH23" s="1121">
        <f t="shared" si="36"/>
        <v>0</v>
      </c>
      <c r="CI23" s="1121">
        <f t="shared" si="36"/>
        <v>0</v>
      </c>
      <c r="CJ23" s="1121">
        <f t="shared" si="36"/>
        <v>39681000</v>
      </c>
      <c r="CK23" s="1121">
        <f t="shared" si="36"/>
        <v>0</v>
      </c>
      <c r="CL23" s="1121">
        <f t="shared" si="36"/>
        <v>0</v>
      </c>
      <c r="CM23" s="1121">
        <f t="shared" si="36"/>
        <v>0</v>
      </c>
      <c r="CN23" s="1121">
        <f t="shared" si="36"/>
        <v>0</v>
      </c>
      <c r="CO23" s="1121">
        <f t="shared" si="36"/>
        <v>0</v>
      </c>
      <c r="CP23" s="1121">
        <f t="shared" si="36"/>
        <v>0</v>
      </c>
      <c r="CQ23" s="1121">
        <f t="shared" si="36"/>
        <v>35272000</v>
      </c>
      <c r="CR23" s="1121">
        <f t="shared" si="36"/>
        <v>0</v>
      </c>
      <c r="CS23" s="1121">
        <f t="shared" si="36"/>
        <v>0</v>
      </c>
      <c r="CT23" s="1121">
        <f t="shared" si="36"/>
        <v>0</v>
      </c>
      <c r="CU23" s="1121">
        <f t="shared" si="36"/>
        <v>0</v>
      </c>
      <c r="CV23" s="1121">
        <f t="shared" si="36"/>
        <v>0</v>
      </c>
      <c r="CW23" s="1121">
        <f t="shared" si="36"/>
        <v>0</v>
      </c>
      <c r="CX23" s="1121">
        <f t="shared" si="36"/>
        <v>0</v>
      </c>
      <c r="CY23" s="1121">
        <f t="shared" si="36"/>
        <v>0</v>
      </c>
      <c r="CZ23" s="1121">
        <f t="shared" si="36"/>
        <v>0</v>
      </c>
      <c r="DA23" s="1121">
        <f t="shared" si="36"/>
        <v>0</v>
      </c>
      <c r="DB23" s="1121">
        <f t="shared" si="36"/>
        <v>0</v>
      </c>
      <c r="DC23" s="1121">
        <f t="shared" si="36"/>
        <v>0</v>
      </c>
      <c r="DD23" s="1121">
        <f t="shared" si="36"/>
        <v>0</v>
      </c>
      <c r="DE23" s="1121">
        <f t="shared" si="36"/>
        <v>0</v>
      </c>
      <c r="DF23" s="1121">
        <f t="shared" si="36"/>
        <v>0</v>
      </c>
      <c r="DG23" s="1121">
        <f t="shared" si="36"/>
        <v>4409000</v>
      </c>
      <c r="DH23" s="1121">
        <f t="shared" si="36"/>
        <v>0</v>
      </c>
      <c r="DI23" s="1121">
        <f t="shared" si="36"/>
        <v>39681000</v>
      </c>
      <c r="DJ23" s="1121">
        <f t="shared" si="36"/>
        <v>0</v>
      </c>
      <c r="DK23" s="1121">
        <f t="shared" si="36"/>
        <v>0</v>
      </c>
      <c r="DL23" s="1121">
        <f t="shared" si="36"/>
        <v>39681000</v>
      </c>
      <c r="DM23" s="1121">
        <f t="shared" si="36"/>
        <v>0</v>
      </c>
      <c r="DN23" s="1121">
        <f t="shared" si="36"/>
        <v>60200000</v>
      </c>
      <c r="DO23" s="1122"/>
      <c r="DP23" s="1122"/>
      <c r="DQ23" s="1122"/>
      <c r="DR23" s="1122"/>
      <c r="DS23" s="1122"/>
      <c r="DT23" s="1122"/>
      <c r="DU23" s="1122"/>
      <c r="DV23" s="1122"/>
      <c r="DW23" s="1122"/>
      <c r="DX23" s="1122"/>
      <c r="DY23" s="1122"/>
      <c r="DZ23" s="1122"/>
      <c r="EA23" s="1122"/>
      <c r="EB23" s="1122"/>
      <c r="EC23" s="1122"/>
      <c r="ED23" s="1122"/>
      <c r="EE23" s="1122"/>
      <c r="EF23" s="1122"/>
      <c r="EG23" s="1122"/>
      <c r="EH23" s="1122"/>
      <c r="EI23" s="1122"/>
      <c r="EJ23" s="1122"/>
      <c r="EK23" s="1122"/>
      <c r="EL23" s="1122"/>
      <c r="EM23" s="1123"/>
      <c r="EN23" s="1122"/>
      <c r="EO23" s="1122"/>
      <c r="EP23" s="1122"/>
      <c r="EQ23" s="1123"/>
      <c r="ER23" s="1127">
        <f t="shared" si="25"/>
        <v>0</v>
      </c>
      <c r="ES23" s="1127">
        <f t="shared" si="26"/>
        <v>0</v>
      </c>
      <c r="ET23" s="1124">
        <f t="shared" si="10"/>
        <v>0</v>
      </c>
      <c r="EU23" s="1127">
        <f t="shared" si="27"/>
        <v>0</v>
      </c>
      <c r="EV23" s="1125">
        <f t="shared" si="12"/>
        <v>0</v>
      </c>
      <c r="EW23" s="1086"/>
      <c r="EX23" s="651"/>
      <c r="EY23" s="651"/>
      <c r="EZ23" s="673"/>
      <c r="FA23" s="637"/>
    </row>
    <row r="24" spans="1:158" s="52" customFormat="1" ht="30" customHeight="1" x14ac:dyDescent="0.25">
      <c r="A24" s="648"/>
      <c r="B24" s="658">
        <v>3</v>
      </c>
      <c r="C24" s="663" t="s">
        <v>114</v>
      </c>
      <c r="D24" s="663" t="s">
        <v>78</v>
      </c>
      <c r="E24" s="635">
        <v>239</v>
      </c>
      <c r="F24" s="1073" t="s">
        <v>106</v>
      </c>
      <c r="G24" s="531">
        <f>+Z24+BE24+CI24+CJ24+DN24</f>
        <v>23568</v>
      </c>
      <c r="H24" s="531">
        <v>2000</v>
      </c>
      <c r="I24" s="531"/>
      <c r="J24" s="531"/>
      <c r="K24" s="531">
        <v>2000</v>
      </c>
      <c r="L24" s="531">
        <v>301</v>
      </c>
      <c r="M24" s="531">
        <v>2000</v>
      </c>
      <c r="N24" s="531">
        <v>345</v>
      </c>
      <c r="O24" s="531">
        <v>2000</v>
      </c>
      <c r="P24" s="531">
        <v>722</v>
      </c>
      <c r="Q24" s="531">
        <v>2000</v>
      </c>
      <c r="R24" s="531">
        <v>1359</v>
      </c>
      <c r="S24" s="531">
        <v>2000</v>
      </c>
      <c r="T24" s="531">
        <v>1891</v>
      </c>
      <c r="U24" s="531">
        <v>2400</v>
      </c>
      <c r="V24" s="531">
        <v>2642</v>
      </c>
      <c r="W24" s="531">
        <f>+U24</f>
        <v>2400</v>
      </c>
      <c r="X24" s="531">
        <f>+U24</f>
        <v>2400</v>
      </c>
      <c r="Y24" s="531">
        <f>+V24</f>
        <v>2642</v>
      </c>
      <c r="Z24" s="531">
        <f>+X24</f>
        <v>2400</v>
      </c>
      <c r="AA24" s="531">
        <f>+Y24</f>
        <v>2642</v>
      </c>
      <c r="AB24" s="531">
        <v>3200</v>
      </c>
      <c r="AC24" s="531">
        <v>0</v>
      </c>
      <c r="AD24" s="531">
        <v>0</v>
      </c>
      <c r="AE24" s="531">
        <f>+AF24</f>
        <v>419</v>
      </c>
      <c r="AF24" s="531">
        <v>419</v>
      </c>
      <c r="AG24" s="531">
        <v>182</v>
      </c>
      <c r="AH24" s="531">
        <v>182</v>
      </c>
      <c r="AI24" s="531">
        <v>444</v>
      </c>
      <c r="AJ24" s="531">
        <v>444</v>
      </c>
      <c r="AK24" s="531">
        <v>495</v>
      </c>
      <c r="AL24" s="531">
        <v>495</v>
      </c>
      <c r="AM24" s="531">
        <v>300</v>
      </c>
      <c r="AN24" s="531">
        <v>616</v>
      </c>
      <c r="AO24" s="531">
        <v>300</v>
      </c>
      <c r="AP24" s="531">
        <v>285</v>
      </c>
      <c r="AQ24" s="531">
        <v>300</v>
      </c>
      <c r="AR24" s="531">
        <v>367</v>
      </c>
      <c r="AS24" s="531">
        <v>643</v>
      </c>
      <c r="AT24" s="531">
        <v>275</v>
      </c>
      <c r="AU24" s="531">
        <v>275</v>
      </c>
      <c r="AV24" s="531">
        <v>275</v>
      </c>
      <c r="AW24" s="531">
        <v>275</v>
      </c>
      <c r="AX24" s="531">
        <v>279</v>
      </c>
      <c r="AY24" s="531">
        <v>167</v>
      </c>
      <c r="AZ24" s="531">
        <v>163</v>
      </c>
      <c r="BA24" s="531">
        <f>+AC24+AE24+AG24+AI24+AK24+AM24+AO24+AQ24+AS24+AU24+AW24+AY24</f>
        <v>3800</v>
      </c>
      <c r="BB24" s="531">
        <f>+AC24+AE24+AG24+AI24+AK24+AM24+AO24+AQ24+AS24+AU24+AW24+AY24</f>
        <v>3800</v>
      </c>
      <c r="BC24" s="531">
        <f>+AD24+AF24+AH24+AJ24+AL24+AN24+AP24+AR24+AT24+AV24+AX24+AZ24</f>
        <v>3800</v>
      </c>
      <c r="BD24" s="531">
        <f>AC24+AE24+AG24+AI24+AK24+AM24+AO24+AQ24+AS24+AU24+AW24+AY24</f>
        <v>3800</v>
      </c>
      <c r="BE24" s="531">
        <f>AD24+AF24+AH24+AJ24+AL24+AN24++AP24+AR24+AT24+AV24+AX24+AZ24</f>
        <v>3800</v>
      </c>
      <c r="BF24" s="531">
        <v>7900</v>
      </c>
      <c r="BG24" s="531">
        <v>109</v>
      </c>
      <c r="BH24" s="531">
        <v>109</v>
      </c>
      <c r="BI24" s="531">
        <v>500</v>
      </c>
      <c r="BJ24" s="531">
        <v>515</v>
      </c>
      <c r="BK24" s="531">
        <v>591</v>
      </c>
      <c r="BL24" s="531">
        <v>576</v>
      </c>
      <c r="BM24" s="531">
        <v>750</v>
      </c>
      <c r="BN24" s="531">
        <v>753</v>
      </c>
      <c r="BO24" s="531">
        <v>750</v>
      </c>
      <c r="BP24" s="531">
        <v>747</v>
      </c>
      <c r="BQ24" s="531">
        <v>800</v>
      </c>
      <c r="BR24" s="531">
        <v>678</v>
      </c>
      <c r="BS24" s="531">
        <v>750</v>
      </c>
      <c r="BT24" s="531">
        <v>822</v>
      </c>
      <c r="BU24" s="531">
        <v>750</v>
      </c>
      <c r="BV24" s="531">
        <v>813</v>
      </c>
      <c r="BW24" s="531">
        <v>800</v>
      </c>
      <c r="BX24" s="531">
        <v>788</v>
      </c>
      <c r="BY24" s="531">
        <v>750</v>
      </c>
      <c r="BZ24" s="531">
        <v>847</v>
      </c>
      <c r="CA24" s="531">
        <v>750</v>
      </c>
      <c r="CB24" s="531">
        <v>796</v>
      </c>
      <c r="CC24" s="531">
        <v>1400</v>
      </c>
      <c r="CD24" s="531">
        <v>824</v>
      </c>
      <c r="CE24" s="531">
        <f>+BG24+BI24+BK24+BM24+BO24+BQ24+BS24+BU24+BW24+BY24+CA24+CC24</f>
        <v>8700</v>
      </c>
      <c r="CF24" s="531">
        <f>+BG24+BI24+BK24+BM24+BO24+BQ24+BS24+BU24+BW24+BY24+CA24+CC24</f>
        <v>8700</v>
      </c>
      <c r="CG24" s="531">
        <f>+BH24+BJ24+BL24+BN24+BP24+BR24+BT24+BV24+BX24+BZ24+CB24+CD24</f>
        <v>8268</v>
      </c>
      <c r="CH24" s="531">
        <f t="shared" ref="CH24:CI28" si="37">+BG24+BI24+BK24+BM24+BO24+BQ24+BS24+BU24+BW24+BY24+CA24+CC24</f>
        <v>8700</v>
      </c>
      <c r="CI24" s="531">
        <f t="shared" si="37"/>
        <v>8268</v>
      </c>
      <c r="CJ24" s="531">
        <v>5590</v>
      </c>
      <c r="CK24" s="531">
        <v>291</v>
      </c>
      <c r="CL24" s="531">
        <v>291</v>
      </c>
      <c r="CM24" s="531">
        <v>334</v>
      </c>
      <c r="CN24" s="531">
        <v>334</v>
      </c>
      <c r="CO24" s="531">
        <v>258</v>
      </c>
      <c r="CP24" s="531">
        <v>258</v>
      </c>
      <c r="CQ24" s="531">
        <v>450</v>
      </c>
      <c r="CR24" s="531"/>
      <c r="CS24" s="531">
        <v>500</v>
      </c>
      <c r="CT24" s="531"/>
      <c r="CU24" s="531">
        <v>550</v>
      </c>
      <c r="CV24" s="531"/>
      <c r="CW24" s="531">
        <v>550</v>
      </c>
      <c r="CX24" s="531"/>
      <c r="CY24" s="531">
        <v>550</v>
      </c>
      <c r="CZ24" s="531"/>
      <c r="DA24" s="531">
        <v>550</v>
      </c>
      <c r="DB24" s="531"/>
      <c r="DC24" s="531">
        <v>550</v>
      </c>
      <c r="DD24" s="531"/>
      <c r="DE24" s="531">
        <v>550</v>
      </c>
      <c r="DF24" s="531"/>
      <c r="DG24" s="531">
        <v>457</v>
      </c>
      <c r="DH24" s="531"/>
      <c r="DI24" s="531">
        <f>+CK24+CM24+CO24+CQ24+CS24+CU24+CW24+CY24+DA24+DC24+DE24+DG24</f>
        <v>5590</v>
      </c>
      <c r="DJ24" s="531">
        <f t="shared" si="0"/>
        <v>883</v>
      </c>
      <c r="DK24" s="531">
        <f>+CL24+CN24+CP24+CR24+CT24+CV24+CX24+CZ24+DB24+DD24+DF24+DH24</f>
        <v>883</v>
      </c>
      <c r="DL24" s="531">
        <f t="shared" ref="DL24:DM28" si="38">+CK24+CM24+CO24+CQ24+CS24+CU24+CW24+CY24+DA24+DC24+DE24+DG24</f>
        <v>5590</v>
      </c>
      <c r="DM24" s="531">
        <f t="shared" si="38"/>
        <v>883</v>
      </c>
      <c r="DN24" s="531">
        <f>24000-Z24-BE29-CI29-DL29</f>
        <v>3510</v>
      </c>
      <c r="DO24" s="531"/>
      <c r="DP24" s="531"/>
      <c r="DQ24" s="531"/>
      <c r="DR24" s="531"/>
      <c r="DS24" s="531"/>
      <c r="DT24" s="531"/>
      <c r="DU24" s="531"/>
      <c r="DV24" s="531"/>
      <c r="DW24" s="531"/>
      <c r="DX24" s="531"/>
      <c r="DY24" s="531"/>
      <c r="DZ24" s="531"/>
      <c r="EA24" s="531"/>
      <c r="EB24" s="531"/>
      <c r="EC24" s="531"/>
      <c r="ED24" s="531"/>
      <c r="EE24" s="531"/>
      <c r="EF24" s="531"/>
      <c r="EG24" s="531"/>
      <c r="EH24" s="531"/>
      <c r="EI24" s="531"/>
      <c r="EJ24" s="531"/>
      <c r="EK24" s="531"/>
      <c r="EL24" s="531"/>
      <c r="EM24" s="531"/>
      <c r="EN24" s="531"/>
      <c r="EO24" s="531"/>
      <c r="EP24" s="531"/>
      <c r="EQ24" s="531"/>
      <c r="ER24" s="1119">
        <f t="shared" ref="ER22:ER37" si="39">+CP24/CO24</f>
        <v>1</v>
      </c>
      <c r="ES24" s="1119">
        <f t="shared" si="9"/>
        <v>1</v>
      </c>
      <c r="ET24" s="1119">
        <f t="shared" si="10"/>
        <v>0.15796064400715565</v>
      </c>
      <c r="EU24" s="1119">
        <f t="shared" si="11"/>
        <v>0.98796173097636697</v>
      </c>
      <c r="EV24" s="1119">
        <f t="shared" si="12"/>
        <v>0.66161744738628647</v>
      </c>
      <c r="EW24" s="1080" t="s">
        <v>1851</v>
      </c>
      <c r="EX24" s="649" t="s">
        <v>81</v>
      </c>
      <c r="EY24" s="649" t="s">
        <v>81</v>
      </c>
      <c r="EZ24" s="652" t="s">
        <v>1852</v>
      </c>
      <c r="FA24" s="655" t="s">
        <v>1827</v>
      </c>
    </row>
    <row r="25" spans="1:158" s="54" customFormat="1" ht="30" customHeight="1" x14ac:dyDescent="0.25">
      <c r="A25" s="648"/>
      <c r="B25" s="659"/>
      <c r="C25" s="664"/>
      <c r="D25" s="664"/>
      <c r="E25" s="636"/>
      <c r="F25" s="1074" t="s">
        <v>107</v>
      </c>
      <c r="G25" s="1110">
        <f>+AA25+BE25+CI25+DL25+DN25</f>
        <v>2796413447</v>
      </c>
      <c r="H25" s="1110">
        <v>260000000</v>
      </c>
      <c r="I25" s="1110"/>
      <c r="J25" s="1110"/>
      <c r="K25" s="1110">
        <v>260000000</v>
      </c>
      <c r="L25" s="1110">
        <v>10000000</v>
      </c>
      <c r="M25" s="1110">
        <v>260000000</v>
      </c>
      <c r="N25" s="1110">
        <v>192696000</v>
      </c>
      <c r="O25" s="1110">
        <v>260000000</v>
      </c>
      <c r="P25" s="1110">
        <v>192696000</v>
      </c>
      <c r="Q25" s="1110">
        <v>260000000</v>
      </c>
      <c r="R25" s="1110">
        <v>192696000</v>
      </c>
      <c r="S25" s="1110">
        <v>252764000</v>
      </c>
      <c r="T25" s="1110">
        <v>222696000</v>
      </c>
      <c r="U25" s="1110">
        <v>251413000</v>
      </c>
      <c r="V25" s="1110">
        <v>249751280</v>
      </c>
      <c r="W25" s="1110">
        <f>+U25</f>
        <v>251413000</v>
      </c>
      <c r="X25" s="1110">
        <f>+U25</f>
        <v>251413000</v>
      </c>
      <c r="Y25" s="1110">
        <f>+V25</f>
        <v>249751280</v>
      </c>
      <c r="Z25" s="1110">
        <f>+X25</f>
        <v>251413000</v>
      </c>
      <c r="AA25" s="1110">
        <f>+Y25</f>
        <v>249751280</v>
      </c>
      <c r="AB25" s="1110">
        <v>464056000</v>
      </c>
      <c r="AC25" s="1110">
        <v>0</v>
      </c>
      <c r="AD25" s="1110">
        <v>0</v>
      </c>
      <c r="AE25" s="1110">
        <f>+AF25</f>
        <v>247600000</v>
      </c>
      <c r="AF25" s="1110">
        <v>247600000</v>
      </c>
      <c r="AG25" s="1110">
        <v>164029000</v>
      </c>
      <c r="AH25" s="1110">
        <f>+AG25</f>
        <v>164029000</v>
      </c>
      <c r="AI25" s="1110">
        <v>0</v>
      </c>
      <c r="AJ25" s="1110">
        <v>0</v>
      </c>
      <c r="AK25" s="1110">
        <v>0</v>
      </c>
      <c r="AL25" s="1110">
        <v>0</v>
      </c>
      <c r="AM25" s="1110">
        <v>0</v>
      </c>
      <c r="AN25" s="1110">
        <v>0</v>
      </c>
      <c r="AO25" s="1110">
        <v>5000000</v>
      </c>
      <c r="AP25" s="1110">
        <v>0</v>
      </c>
      <c r="AQ25" s="1110">
        <v>0</v>
      </c>
      <c r="AR25" s="1110">
        <v>0</v>
      </c>
      <c r="AS25" s="1110">
        <v>11508000</v>
      </c>
      <c r="AT25" s="1110">
        <v>16508000</v>
      </c>
      <c r="AU25" s="1110">
        <v>3210000</v>
      </c>
      <c r="AV25" s="1110">
        <v>0</v>
      </c>
      <c r="AW25" s="1110">
        <v>0</v>
      </c>
      <c r="AX25" s="1110">
        <v>3210000</v>
      </c>
      <c r="AY25" s="1110">
        <v>15966000</v>
      </c>
      <c r="AZ25" s="1110">
        <v>8072533</v>
      </c>
      <c r="BA25" s="1110">
        <f t="shared" ref="BA25:BA30" si="40">+AC25+AE25+AG25+AI25+AK25+AM25+AO25+AQ25+AS25+AU25+AW25+AY25</f>
        <v>447313000</v>
      </c>
      <c r="BB25" s="1110">
        <f t="shared" ref="BB25:BC30" si="41">+AC25+AE25+AG25+AI25+AK25+AM25+AO25+AQ25+AS25+AU25+AW25+AY25</f>
        <v>447313000</v>
      </c>
      <c r="BC25" s="1110">
        <f t="shared" si="41"/>
        <v>439419533</v>
      </c>
      <c r="BD25" s="1110">
        <f t="shared" ref="BD25:BD30" si="42">AC25+AE25+AG25+AI25+AK25+AM25+AO25+AQ25+AS25+AU25+AW25+AY25</f>
        <v>447313000</v>
      </c>
      <c r="BE25" s="1110">
        <f t="shared" ref="BE25:BE30" si="43">AD25+AF25+AH25+AJ25+AL25+AN25++AP25+AR25+AT25+AV25+AX25+AZ25</f>
        <v>439419533</v>
      </c>
      <c r="BF25" s="1110">
        <v>934892000</v>
      </c>
      <c r="BG25" s="1110">
        <v>862267000</v>
      </c>
      <c r="BH25" s="1110">
        <v>862267000</v>
      </c>
      <c r="BI25" s="1110">
        <v>0</v>
      </c>
      <c r="BJ25" s="1110">
        <v>0</v>
      </c>
      <c r="BK25" s="1110">
        <v>8862000</v>
      </c>
      <c r="BL25" s="1110">
        <v>0</v>
      </c>
      <c r="BM25" s="1110">
        <v>31304000</v>
      </c>
      <c r="BN25" s="1110">
        <v>27504000</v>
      </c>
      <c r="BO25" s="1110">
        <v>27391000</v>
      </c>
      <c r="BP25" s="1110">
        <v>0</v>
      </c>
      <c r="BQ25" s="1110">
        <v>0</v>
      </c>
      <c r="BR25" s="1110">
        <v>0</v>
      </c>
      <c r="BS25" s="1110">
        <v>0</v>
      </c>
      <c r="BT25" s="1110">
        <v>0</v>
      </c>
      <c r="BU25" s="1110">
        <v>0</v>
      </c>
      <c r="BV25" s="1110">
        <v>31304000</v>
      </c>
      <c r="BW25" s="1110">
        <v>0</v>
      </c>
      <c r="BX25" s="1110">
        <v>0</v>
      </c>
      <c r="BY25" s="1110">
        <v>4366000</v>
      </c>
      <c r="BZ25" s="1110">
        <v>4366000</v>
      </c>
      <c r="CA25" s="1110">
        <v>75756433</v>
      </c>
      <c r="CB25" s="1110">
        <v>58349667</v>
      </c>
      <c r="CC25" s="1110">
        <v>139183267</v>
      </c>
      <c r="CD25" s="1110">
        <v>140293967</v>
      </c>
      <c r="CE25" s="1110">
        <f t="shared" ref="CE25:CE34" si="44">+BG25+BI25+BK25+BM25+BO25+BQ25+BS25+BU25+BW25+BY25+CA25+CC25</f>
        <v>1149129700</v>
      </c>
      <c r="CF25" s="1110">
        <f t="shared" ref="CF25:CF30" si="45">+BG25+BI25+BK25+BM25+BO25+BQ25+BS25+BU25+BW25+BY25+CA25+CC25</f>
        <v>1149129700</v>
      </c>
      <c r="CG25" s="1110">
        <f>+BH25+BJ25+BL25+BN25+BP25+BR25+BT25+BV25+BX25+BZ25+CB25+CD25</f>
        <v>1124084634</v>
      </c>
      <c r="CH25" s="1110">
        <f t="shared" si="37"/>
        <v>1149129700</v>
      </c>
      <c r="CI25" s="1110">
        <v>1124084634</v>
      </c>
      <c r="CJ25" s="1110">
        <v>653358000</v>
      </c>
      <c r="CK25" s="1110">
        <v>215000000</v>
      </c>
      <c r="CL25" s="1110">
        <v>215000000</v>
      </c>
      <c r="CM25" s="1110">
        <v>0</v>
      </c>
      <c r="CN25" s="1110">
        <v>0</v>
      </c>
      <c r="CO25" s="1110">
        <v>369711500</v>
      </c>
      <c r="CP25" s="1110">
        <v>369711500</v>
      </c>
      <c r="CQ25" s="1110">
        <v>64596333</v>
      </c>
      <c r="CR25" s="1110"/>
      <c r="CS25" s="1110">
        <v>0</v>
      </c>
      <c r="CT25" s="1110"/>
      <c r="CU25" s="1110">
        <v>0</v>
      </c>
      <c r="CV25" s="1110"/>
      <c r="CW25" s="1110">
        <v>0</v>
      </c>
      <c r="CX25" s="1110"/>
      <c r="CY25" s="1110">
        <v>4000000</v>
      </c>
      <c r="CZ25" s="1110"/>
      <c r="DA25" s="1110">
        <v>0</v>
      </c>
      <c r="DB25" s="1110"/>
      <c r="DC25" s="1110">
        <v>0</v>
      </c>
      <c r="DD25" s="1110"/>
      <c r="DE25" s="1110">
        <v>0</v>
      </c>
      <c r="DF25" s="1110"/>
      <c r="DG25" s="1110">
        <v>50167</v>
      </c>
      <c r="DH25" s="1110"/>
      <c r="DI25" s="1110">
        <f>+CK25+CM25+CO25+CQ25+CS25+CU25+CW25+CY25+DA25+DC25+DE25+DG25</f>
        <v>653358000</v>
      </c>
      <c r="DJ25" s="1110">
        <f t="shared" si="0"/>
        <v>584711500</v>
      </c>
      <c r="DK25" s="1110">
        <f>+CL25+CN25+CP25+CR25+CT25+CV25+CX25+CZ25+DB25+DD25+DF25+DH25</f>
        <v>584711500</v>
      </c>
      <c r="DL25" s="1110">
        <f t="shared" si="38"/>
        <v>653358000</v>
      </c>
      <c r="DM25" s="1110">
        <f t="shared" si="38"/>
        <v>584711500</v>
      </c>
      <c r="DN25" s="1110">
        <v>329800000</v>
      </c>
      <c r="DO25" s="447"/>
      <c r="DP25" s="447"/>
      <c r="DQ25" s="447"/>
      <c r="DR25" s="447"/>
      <c r="DS25" s="447"/>
      <c r="DT25" s="447"/>
      <c r="DU25" s="447"/>
      <c r="DV25" s="447"/>
      <c r="DW25" s="447"/>
      <c r="DX25" s="447"/>
      <c r="DY25" s="447"/>
      <c r="DZ25" s="447"/>
      <c r="EA25" s="447"/>
      <c r="EB25" s="447"/>
      <c r="EC25" s="447"/>
      <c r="ED25" s="447"/>
      <c r="EE25" s="447"/>
      <c r="EF25" s="447"/>
      <c r="EG25" s="447"/>
      <c r="EH25" s="447"/>
      <c r="EI25" s="447"/>
      <c r="EJ25" s="447"/>
      <c r="EK25" s="447"/>
      <c r="EL25" s="447"/>
      <c r="EM25" s="529"/>
      <c r="EN25" s="529"/>
      <c r="EO25" s="529"/>
      <c r="EP25" s="529"/>
      <c r="EQ25" s="529"/>
      <c r="ER25" s="59">
        <f t="shared" si="39"/>
        <v>1</v>
      </c>
      <c r="ES25" s="59">
        <f t="shared" si="9"/>
        <v>1</v>
      </c>
      <c r="ET25" s="59">
        <f t="shared" si="10"/>
        <v>0.89493279335372034</v>
      </c>
      <c r="EU25" s="59">
        <f t="shared" si="11"/>
        <v>0.98577623960398708</v>
      </c>
      <c r="EV25" s="59">
        <f t="shared" si="12"/>
        <v>0.85751516807092509</v>
      </c>
      <c r="EW25" s="1087"/>
      <c r="EX25" s="650"/>
      <c r="EY25" s="650"/>
      <c r="EZ25" s="653"/>
      <c r="FA25" s="656"/>
    </row>
    <row r="26" spans="1:158" s="54" customFormat="1" ht="30" customHeight="1" x14ac:dyDescent="0.25">
      <c r="A26" s="648"/>
      <c r="B26" s="659"/>
      <c r="C26" s="664"/>
      <c r="D26" s="664"/>
      <c r="E26" s="636"/>
      <c r="F26" s="1075" t="s">
        <v>108</v>
      </c>
      <c r="G26" s="1110"/>
      <c r="H26" s="1110"/>
      <c r="I26" s="1110"/>
      <c r="J26" s="1110"/>
      <c r="K26" s="1110"/>
      <c r="L26" s="1110"/>
      <c r="M26" s="1110"/>
      <c r="N26" s="1110"/>
      <c r="O26" s="1110"/>
      <c r="P26" s="1110"/>
      <c r="Q26" s="1110"/>
      <c r="R26" s="1110"/>
      <c r="S26" s="1110"/>
      <c r="T26" s="1110"/>
      <c r="U26" s="1110"/>
      <c r="V26" s="1110"/>
      <c r="W26" s="1110"/>
      <c r="X26" s="1110"/>
      <c r="Y26" s="1110"/>
      <c r="Z26" s="1110"/>
      <c r="AA26" s="1110"/>
      <c r="AB26" s="1110">
        <v>464056000</v>
      </c>
      <c r="AC26" s="1110">
        <v>0</v>
      </c>
      <c r="AD26" s="1110">
        <v>0</v>
      </c>
      <c r="AE26" s="1110">
        <v>0</v>
      </c>
      <c r="AF26" s="1110">
        <v>0</v>
      </c>
      <c r="AG26" s="1110">
        <f>+[4]SPI!F201</f>
        <v>12276200</v>
      </c>
      <c r="AH26" s="1110">
        <f>+AG26</f>
        <v>12276200</v>
      </c>
      <c r="AI26" s="1110">
        <v>26499333</v>
      </c>
      <c r="AJ26" s="1110">
        <v>26499333</v>
      </c>
      <c r="AK26" s="1110">
        <v>38991467</v>
      </c>
      <c r="AL26" s="1110">
        <v>38991467</v>
      </c>
      <c r="AM26" s="1110">
        <v>43042000</v>
      </c>
      <c r="AN26" s="1110">
        <v>36585000</v>
      </c>
      <c r="AO26" s="1110">
        <v>39988600</v>
      </c>
      <c r="AP26" s="1110">
        <v>40407600</v>
      </c>
      <c r="AQ26" s="1110">
        <v>40293000</v>
      </c>
      <c r="AR26" s="1110">
        <v>40293000</v>
      </c>
      <c r="AS26" s="1110">
        <v>43312000</v>
      </c>
      <c r="AT26" s="1110">
        <v>36855000</v>
      </c>
      <c r="AU26" s="1110">
        <f>48312000+3836000</f>
        <v>52148000</v>
      </c>
      <c r="AV26" s="1110">
        <v>30552000</v>
      </c>
      <c r="AW26" s="1110">
        <f>43312000+3836000</f>
        <v>47148000</v>
      </c>
      <c r="AX26" s="1110">
        <v>29558200</v>
      </c>
      <c r="AY26" s="1110">
        <f>95930400+7684000</f>
        <v>103614400</v>
      </c>
      <c r="AZ26" s="1110">
        <v>71527585</v>
      </c>
      <c r="BA26" s="1110">
        <f t="shared" si="40"/>
        <v>447313000</v>
      </c>
      <c r="BB26" s="1110">
        <f t="shared" si="41"/>
        <v>447313000</v>
      </c>
      <c r="BC26" s="1110">
        <f t="shared" si="41"/>
        <v>363545385</v>
      </c>
      <c r="BD26" s="1110">
        <f t="shared" si="42"/>
        <v>447313000</v>
      </c>
      <c r="BE26" s="1110">
        <f t="shared" si="43"/>
        <v>363545385</v>
      </c>
      <c r="BF26" s="1110">
        <v>934892000</v>
      </c>
      <c r="BG26" s="1110">
        <v>0</v>
      </c>
      <c r="BH26" s="1110">
        <v>0</v>
      </c>
      <c r="BI26" s="1110">
        <v>12861667</v>
      </c>
      <c r="BJ26" s="1110">
        <v>4644934</v>
      </c>
      <c r="BK26" s="1110">
        <v>62861667</v>
      </c>
      <c r="BL26" s="1110">
        <v>82845557</v>
      </c>
      <c r="BM26" s="1110">
        <v>62861667</v>
      </c>
      <c r="BN26" s="1110">
        <v>89275917</v>
      </c>
      <c r="BO26" s="1110">
        <v>62861667</v>
      </c>
      <c r="BP26" s="1110">
        <v>63438600</v>
      </c>
      <c r="BQ26" s="1110">
        <v>62861667</v>
      </c>
      <c r="BR26" s="1110">
        <v>99424277</v>
      </c>
      <c r="BS26" s="1110">
        <v>62861667</v>
      </c>
      <c r="BT26" s="1110">
        <v>87251857</v>
      </c>
      <c r="BU26" s="1110">
        <v>62861667</v>
      </c>
      <c r="BV26" s="1110">
        <v>71821000</v>
      </c>
      <c r="BW26" s="1110">
        <v>82861667</v>
      </c>
      <c r="BX26" s="1110">
        <v>76502010</v>
      </c>
      <c r="BY26" s="1110">
        <v>131421559</v>
      </c>
      <c r="BZ26" s="1110">
        <v>91421559</v>
      </c>
      <c r="CA26" s="1110">
        <v>131421559</v>
      </c>
      <c r="CB26" s="1110">
        <v>97085243</v>
      </c>
      <c r="CC26" s="1110">
        <v>413393246</v>
      </c>
      <c r="CD26" s="1110">
        <v>113949823</v>
      </c>
      <c r="CE26" s="1110">
        <f t="shared" si="44"/>
        <v>1149129700</v>
      </c>
      <c r="CF26" s="1110">
        <f t="shared" si="45"/>
        <v>1149129700</v>
      </c>
      <c r="CG26" s="1110">
        <f>+BH26+BJ26+BL26+BN26+BP26+BR26+BT26+BV26+BX26+BZ26+CB26+CD26</f>
        <v>877660777</v>
      </c>
      <c r="CH26" s="1110">
        <f t="shared" si="37"/>
        <v>1149129700</v>
      </c>
      <c r="CI26" s="1110">
        <f t="shared" si="37"/>
        <v>877660777</v>
      </c>
      <c r="CJ26" s="1110">
        <v>653358000</v>
      </c>
      <c r="CK26" s="1110">
        <v>0</v>
      </c>
      <c r="CL26" s="1110">
        <v>0</v>
      </c>
      <c r="CM26" s="1110">
        <v>0</v>
      </c>
      <c r="CN26" s="1110">
        <v>0</v>
      </c>
      <c r="CO26" s="1110">
        <v>0</v>
      </c>
      <c r="CP26" s="1110">
        <v>0</v>
      </c>
      <c r="CQ26" s="1110">
        <v>4056933</v>
      </c>
      <c r="CR26" s="1110"/>
      <c r="CS26" s="1110">
        <v>50369000</v>
      </c>
      <c r="CT26" s="1110"/>
      <c r="CU26" s="1110">
        <v>50369000</v>
      </c>
      <c r="CV26" s="1110"/>
      <c r="CW26" s="1110">
        <v>67369000</v>
      </c>
      <c r="CX26" s="1110"/>
      <c r="CY26" s="1110">
        <v>67369000</v>
      </c>
      <c r="CZ26" s="1110"/>
      <c r="DA26" s="1110">
        <v>67369000</v>
      </c>
      <c r="DB26" s="1110"/>
      <c r="DC26" s="1110">
        <v>67369000</v>
      </c>
      <c r="DD26" s="1110"/>
      <c r="DE26" s="1110">
        <v>67369000</v>
      </c>
      <c r="DF26" s="1110"/>
      <c r="DG26" s="1110">
        <v>211718067</v>
      </c>
      <c r="DH26" s="1110"/>
      <c r="DI26" s="1110">
        <f>+CK26+CM26+CO26+CQ26+CS26+CU26+CW26+CY26+DA26+DC26+DE26+DG26</f>
        <v>653358000</v>
      </c>
      <c r="DJ26" s="1110">
        <f t="shared" si="0"/>
        <v>0</v>
      </c>
      <c r="DK26" s="1110">
        <f>+CL26+CN26+CP26+CR26+CT26+CV26+CX26+CZ26+DB26+DD26+DF26+DH26</f>
        <v>0</v>
      </c>
      <c r="DL26" s="1110">
        <f t="shared" si="38"/>
        <v>653358000</v>
      </c>
      <c r="DM26" s="1110">
        <f t="shared" si="38"/>
        <v>0</v>
      </c>
      <c r="DN26" s="1110"/>
      <c r="DO26" s="447"/>
      <c r="DP26" s="447"/>
      <c r="DQ26" s="447"/>
      <c r="DR26" s="447"/>
      <c r="DS26" s="447"/>
      <c r="DT26" s="447"/>
      <c r="DU26" s="447"/>
      <c r="DV26" s="447"/>
      <c r="DW26" s="447"/>
      <c r="DX26" s="447"/>
      <c r="DY26" s="447"/>
      <c r="DZ26" s="447"/>
      <c r="EA26" s="447"/>
      <c r="EB26" s="447"/>
      <c r="EC26" s="447"/>
      <c r="ED26" s="447"/>
      <c r="EE26" s="447"/>
      <c r="EF26" s="447"/>
      <c r="EG26" s="447"/>
      <c r="EH26" s="447"/>
      <c r="EI26" s="447"/>
      <c r="EJ26" s="447"/>
      <c r="EK26" s="447"/>
      <c r="EL26" s="447"/>
      <c r="EM26" s="529"/>
      <c r="EN26" s="529"/>
      <c r="EO26" s="529"/>
      <c r="EP26" s="529"/>
      <c r="EQ26" s="529"/>
      <c r="ER26" s="58">
        <f t="shared" ref="ER26" si="46">IFERROR(CP26/CO26,0)</f>
        <v>0</v>
      </c>
      <c r="ES26" s="58">
        <f t="shared" ref="ES26" si="47">IFERROR(DK26/DJ26,0)</f>
        <v>0</v>
      </c>
      <c r="ET26" s="59">
        <f t="shared" si="10"/>
        <v>0</v>
      </c>
      <c r="EU26" s="59">
        <f t="shared" si="11"/>
        <v>0.77748243767220704</v>
      </c>
      <c r="EV26" s="59">
        <f>IFERROR(((AA26+BE26+CI26+DM26)/G26),0)</f>
        <v>0</v>
      </c>
      <c r="EW26" s="1087"/>
      <c r="EX26" s="650"/>
      <c r="EY26" s="650"/>
      <c r="EZ26" s="653"/>
      <c r="FA26" s="656"/>
    </row>
    <row r="27" spans="1:158" s="52" customFormat="1" ht="30" customHeight="1" x14ac:dyDescent="0.25">
      <c r="A27" s="648"/>
      <c r="B27" s="659"/>
      <c r="C27" s="664"/>
      <c r="D27" s="664"/>
      <c r="E27" s="636"/>
      <c r="F27" s="1076" t="s">
        <v>109</v>
      </c>
      <c r="G27" s="529">
        <f>BE27+CH27+CJ27+DN27</f>
        <v>432</v>
      </c>
      <c r="H27" s="530"/>
      <c r="I27" s="530"/>
      <c r="J27" s="530"/>
      <c r="K27" s="529"/>
      <c r="L27" s="530"/>
      <c r="M27" s="529"/>
      <c r="N27" s="530"/>
      <c r="O27" s="529"/>
      <c r="P27" s="529"/>
      <c r="Q27" s="529"/>
      <c r="R27" s="529"/>
      <c r="S27" s="529"/>
      <c r="T27" s="529"/>
      <c r="U27" s="530"/>
      <c r="V27" s="529"/>
      <c r="W27" s="530"/>
      <c r="X27" s="530"/>
      <c r="Y27" s="530"/>
      <c r="Z27" s="530"/>
      <c r="AA27" s="530"/>
      <c r="AB27" s="55">
        <v>0</v>
      </c>
      <c r="AC27" s="55">
        <v>0</v>
      </c>
      <c r="AD27" s="55">
        <v>0</v>
      </c>
      <c r="AE27" s="55">
        <v>0</v>
      </c>
      <c r="AF27" s="55">
        <v>0</v>
      </c>
      <c r="AG27" s="55">
        <v>0</v>
      </c>
      <c r="AH27" s="55">
        <v>0</v>
      </c>
      <c r="AI27" s="55">
        <v>0</v>
      </c>
      <c r="AJ27" s="55">
        <v>0</v>
      </c>
      <c r="AK27" s="55">
        <v>0</v>
      </c>
      <c r="AL27" s="55">
        <v>0</v>
      </c>
      <c r="AM27" s="449">
        <v>0</v>
      </c>
      <c r="AN27" s="449">
        <v>0</v>
      </c>
      <c r="AO27" s="449">
        <v>0</v>
      </c>
      <c r="AP27" s="449">
        <v>0</v>
      </c>
      <c r="AQ27" s="449">
        <v>0</v>
      </c>
      <c r="AR27" s="449">
        <v>0</v>
      </c>
      <c r="AS27" s="449">
        <v>0</v>
      </c>
      <c r="AT27" s="449">
        <v>0</v>
      </c>
      <c r="AU27" s="529">
        <v>0</v>
      </c>
      <c r="AV27" s="529">
        <v>0</v>
      </c>
      <c r="AW27" s="529">
        <v>0</v>
      </c>
      <c r="AX27" s="529">
        <v>0</v>
      </c>
      <c r="AY27" s="449">
        <v>0</v>
      </c>
      <c r="AZ27" s="449">
        <v>0</v>
      </c>
      <c r="BA27" s="447">
        <f t="shared" si="40"/>
        <v>0</v>
      </c>
      <c r="BB27" s="447">
        <f t="shared" si="41"/>
        <v>0</v>
      </c>
      <c r="BC27" s="447">
        <f t="shared" si="41"/>
        <v>0</v>
      </c>
      <c r="BD27" s="447">
        <f t="shared" si="42"/>
        <v>0</v>
      </c>
      <c r="BE27" s="447">
        <f t="shared" si="43"/>
        <v>0</v>
      </c>
      <c r="BF27" s="447">
        <v>0</v>
      </c>
      <c r="BG27" s="449">
        <v>0</v>
      </c>
      <c r="BH27" s="449">
        <v>0</v>
      </c>
      <c r="BI27" s="449">
        <v>0</v>
      </c>
      <c r="BJ27" s="449">
        <v>0</v>
      </c>
      <c r="BK27" s="449">
        <v>0</v>
      </c>
      <c r="BL27" s="449">
        <v>0</v>
      </c>
      <c r="BM27" s="449">
        <v>0</v>
      </c>
      <c r="BN27" s="449">
        <v>0</v>
      </c>
      <c r="BO27" s="449">
        <v>0</v>
      </c>
      <c r="BP27" s="449">
        <v>0</v>
      </c>
      <c r="BQ27" s="449">
        <v>0</v>
      </c>
      <c r="BR27" s="449">
        <v>0</v>
      </c>
      <c r="BS27" s="449">
        <v>0</v>
      </c>
      <c r="BT27" s="449">
        <v>0</v>
      </c>
      <c r="BU27" s="449">
        <v>0</v>
      </c>
      <c r="BV27" s="449">
        <v>0</v>
      </c>
      <c r="BW27" s="449">
        <v>0</v>
      </c>
      <c r="BX27" s="449">
        <v>0</v>
      </c>
      <c r="BY27" s="449">
        <v>0</v>
      </c>
      <c r="BZ27" s="449">
        <v>0</v>
      </c>
      <c r="CA27" s="449">
        <v>0</v>
      </c>
      <c r="CB27" s="449">
        <v>0</v>
      </c>
      <c r="CC27" s="449">
        <v>0</v>
      </c>
      <c r="CD27" s="447">
        <v>0</v>
      </c>
      <c r="CE27" s="449">
        <f t="shared" si="44"/>
        <v>0</v>
      </c>
      <c r="CF27" s="449">
        <f t="shared" si="45"/>
        <v>0</v>
      </c>
      <c r="CG27" s="529">
        <f>+BH27+BJ27+BL27+BN27+BP27+BR27+BT27+BV27+BX27+BZ27+CB27+CD27</f>
        <v>0</v>
      </c>
      <c r="CH27" s="529">
        <f t="shared" si="37"/>
        <v>0</v>
      </c>
      <c r="CI27" s="529">
        <f t="shared" si="37"/>
        <v>0</v>
      </c>
      <c r="CJ27" s="447">
        <v>432</v>
      </c>
      <c r="CK27" s="449">
        <v>327</v>
      </c>
      <c r="CL27" s="449">
        <v>327</v>
      </c>
      <c r="CM27" s="447">
        <v>63</v>
      </c>
      <c r="CN27" s="449">
        <v>63</v>
      </c>
      <c r="CO27" s="447">
        <v>42</v>
      </c>
      <c r="CP27" s="449">
        <v>42</v>
      </c>
      <c r="CQ27" s="449">
        <v>0</v>
      </c>
      <c r="CR27" s="449"/>
      <c r="CS27" s="449">
        <v>0</v>
      </c>
      <c r="CT27" s="449"/>
      <c r="CU27" s="449">
        <v>0</v>
      </c>
      <c r="CV27" s="449"/>
      <c r="CW27" s="449">
        <v>0</v>
      </c>
      <c r="CX27" s="449"/>
      <c r="CY27" s="449">
        <v>0</v>
      </c>
      <c r="CZ27" s="449"/>
      <c r="DA27" s="449">
        <v>0</v>
      </c>
      <c r="DB27" s="449"/>
      <c r="DC27" s="449">
        <v>0</v>
      </c>
      <c r="DD27" s="449"/>
      <c r="DE27" s="449">
        <v>0</v>
      </c>
      <c r="DF27" s="449"/>
      <c r="DG27" s="449">
        <v>0</v>
      </c>
      <c r="DH27" s="449"/>
      <c r="DI27" s="529">
        <f>+CK27+CM27+CO27+CQ27+CS27+CU27+CW27+CY27+DA27+DC27+DE27+DG27</f>
        <v>432</v>
      </c>
      <c r="DJ27" s="529">
        <f t="shared" si="0"/>
        <v>432</v>
      </c>
      <c r="DK27" s="529">
        <f>+CL27+CN27+CP27+CR27+CT27+CV27+CX27+CZ27+DB27+DD27+DF27+DH27</f>
        <v>432</v>
      </c>
      <c r="DL27" s="529">
        <f t="shared" si="38"/>
        <v>432</v>
      </c>
      <c r="DM27" s="529">
        <f t="shared" si="38"/>
        <v>432</v>
      </c>
      <c r="DN27" s="559"/>
      <c r="DO27" s="449"/>
      <c r="DP27" s="449"/>
      <c r="DQ27" s="449"/>
      <c r="DR27" s="449"/>
      <c r="DS27" s="449"/>
      <c r="DT27" s="449"/>
      <c r="DU27" s="449"/>
      <c r="DV27" s="449"/>
      <c r="DW27" s="449"/>
      <c r="DX27" s="449"/>
      <c r="DY27" s="449"/>
      <c r="DZ27" s="449"/>
      <c r="EA27" s="449"/>
      <c r="EB27" s="449"/>
      <c r="EC27" s="449"/>
      <c r="ED27" s="449"/>
      <c r="EE27" s="449"/>
      <c r="EF27" s="449"/>
      <c r="EG27" s="449"/>
      <c r="EH27" s="449"/>
      <c r="EI27" s="449"/>
      <c r="EJ27" s="449"/>
      <c r="EK27" s="449"/>
      <c r="EL27" s="449"/>
      <c r="EM27" s="529"/>
      <c r="EN27" s="529"/>
      <c r="EO27" s="529"/>
      <c r="EP27" s="529"/>
      <c r="EQ27" s="529"/>
      <c r="ER27" s="59">
        <f t="shared" si="39"/>
        <v>1</v>
      </c>
      <c r="ES27" s="59">
        <f t="shared" si="9"/>
        <v>1</v>
      </c>
      <c r="ET27" s="59">
        <f t="shared" si="10"/>
        <v>1</v>
      </c>
      <c r="EU27" s="59">
        <f t="shared" si="11"/>
        <v>1</v>
      </c>
      <c r="EV27" s="59">
        <f t="shared" si="12"/>
        <v>1</v>
      </c>
      <c r="EW27" s="1087"/>
      <c r="EX27" s="650"/>
      <c r="EY27" s="650"/>
      <c r="EZ27" s="653"/>
      <c r="FA27" s="656"/>
    </row>
    <row r="28" spans="1:158" s="54" customFormat="1" ht="30" customHeight="1" x14ac:dyDescent="0.25">
      <c r="A28" s="648"/>
      <c r="B28" s="659"/>
      <c r="C28" s="664"/>
      <c r="D28" s="664"/>
      <c r="E28" s="636"/>
      <c r="F28" s="1074" t="s">
        <v>110</v>
      </c>
      <c r="G28" s="1110">
        <f>+AA28+BE28+CI28+DL28+DN28</f>
        <v>364819152</v>
      </c>
      <c r="H28" s="1110"/>
      <c r="I28" s="1110"/>
      <c r="J28" s="1110"/>
      <c r="K28" s="1110"/>
      <c r="L28" s="1110"/>
      <c r="M28" s="1110"/>
      <c r="N28" s="1110"/>
      <c r="O28" s="1110"/>
      <c r="P28" s="1110"/>
      <c r="Q28" s="1110"/>
      <c r="R28" s="1110"/>
      <c r="S28" s="1110"/>
      <c r="T28" s="1110"/>
      <c r="U28" s="1110"/>
      <c r="V28" s="1110"/>
      <c r="W28" s="1110"/>
      <c r="X28" s="1110"/>
      <c r="Y28" s="1110"/>
      <c r="Z28" s="1110"/>
      <c r="AA28" s="1110"/>
      <c r="AB28" s="1110">
        <v>69920505</v>
      </c>
      <c r="AC28" s="1110">
        <v>25662534</v>
      </c>
      <c r="AD28" s="1110">
        <v>25662534</v>
      </c>
      <c r="AE28" s="1110">
        <v>30548566</v>
      </c>
      <c r="AF28" s="1110">
        <v>30548566</v>
      </c>
      <c r="AG28" s="1110">
        <v>13290900</v>
      </c>
      <c r="AH28" s="1110">
        <v>13290900</v>
      </c>
      <c r="AI28" s="1110">
        <v>0</v>
      </c>
      <c r="AJ28" s="1110">
        <v>0</v>
      </c>
      <c r="AK28" s="1110">
        <v>0</v>
      </c>
      <c r="AL28" s="1110">
        <v>0</v>
      </c>
      <c r="AM28" s="1110">
        <v>411280</v>
      </c>
      <c r="AN28" s="1110">
        <v>411280</v>
      </c>
      <c r="AO28" s="1110">
        <v>0</v>
      </c>
      <c r="AP28" s="1110">
        <v>0</v>
      </c>
      <c r="AQ28" s="1110">
        <v>0</v>
      </c>
      <c r="AR28" s="1110">
        <v>0</v>
      </c>
      <c r="AS28" s="1110">
        <v>0</v>
      </c>
      <c r="AT28" s="1110">
        <v>0</v>
      </c>
      <c r="AU28" s="1110">
        <v>0</v>
      </c>
      <c r="AV28" s="1110">
        <v>0</v>
      </c>
      <c r="AW28" s="1110">
        <v>0</v>
      </c>
      <c r="AX28" s="1110">
        <v>0</v>
      </c>
      <c r="AY28" s="1110">
        <v>0</v>
      </c>
      <c r="AZ28" s="1110">
        <v>0</v>
      </c>
      <c r="BA28" s="1110">
        <f t="shared" si="40"/>
        <v>69913280</v>
      </c>
      <c r="BB28" s="1110">
        <f t="shared" si="41"/>
        <v>69913280</v>
      </c>
      <c r="BC28" s="1110">
        <f t="shared" si="41"/>
        <v>69913280</v>
      </c>
      <c r="BD28" s="1110">
        <f t="shared" si="42"/>
        <v>69913280</v>
      </c>
      <c r="BE28" s="1110">
        <f t="shared" si="43"/>
        <v>69913280</v>
      </c>
      <c r="BF28" s="1110">
        <v>75874148</v>
      </c>
      <c r="BG28" s="1110">
        <v>17547548</v>
      </c>
      <c r="BH28" s="1110">
        <v>17547548</v>
      </c>
      <c r="BI28" s="1110">
        <v>20100000</v>
      </c>
      <c r="BJ28" s="1110">
        <v>10535667</v>
      </c>
      <c r="BK28" s="1110">
        <v>38226600</v>
      </c>
      <c r="BL28" s="1110">
        <v>9053400</v>
      </c>
      <c r="BM28" s="1110">
        <v>-2062800</v>
      </c>
      <c r="BN28" s="1110">
        <v>6876000</v>
      </c>
      <c r="BO28" s="1110">
        <v>0</v>
      </c>
      <c r="BP28" s="1110">
        <v>4469400</v>
      </c>
      <c r="BQ28" s="1110">
        <v>0</v>
      </c>
      <c r="BR28" s="1110">
        <v>0</v>
      </c>
      <c r="BS28" s="1110">
        <v>0</v>
      </c>
      <c r="BT28" s="1110">
        <v>0</v>
      </c>
      <c r="BU28" s="1110">
        <v>0</v>
      </c>
      <c r="BV28" s="1110">
        <v>0</v>
      </c>
      <c r="BW28" s="1110">
        <v>0</v>
      </c>
      <c r="BX28" s="1110">
        <v>0</v>
      </c>
      <c r="BY28" s="1110">
        <v>0</v>
      </c>
      <c r="BZ28" s="1110">
        <v>0</v>
      </c>
      <c r="CA28" s="1110">
        <v>0</v>
      </c>
      <c r="CB28" s="1110">
        <v>0</v>
      </c>
      <c r="CC28" s="1110">
        <v>0</v>
      </c>
      <c r="CD28" s="1110">
        <v>0</v>
      </c>
      <c r="CE28" s="1110">
        <f t="shared" si="44"/>
        <v>73811348</v>
      </c>
      <c r="CF28" s="1110">
        <f t="shared" si="45"/>
        <v>73811348</v>
      </c>
      <c r="CG28" s="1110">
        <f>+BH28+BJ28+BL28+BN28+BP28+BR28+BT28+BV28+BX28+BZ28+CB28+CD28</f>
        <v>48482015</v>
      </c>
      <c r="CH28" s="1110">
        <f t="shared" si="37"/>
        <v>73811348</v>
      </c>
      <c r="CI28" s="1110">
        <f t="shared" si="37"/>
        <v>48482015</v>
      </c>
      <c r="CJ28" s="1110">
        <v>246423857</v>
      </c>
      <c r="CK28" s="1110">
        <v>45374067</v>
      </c>
      <c r="CL28" s="1110">
        <v>45374067</v>
      </c>
      <c r="CM28" s="1110">
        <f>+CN28</f>
        <v>69966117</v>
      </c>
      <c r="CN28" s="1110">
        <f>69966116+1</f>
        <v>69966117</v>
      </c>
      <c r="CO28" s="1110">
        <v>54682266</v>
      </c>
      <c r="CP28" s="1110">
        <v>54682266</v>
      </c>
      <c r="CQ28" s="1110">
        <v>65719508</v>
      </c>
      <c r="CR28" s="1110"/>
      <c r="CS28" s="1110">
        <v>10681899</v>
      </c>
      <c r="CT28" s="1110"/>
      <c r="CU28" s="1110">
        <v>0</v>
      </c>
      <c r="CV28" s="1110"/>
      <c r="CW28" s="1110">
        <v>0</v>
      </c>
      <c r="CX28" s="1110"/>
      <c r="CY28" s="1110">
        <v>0</v>
      </c>
      <c r="CZ28" s="1110"/>
      <c r="DA28" s="1110">
        <v>0</v>
      </c>
      <c r="DB28" s="1110"/>
      <c r="DC28" s="1110">
        <v>0</v>
      </c>
      <c r="DD28" s="1110"/>
      <c r="DE28" s="1110">
        <v>0</v>
      </c>
      <c r="DF28" s="1110"/>
      <c r="DG28" s="1110">
        <v>0</v>
      </c>
      <c r="DH28" s="1110"/>
      <c r="DI28" s="1110">
        <f>+CK28+CM28+CO28+CQ28+CS28+CU28+CW28+CY28+DA28+DC28+DE28+DG28</f>
        <v>246423857</v>
      </c>
      <c r="DJ28" s="1110">
        <f t="shared" si="0"/>
        <v>170022450</v>
      </c>
      <c r="DK28" s="1110">
        <f>+CL28+CN28+CP28+CR28+CT28+CV28+CX28+CZ28+DB28+DD28+DF28+DH28</f>
        <v>170022450</v>
      </c>
      <c r="DL28" s="1110">
        <f t="shared" si="38"/>
        <v>246423857</v>
      </c>
      <c r="DM28" s="1110">
        <f t="shared" si="38"/>
        <v>170022450</v>
      </c>
      <c r="DN28" s="1110"/>
      <c r="DO28" s="447"/>
      <c r="DP28" s="447"/>
      <c r="DQ28" s="447"/>
      <c r="DR28" s="447"/>
      <c r="DS28" s="447"/>
      <c r="DT28" s="447"/>
      <c r="DU28" s="447"/>
      <c r="DV28" s="447"/>
      <c r="DW28" s="447"/>
      <c r="DX28" s="447"/>
      <c r="DY28" s="447"/>
      <c r="DZ28" s="447"/>
      <c r="EA28" s="447"/>
      <c r="EB28" s="447"/>
      <c r="EC28" s="447"/>
      <c r="ED28" s="447"/>
      <c r="EE28" s="447"/>
      <c r="EF28" s="447"/>
      <c r="EG28" s="447"/>
      <c r="EH28" s="447"/>
      <c r="EI28" s="447"/>
      <c r="EJ28" s="447"/>
      <c r="EK28" s="447"/>
      <c r="EL28" s="447"/>
      <c r="EM28" s="529"/>
      <c r="EN28" s="529"/>
      <c r="EO28" s="529"/>
      <c r="EP28" s="529"/>
      <c r="EQ28" s="529"/>
      <c r="ER28" s="59">
        <f t="shared" si="39"/>
        <v>1</v>
      </c>
      <c r="ES28" s="59">
        <f t="shared" si="9"/>
        <v>1</v>
      </c>
      <c r="ET28" s="59">
        <f t="shared" si="10"/>
        <v>0.68995937353581804</v>
      </c>
      <c r="EU28" s="59">
        <f t="shared" si="11"/>
        <v>0.91926830630116663</v>
      </c>
      <c r="EV28" s="59">
        <f t="shared" si="12"/>
        <v>0.79057731322175762</v>
      </c>
      <c r="EW28" s="1087"/>
      <c r="EX28" s="650"/>
      <c r="EY28" s="650"/>
      <c r="EZ28" s="653"/>
      <c r="FA28" s="656"/>
    </row>
    <row r="29" spans="1:158" s="54" customFormat="1" ht="30" customHeight="1" thickBot="1" x14ac:dyDescent="0.3">
      <c r="A29" s="648"/>
      <c r="B29" s="659"/>
      <c r="C29" s="664"/>
      <c r="D29" s="664"/>
      <c r="E29" s="636"/>
      <c r="F29" s="1076" t="s">
        <v>111</v>
      </c>
      <c r="G29" s="1113">
        <f>+G24+G27</f>
        <v>24000</v>
      </c>
      <c r="H29" s="1114">
        <f>+H24+H27</f>
        <v>2000</v>
      </c>
      <c r="I29" s="1114"/>
      <c r="J29" s="1114"/>
      <c r="K29" s="1113">
        <v>10000</v>
      </c>
      <c r="L29" s="1114">
        <f>+L24</f>
        <v>301</v>
      </c>
      <c r="M29" s="1113">
        <v>10000</v>
      </c>
      <c r="N29" s="1113">
        <v>2889</v>
      </c>
      <c r="O29" s="1113">
        <v>10000</v>
      </c>
      <c r="P29" s="1113">
        <f>+P24</f>
        <v>722</v>
      </c>
      <c r="Q29" s="1113">
        <v>10000</v>
      </c>
      <c r="R29" s="1113">
        <f>+R24</f>
        <v>1359</v>
      </c>
      <c r="S29" s="1114">
        <v>10000</v>
      </c>
      <c r="T29" s="1114">
        <f>+T24</f>
        <v>1891</v>
      </c>
      <c r="U29" s="1114">
        <v>10000</v>
      </c>
      <c r="V29" s="1113">
        <v>8177</v>
      </c>
      <c r="W29" s="1114">
        <f>+W24</f>
        <v>2400</v>
      </c>
      <c r="X29" s="1114">
        <f t="shared" ref="X29:AA30" si="48">+X24</f>
        <v>2400</v>
      </c>
      <c r="Y29" s="1114">
        <f t="shared" si="48"/>
        <v>2642</v>
      </c>
      <c r="Z29" s="1114">
        <f t="shared" si="48"/>
        <v>2400</v>
      </c>
      <c r="AA29" s="1114">
        <f t="shared" si="48"/>
        <v>2642</v>
      </c>
      <c r="AB29" s="1114">
        <f t="shared" ref="AB29:AZ30" si="49">+AB24+AB27</f>
        <v>3200</v>
      </c>
      <c r="AC29" s="1114">
        <f t="shared" si="49"/>
        <v>0</v>
      </c>
      <c r="AD29" s="1114">
        <f t="shared" si="49"/>
        <v>0</v>
      </c>
      <c r="AE29" s="1114">
        <f t="shared" si="49"/>
        <v>419</v>
      </c>
      <c r="AF29" s="1114">
        <f t="shared" si="49"/>
        <v>419</v>
      </c>
      <c r="AG29" s="1114">
        <f t="shared" si="49"/>
        <v>182</v>
      </c>
      <c r="AH29" s="1114">
        <f t="shared" si="49"/>
        <v>182</v>
      </c>
      <c r="AI29" s="1114">
        <f t="shared" si="49"/>
        <v>444</v>
      </c>
      <c r="AJ29" s="1114">
        <f t="shared" si="49"/>
        <v>444</v>
      </c>
      <c r="AK29" s="1114">
        <f t="shared" si="49"/>
        <v>495</v>
      </c>
      <c r="AL29" s="1114">
        <f t="shared" si="49"/>
        <v>495</v>
      </c>
      <c r="AM29" s="1114">
        <f t="shared" si="49"/>
        <v>300</v>
      </c>
      <c r="AN29" s="1114">
        <f t="shared" si="49"/>
        <v>616</v>
      </c>
      <c r="AO29" s="1114">
        <f t="shared" si="49"/>
        <v>300</v>
      </c>
      <c r="AP29" s="1114">
        <f t="shared" si="49"/>
        <v>285</v>
      </c>
      <c r="AQ29" s="1114">
        <f t="shared" si="49"/>
        <v>300</v>
      </c>
      <c r="AR29" s="1114">
        <f t="shared" si="49"/>
        <v>367</v>
      </c>
      <c r="AS29" s="1114">
        <f t="shared" si="49"/>
        <v>643</v>
      </c>
      <c r="AT29" s="1114">
        <f t="shared" si="49"/>
        <v>275</v>
      </c>
      <c r="AU29" s="1114">
        <f t="shared" si="49"/>
        <v>275</v>
      </c>
      <c r="AV29" s="1114">
        <f>+AV24+AV27</f>
        <v>275</v>
      </c>
      <c r="AW29" s="1114">
        <f t="shared" si="49"/>
        <v>275</v>
      </c>
      <c r="AX29" s="1114">
        <f t="shared" si="49"/>
        <v>279</v>
      </c>
      <c r="AY29" s="1114">
        <f t="shared" si="49"/>
        <v>167</v>
      </c>
      <c r="AZ29" s="1114">
        <f t="shared" si="49"/>
        <v>163</v>
      </c>
      <c r="BA29" s="1115">
        <f t="shared" si="40"/>
        <v>3800</v>
      </c>
      <c r="BB29" s="1115">
        <f t="shared" si="41"/>
        <v>3800</v>
      </c>
      <c r="BC29" s="1115">
        <f t="shared" si="41"/>
        <v>3800</v>
      </c>
      <c r="BD29" s="1115">
        <f t="shared" si="42"/>
        <v>3800</v>
      </c>
      <c r="BE29" s="1115">
        <f t="shared" si="43"/>
        <v>3800</v>
      </c>
      <c r="BF29" s="1114">
        <f>+BF24+BF27</f>
        <v>7900</v>
      </c>
      <c r="BG29" s="1114">
        <f>+BG24+BG27</f>
        <v>109</v>
      </c>
      <c r="BH29" s="1114">
        <f t="shared" ref="BH29:CG30" si="50">+BH24+BH27</f>
        <v>109</v>
      </c>
      <c r="BI29" s="1114">
        <f t="shared" si="50"/>
        <v>500</v>
      </c>
      <c r="BJ29" s="1114">
        <f t="shared" si="50"/>
        <v>515</v>
      </c>
      <c r="BK29" s="1114">
        <f t="shared" si="50"/>
        <v>591</v>
      </c>
      <c r="BL29" s="1114">
        <f t="shared" si="50"/>
        <v>576</v>
      </c>
      <c r="BM29" s="1114">
        <f t="shared" si="50"/>
        <v>750</v>
      </c>
      <c r="BN29" s="1114">
        <f t="shared" si="50"/>
        <v>753</v>
      </c>
      <c r="BO29" s="1114">
        <f t="shared" si="50"/>
        <v>750</v>
      </c>
      <c r="BP29" s="1114">
        <f t="shared" si="50"/>
        <v>747</v>
      </c>
      <c r="BQ29" s="1114">
        <f t="shared" si="50"/>
        <v>800</v>
      </c>
      <c r="BR29" s="1114">
        <f t="shared" si="50"/>
        <v>678</v>
      </c>
      <c r="BS29" s="1114">
        <f t="shared" si="50"/>
        <v>750</v>
      </c>
      <c r="BT29" s="1114">
        <f t="shared" si="50"/>
        <v>822</v>
      </c>
      <c r="BU29" s="1114">
        <f t="shared" si="50"/>
        <v>750</v>
      </c>
      <c r="BV29" s="1114">
        <f t="shared" si="50"/>
        <v>813</v>
      </c>
      <c r="BW29" s="1114">
        <f t="shared" si="50"/>
        <v>800</v>
      </c>
      <c r="BX29" s="1114">
        <f t="shared" si="50"/>
        <v>788</v>
      </c>
      <c r="BY29" s="1114">
        <f t="shared" si="50"/>
        <v>750</v>
      </c>
      <c r="BZ29" s="1114">
        <f t="shared" si="50"/>
        <v>847</v>
      </c>
      <c r="CA29" s="1114">
        <f t="shared" si="50"/>
        <v>750</v>
      </c>
      <c r="CB29" s="1114">
        <f t="shared" si="50"/>
        <v>796</v>
      </c>
      <c r="CC29" s="1114">
        <f t="shared" si="50"/>
        <v>1400</v>
      </c>
      <c r="CD29" s="1114">
        <f t="shared" si="50"/>
        <v>824</v>
      </c>
      <c r="CE29" s="1114">
        <f t="shared" si="50"/>
        <v>8700</v>
      </c>
      <c r="CF29" s="1114">
        <f t="shared" si="45"/>
        <v>8700</v>
      </c>
      <c r="CG29" s="1114">
        <f t="shared" si="50"/>
        <v>8268</v>
      </c>
      <c r="CH29" s="1114">
        <f>+CH24+CH27</f>
        <v>8700</v>
      </c>
      <c r="CI29" s="1114">
        <f t="shared" ref="CI29:CX30" si="51">+CI24+CI27</f>
        <v>8268</v>
      </c>
      <c r="CJ29" s="1114">
        <f>+CJ24+CJ27</f>
        <v>6022</v>
      </c>
      <c r="CK29" s="1114">
        <f>+CK24+CK27</f>
        <v>618</v>
      </c>
      <c r="CL29" s="1114">
        <f t="shared" ref="CL29:DH29" si="52">+CL24+CL27</f>
        <v>618</v>
      </c>
      <c r="CM29" s="1114">
        <f t="shared" si="52"/>
        <v>397</v>
      </c>
      <c r="CN29" s="1114">
        <f t="shared" si="52"/>
        <v>397</v>
      </c>
      <c r="CO29" s="1114">
        <f t="shared" si="52"/>
        <v>300</v>
      </c>
      <c r="CP29" s="1114">
        <f t="shared" si="52"/>
        <v>300</v>
      </c>
      <c r="CQ29" s="1114">
        <f t="shared" si="52"/>
        <v>450</v>
      </c>
      <c r="CR29" s="1114">
        <f t="shared" si="52"/>
        <v>0</v>
      </c>
      <c r="CS29" s="1114">
        <f t="shared" si="52"/>
        <v>500</v>
      </c>
      <c r="CT29" s="1114">
        <f t="shared" si="52"/>
        <v>0</v>
      </c>
      <c r="CU29" s="1114">
        <f t="shared" si="52"/>
        <v>550</v>
      </c>
      <c r="CV29" s="1114">
        <f t="shared" si="52"/>
        <v>0</v>
      </c>
      <c r="CW29" s="1114">
        <f t="shared" si="52"/>
        <v>550</v>
      </c>
      <c r="CX29" s="1114">
        <f t="shared" si="52"/>
        <v>0</v>
      </c>
      <c r="CY29" s="1114">
        <f t="shared" si="52"/>
        <v>550</v>
      </c>
      <c r="CZ29" s="1114">
        <f t="shared" si="52"/>
        <v>0</v>
      </c>
      <c r="DA29" s="1114">
        <f t="shared" si="52"/>
        <v>550</v>
      </c>
      <c r="DB29" s="1114">
        <f t="shared" si="52"/>
        <v>0</v>
      </c>
      <c r="DC29" s="1114">
        <f t="shared" si="52"/>
        <v>550</v>
      </c>
      <c r="DD29" s="1114">
        <f t="shared" si="52"/>
        <v>0</v>
      </c>
      <c r="DE29" s="1114">
        <f t="shared" si="52"/>
        <v>550</v>
      </c>
      <c r="DF29" s="1114">
        <f t="shared" si="52"/>
        <v>0</v>
      </c>
      <c r="DG29" s="1114">
        <f t="shared" si="52"/>
        <v>457</v>
      </c>
      <c r="DH29" s="1114">
        <f t="shared" si="52"/>
        <v>0</v>
      </c>
      <c r="DI29" s="1114">
        <f>+DI24+DI27</f>
        <v>6022</v>
      </c>
      <c r="DJ29" s="1114">
        <f t="shared" si="0"/>
        <v>1315</v>
      </c>
      <c r="DK29" s="1114">
        <f>+DK24+DK27</f>
        <v>1315</v>
      </c>
      <c r="DL29" s="1114">
        <f>+DL24+DL27</f>
        <v>6022</v>
      </c>
      <c r="DM29" s="1114">
        <f>+DM24+DM27</f>
        <v>1315</v>
      </c>
      <c r="DN29" s="1114">
        <f t="shared" ref="DN29" si="53">+DN24</f>
        <v>3510</v>
      </c>
      <c r="DO29" s="1114"/>
      <c r="DP29" s="1114"/>
      <c r="DQ29" s="1114"/>
      <c r="DR29" s="1114"/>
      <c r="DS29" s="1114"/>
      <c r="DT29" s="1114"/>
      <c r="DU29" s="1114"/>
      <c r="DV29" s="1114"/>
      <c r="DW29" s="1114"/>
      <c r="DX29" s="1114"/>
      <c r="DY29" s="1114"/>
      <c r="DZ29" s="1114"/>
      <c r="EA29" s="1114"/>
      <c r="EB29" s="1114"/>
      <c r="EC29" s="1114"/>
      <c r="ED29" s="1114"/>
      <c r="EE29" s="1114"/>
      <c r="EF29" s="1114"/>
      <c r="EG29" s="1114"/>
      <c r="EH29" s="1114"/>
      <c r="EI29" s="1114"/>
      <c r="EJ29" s="1114"/>
      <c r="EK29" s="1114"/>
      <c r="EL29" s="1114"/>
      <c r="EM29" s="1113"/>
      <c r="EN29" s="1113"/>
      <c r="EO29" s="1113"/>
      <c r="EP29" s="1113"/>
      <c r="EQ29" s="1113"/>
      <c r="ER29" s="1116">
        <f t="shared" si="39"/>
        <v>1</v>
      </c>
      <c r="ES29" s="1116">
        <f t="shared" si="9"/>
        <v>1</v>
      </c>
      <c r="ET29" s="1116">
        <f t="shared" si="10"/>
        <v>0.21836599136499502</v>
      </c>
      <c r="EU29" s="1116">
        <f t="shared" si="11"/>
        <v>0.98828245451742214</v>
      </c>
      <c r="EV29" s="1116">
        <f t="shared" si="12"/>
        <v>0.66770833333333335</v>
      </c>
      <c r="EW29" s="1087"/>
      <c r="EX29" s="650"/>
      <c r="EY29" s="650"/>
      <c r="EZ29" s="653"/>
      <c r="FA29" s="656"/>
    </row>
    <row r="30" spans="1:158" s="52" customFormat="1" ht="30" customHeight="1" thickBot="1" x14ac:dyDescent="0.3">
      <c r="A30" s="648"/>
      <c r="B30" s="659"/>
      <c r="C30" s="664"/>
      <c r="D30" s="664"/>
      <c r="E30" s="636"/>
      <c r="F30" s="1077" t="s">
        <v>112</v>
      </c>
      <c r="G30" s="1120">
        <f>+G25+G28</f>
        <v>3161232599</v>
      </c>
      <c r="H30" s="1121">
        <f t="shared" ref="H30:BS30" si="54">+H25+H28</f>
        <v>260000000</v>
      </c>
      <c r="I30" s="1121">
        <f t="shared" si="54"/>
        <v>0</v>
      </c>
      <c r="J30" s="1121">
        <f t="shared" si="54"/>
        <v>0</v>
      </c>
      <c r="K30" s="1121">
        <f t="shared" si="54"/>
        <v>260000000</v>
      </c>
      <c r="L30" s="1121">
        <f t="shared" si="54"/>
        <v>10000000</v>
      </c>
      <c r="M30" s="1121">
        <f t="shared" si="54"/>
        <v>260000000</v>
      </c>
      <c r="N30" s="1121">
        <f t="shared" si="54"/>
        <v>192696000</v>
      </c>
      <c r="O30" s="1121">
        <f t="shared" si="54"/>
        <v>260000000</v>
      </c>
      <c r="P30" s="1121">
        <f t="shared" si="54"/>
        <v>192696000</v>
      </c>
      <c r="Q30" s="1121">
        <f t="shared" si="54"/>
        <v>260000000</v>
      </c>
      <c r="R30" s="1121">
        <f t="shared" si="54"/>
        <v>192696000</v>
      </c>
      <c r="S30" s="1121">
        <f t="shared" si="54"/>
        <v>252764000</v>
      </c>
      <c r="T30" s="1121">
        <f t="shared" si="54"/>
        <v>222696000</v>
      </c>
      <c r="U30" s="1121">
        <f t="shared" si="54"/>
        <v>251413000</v>
      </c>
      <c r="V30" s="1121">
        <f t="shared" si="54"/>
        <v>249751280</v>
      </c>
      <c r="W30" s="1121">
        <f t="shared" si="54"/>
        <v>251413000</v>
      </c>
      <c r="X30" s="1121">
        <f t="shared" si="54"/>
        <v>251413000</v>
      </c>
      <c r="Y30" s="1121">
        <f t="shared" si="54"/>
        <v>249751280</v>
      </c>
      <c r="Z30" s="1121">
        <f t="shared" si="54"/>
        <v>251413000</v>
      </c>
      <c r="AA30" s="1121">
        <f t="shared" si="54"/>
        <v>249751280</v>
      </c>
      <c r="AB30" s="1121">
        <f t="shared" si="54"/>
        <v>533976505</v>
      </c>
      <c r="AC30" s="1121">
        <f t="shared" si="54"/>
        <v>25662534</v>
      </c>
      <c r="AD30" s="1121">
        <f t="shared" si="54"/>
        <v>25662534</v>
      </c>
      <c r="AE30" s="1121">
        <f t="shared" si="54"/>
        <v>278148566</v>
      </c>
      <c r="AF30" s="1121">
        <f t="shared" si="54"/>
        <v>278148566</v>
      </c>
      <c r="AG30" s="1121">
        <f t="shared" si="54"/>
        <v>177319900</v>
      </c>
      <c r="AH30" s="1121">
        <f t="shared" si="54"/>
        <v>177319900</v>
      </c>
      <c r="AI30" s="1121">
        <f t="shared" si="54"/>
        <v>0</v>
      </c>
      <c r="AJ30" s="1121">
        <f t="shared" si="54"/>
        <v>0</v>
      </c>
      <c r="AK30" s="1121">
        <f t="shared" si="54"/>
        <v>0</v>
      </c>
      <c r="AL30" s="1121">
        <f t="shared" si="54"/>
        <v>0</v>
      </c>
      <c r="AM30" s="1121">
        <f t="shared" si="54"/>
        <v>411280</v>
      </c>
      <c r="AN30" s="1121">
        <f t="shared" si="54"/>
        <v>411280</v>
      </c>
      <c r="AO30" s="1121">
        <f t="shared" si="54"/>
        <v>5000000</v>
      </c>
      <c r="AP30" s="1121">
        <f t="shared" si="54"/>
        <v>0</v>
      </c>
      <c r="AQ30" s="1121">
        <f t="shared" si="54"/>
        <v>0</v>
      </c>
      <c r="AR30" s="1121">
        <f t="shared" si="54"/>
        <v>0</v>
      </c>
      <c r="AS30" s="1121">
        <f t="shared" si="54"/>
        <v>11508000</v>
      </c>
      <c r="AT30" s="1121">
        <f t="shared" si="54"/>
        <v>16508000</v>
      </c>
      <c r="AU30" s="1121">
        <f t="shared" si="54"/>
        <v>3210000</v>
      </c>
      <c r="AV30" s="1121">
        <f t="shared" si="54"/>
        <v>0</v>
      </c>
      <c r="AW30" s="1121">
        <f t="shared" si="54"/>
        <v>0</v>
      </c>
      <c r="AX30" s="1121">
        <f t="shared" si="54"/>
        <v>3210000</v>
      </c>
      <c r="AY30" s="1121">
        <f t="shared" si="54"/>
        <v>15966000</v>
      </c>
      <c r="AZ30" s="1121">
        <f t="shared" si="54"/>
        <v>8072533</v>
      </c>
      <c r="BA30" s="1121">
        <f t="shared" si="54"/>
        <v>517226280</v>
      </c>
      <c r="BB30" s="1121">
        <f t="shared" si="54"/>
        <v>517226280</v>
      </c>
      <c r="BC30" s="1121">
        <f t="shared" si="54"/>
        <v>509332813</v>
      </c>
      <c r="BD30" s="1121">
        <f t="shared" si="54"/>
        <v>517226280</v>
      </c>
      <c r="BE30" s="1121">
        <f t="shared" si="54"/>
        <v>509332813</v>
      </c>
      <c r="BF30" s="1121">
        <f t="shared" si="54"/>
        <v>1010766148</v>
      </c>
      <c r="BG30" s="1121">
        <f t="shared" si="54"/>
        <v>879814548</v>
      </c>
      <c r="BH30" s="1121">
        <f t="shared" si="54"/>
        <v>879814548</v>
      </c>
      <c r="BI30" s="1121">
        <f t="shared" si="54"/>
        <v>20100000</v>
      </c>
      <c r="BJ30" s="1121">
        <f t="shared" si="54"/>
        <v>10535667</v>
      </c>
      <c r="BK30" s="1121">
        <f t="shared" si="54"/>
        <v>47088600</v>
      </c>
      <c r="BL30" s="1121">
        <f t="shared" si="54"/>
        <v>9053400</v>
      </c>
      <c r="BM30" s="1121">
        <f t="shared" si="54"/>
        <v>29241200</v>
      </c>
      <c r="BN30" s="1121">
        <f t="shared" si="54"/>
        <v>34380000</v>
      </c>
      <c r="BO30" s="1121">
        <f t="shared" si="54"/>
        <v>27391000</v>
      </c>
      <c r="BP30" s="1121">
        <f t="shared" si="54"/>
        <v>4469400</v>
      </c>
      <c r="BQ30" s="1121">
        <f t="shared" si="54"/>
        <v>0</v>
      </c>
      <c r="BR30" s="1121">
        <f t="shared" si="54"/>
        <v>0</v>
      </c>
      <c r="BS30" s="1121">
        <f t="shared" si="54"/>
        <v>0</v>
      </c>
      <c r="BT30" s="1121">
        <f t="shared" ref="BT30:DN30" si="55">+BT25+BT28</f>
        <v>0</v>
      </c>
      <c r="BU30" s="1121">
        <f t="shared" si="55"/>
        <v>0</v>
      </c>
      <c r="BV30" s="1121">
        <f t="shared" si="55"/>
        <v>31304000</v>
      </c>
      <c r="BW30" s="1121">
        <f t="shared" si="55"/>
        <v>0</v>
      </c>
      <c r="BX30" s="1121">
        <f t="shared" si="55"/>
        <v>0</v>
      </c>
      <c r="BY30" s="1121">
        <f t="shared" si="55"/>
        <v>4366000</v>
      </c>
      <c r="BZ30" s="1121">
        <f t="shared" si="55"/>
        <v>4366000</v>
      </c>
      <c r="CA30" s="1121">
        <f t="shared" si="55"/>
        <v>75756433</v>
      </c>
      <c r="CB30" s="1121">
        <f t="shared" si="55"/>
        <v>58349667</v>
      </c>
      <c r="CC30" s="1121">
        <f t="shared" si="55"/>
        <v>139183267</v>
      </c>
      <c r="CD30" s="1121">
        <f t="shared" si="55"/>
        <v>140293967</v>
      </c>
      <c r="CE30" s="1121">
        <f t="shared" si="55"/>
        <v>1222941048</v>
      </c>
      <c r="CF30" s="1121">
        <f t="shared" si="55"/>
        <v>1222941048</v>
      </c>
      <c r="CG30" s="1121">
        <f t="shared" si="55"/>
        <v>1172566649</v>
      </c>
      <c r="CH30" s="1121">
        <f t="shared" si="55"/>
        <v>1222941048</v>
      </c>
      <c r="CI30" s="1121">
        <f t="shared" si="51"/>
        <v>1172566649</v>
      </c>
      <c r="CJ30" s="1121">
        <f t="shared" si="51"/>
        <v>899781857</v>
      </c>
      <c r="CK30" s="1121">
        <f t="shared" si="51"/>
        <v>260374067</v>
      </c>
      <c r="CL30" s="1121">
        <f t="shared" si="51"/>
        <v>260374067</v>
      </c>
      <c r="CM30" s="1121">
        <f t="shared" si="51"/>
        <v>69966117</v>
      </c>
      <c r="CN30" s="1121">
        <f t="shared" si="51"/>
        <v>69966117</v>
      </c>
      <c r="CO30" s="1121">
        <f t="shared" si="51"/>
        <v>424393766</v>
      </c>
      <c r="CP30" s="1121">
        <f t="shared" si="51"/>
        <v>424393766</v>
      </c>
      <c r="CQ30" s="1121">
        <f t="shared" si="51"/>
        <v>130315841</v>
      </c>
      <c r="CR30" s="1121">
        <f t="shared" si="51"/>
        <v>0</v>
      </c>
      <c r="CS30" s="1121">
        <f t="shared" si="51"/>
        <v>10681899</v>
      </c>
      <c r="CT30" s="1121">
        <f t="shared" si="51"/>
        <v>0</v>
      </c>
      <c r="CU30" s="1121">
        <f t="shared" si="51"/>
        <v>0</v>
      </c>
      <c r="CV30" s="1121">
        <f t="shared" si="51"/>
        <v>0</v>
      </c>
      <c r="CW30" s="1121">
        <f t="shared" si="51"/>
        <v>0</v>
      </c>
      <c r="CX30" s="1121">
        <f t="shared" si="51"/>
        <v>0</v>
      </c>
      <c r="CY30" s="1121">
        <f t="shared" ref="CY30:DN30" si="56">+CY25+CY28</f>
        <v>4000000</v>
      </c>
      <c r="CZ30" s="1121">
        <f t="shared" si="56"/>
        <v>0</v>
      </c>
      <c r="DA30" s="1121">
        <f t="shared" si="56"/>
        <v>0</v>
      </c>
      <c r="DB30" s="1121">
        <f t="shared" si="56"/>
        <v>0</v>
      </c>
      <c r="DC30" s="1121">
        <f t="shared" si="56"/>
        <v>0</v>
      </c>
      <c r="DD30" s="1121">
        <f t="shared" si="56"/>
        <v>0</v>
      </c>
      <c r="DE30" s="1121">
        <f t="shared" si="56"/>
        <v>0</v>
      </c>
      <c r="DF30" s="1121">
        <f t="shared" si="56"/>
        <v>0</v>
      </c>
      <c r="DG30" s="1121">
        <f t="shared" si="56"/>
        <v>50167</v>
      </c>
      <c r="DH30" s="1121">
        <f t="shared" si="56"/>
        <v>0</v>
      </c>
      <c r="DI30" s="1121">
        <f t="shared" si="56"/>
        <v>899781857</v>
      </c>
      <c r="DJ30" s="1121">
        <f t="shared" si="56"/>
        <v>754733950</v>
      </c>
      <c r="DK30" s="1121">
        <f t="shared" si="56"/>
        <v>754733950</v>
      </c>
      <c r="DL30" s="1121">
        <f t="shared" si="56"/>
        <v>899781857</v>
      </c>
      <c r="DM30" s="1121">
        <f t="shared" si="56"/>
        <v>754733950</v>
      </c>
      <c r="DN30" s="1121">
        <f t="shared" si="56"/>
        <v>329800000</v>
      </c>
      <c r="DO30" s="1122"/>
      <c r="DP30" s="1122"/>
      <c r="DQ30" s="1122"/>
      <c r="DR30" s="1122"/>
      <c r="DS30" s="1122"/>
      <c r="DT30" s="1122"/>
      <c r="DU30" s="1122"/>
      <c r="DV30" s="1122"/>
      <c r="DW30" s="1122"/>
      <c r="DX30" s="1122"/>
      <c r="DY30" s="1122"/>
      <c r="DZ30" s="1122"/>
      <c r="EA30" s="1122"/>
      <c r="EB30" s="1122"/>
      <c r="EC30" s="1122"/>
      <c r="ED30" s="1122"/>
      <c r="EE30" s="1122"/>
      <c r="EF30" s="1122"/>
      <c r="EG30" s="1122"/>
      <c r="EH30" s="1122"/>
      <c r="EI30" s="1122"/>
      <c r="EJ30" s="1122"/>
      <c r="EK30" s="1122"/>
      <c r="EL30" s="1122"/>
      <c r="EM30" s="1123"/>
      <c r="EN30" s="1122"/>
      <c r="EO30" s="1122"/>
      <c r="EP30" s="1122"/>
      <c r="EQ30" s="1123"/>
      <c r="ER30" s="1124">
        <f t="shared" si="39"/>
        <v>1</v>
      </c>
      <c r="ES30" s="1124">
        <f t="shared" si="9"/>
        <v>1</v>
      </c>
      <c r="ET30" s="1124">
        <f t="shared" si="10"/>
        <v>0.83879658622634357</v>
      </c>
      <c r="EU30" s="1124">
        <f t="shared" si="11"/>
        <v>0.97817817629974835</v>
      </c>
      <c r="EV30" s="1125">
        <f t="shared" si="12"/>
        <v>0.84979026625557075</v>
      </c>
      <c r="EW30" s="1088"/>
      <c r="EX30" s="651"/>
      <c r="EY30" s="651"/>
      <c r="EZ30" s="654"/>
      <c r="FA30" s="657"/>
    </row>
    <row r="31" spans="1:158" s="56" customFormat="1" ht="30" customHeight="1" x14ac:dyDescent="0.25">
      <c r="A31" s="648"/>
      <c r="B31" s="658">
        <v>4</v>
      </c>
      <c r="C31" s="663" t="s">
        <v>115</v>
      </c>
      <c r="D31" s="663" t="s">
        <v>78</v>
      </c>
      <c r="E31" s="635">
        <v>239</v>
      </c>
      <c r="F31" s="1078" t="s">
        <v>106</v>
      </c>
      <c r="G31" s="1128">
        <f>+AA31+BE31+CI31+CJ31+DN31</f>
        <v>0.99</v>
      </c>
      <c r="H31" s="1119">
        <v>0.125</v>
      </c>
      <c r="I31" s="1119"/>
      <c r="J31" s="1119"/>
      <c r="K31" s="1119">
        <v>0.125</v>
      </c>
      <c r="L31" s="1119">
        <v>0</v>
      </c>
      <c r="M31" s="1119">
        <v>0.125</v>
      </c>
      <c r="N31" s="1119">
        <v>0</v>
      </c>
      <c r="O31" s="1119">
        <v>0.125</v>
      </c>
      <c r="P31" s="1119">
        <v>0.05</v>
      </c>
      <c r="Q31" s="1119">
        <v>0.125</v>
      </c>
      <c r="R31" s="1119">
        <v>7.4999999999999997E-2</v>
      </c>
      <c r="S31" s="1119">
        <v>0.125</v>
      </c>
      <c r="T31" s="1119">
        <v>7.5999999999999998E-2</v>
      </c>
      <c r="U31" s="1119">
        <v>0.125</v>
      </c>
      <c r="V31" s="1119">
        <v>0.1178</v>
      </c>
      <c r="W31" s="1119">
        <f>+U31</f>
        <v>0.125</v>
      </c>
      <c r="X31" s="1119">
        <f>+U31</f>
        <v>0.125</v>
      </c>
      <c r="Y31" s="1119">
        <f>+V31</f>
        <v>0.1178</v>
      </c>
      <c r="Z31" s="1119">
        <f>+X31</f>
        <v>0.125</v>
      </c>
      <c r="AA31" s="1119">
        <f>+Y31</f>
        <v>0.1178</v>
      </c>
      <c r="AB31" s="1119">
        <v>0.25</v>
      </c>
      <c r="AC31" s="1119">
        <v>0</v>
      </c>
      <c r="AD31" s="1119">
        <v>0</v>
      </c>
      <c r="AE31" s="1119">
        <v>2.2700000000000001E-2</v>
      </c>
      <c r="AF31" s="1119">
        <v>2.2700000000000001E-2</v>
      </c>
      <c r="AG31" s="1119">
        <v>2.2700000000000001E-2</v>
      </c>
      <c r="AH31" s="1119">
        <v>2.2700000000000001E-2</v>
      </c>
      <c r="AI31" s="1119">
        <v>2.2700000000000001E-2</v>
      </c>
      <c r="AJ31" s="1119">
        <v>2.2700000000000001E-2</v>
      </c>
      <c r="AK31" s="1119">
        <v>2.2700000000000001E-2</v>
      </c>
      <c r="AL31" s="1119">
        <v>2.2700000000000001E-2</v>
      </c>
      <c r="AM31" s="1119">
        <v>2.2700000000000001E-2</v>
      </c>
      <c r="AN31" s="1119">
        <v>2.2700000000000001E-2</v>
      </c>
      <c r="AO31" s="1119">
        <v>2.2700000000000001E-2</v>
      </c>
      <c r="AP31" s="1119">
        <v>2.2700000000000001E-2</v>
      </c>
      <c r="AQ31" s="1119">
        <v>2.2700000000000001E-2</v>
      </c>
      <c r="AR31" s="1119">
        <v>2.2700000000000001E-2</v>
      </c>
      <c r="AS31" s="1119">
        <v>2.2700000000000001E-2</v>
      </c>
      <c r="AT31" s="1119">
        <v>2.2700000000000001E-2</v>
      </c>
      <c r="AU31" s="1119">
        <v>2.2700000000000001E-2</v>
      </c>
      <c r="AV31" s="1119">
        <v>2.2700000000000001E-2</v>
      </c>
      <c r="AW31" s="1119">
        <v>2.2700000000000001E-2</v>
      </c>
      <c r="AX31" s="1119">
        <v>2.2700000000000001E-2</v>
      </c>
      <c r="AY31" s="1119">
        <v>2.3E-2</v>
      </c>
      <c r="AZ31" s="1119">
        <v>2.3E-2</v>
      </c>
      <c r="BA31" s="1119">
        <f>+AC31+AE31+AG31+AI31+AK31+AM31+AO31+AQ31+AS31+AU31+AW31+AY31</f>
        <v>0.25</v>
      </c>
      <c r="BB31" s="1119">
        <f>+AC31+AE31+AG31+AI31+AK31+AM31+AO31+AQ31+AS31+AU31+AW31+AY31</f>
        <v>0.25</v>
      </c>
      <c r="BC31" s="1119">
        <f>+AD31+AF31+AH31+AJ31+AL31+AN31+AP31+AR31+AT31+AV31+AX31+AZ31</f>
        <v>0.25</v>
      </c>
      <c r="BD31" s="1119">
        <f>AC31+AE31+AG31+AI31+AK31+AM31+AO31+AQ31+AS31+AU31+AW31+AY31</f>
        <v>0.25</v>
      </c>
      <c r="BE31" s="1119">
        <f>AD31+AF31+AH31+AJ31+AL31+AN31++AP31+AR31+AT31+AV31+AX31+AZ31</f>
        <v>0.25</v>
      </c>
      <c r="BF31" s="1119">
        <v>0.25</v>
      </c>
      <c r="BG31" s="1119">
        <v>0</v>
      </c>
      <c r="BH31" s="1119">
        <v>0</v>
      </c>
      <c r="BI31" s="1119">
        <v>2.4E-2</v>
      </c>
      <c r="BJ31" s="1119">
        <v>2.4E-2</v>
      </c>
      <c r="BK31" s="1119">
        <v>2.4E-2</v>
      </c>
      <c r="BL31" s="1119">
        <v>2.4E-2</v>
      </c>
      <c r="BM31" s="1119">
        <v>2.4E-2</v>
      </c>
      <c r="BN31" s="1119">
        <v>2.4E-2</v>
      </c>
      <c r="BO31" s="1119">
        <v>2.4E-2</v>
      </c>
      <c r="BP31" s="1119">
        <v>2.4E-2</v>
      </c>
      <c r="BQ31" s="1119">
        <v>2.4E-2</v>
      </c>
      <c r="BR31" s="1119">
        <v>2.4E-2</v>
      </c>
      <c r="BS31" s="1119">
        <v>2.4E-2</v>
      </c>
      <c r="BT31" s="1119">
        <v>2.4E-2</v>
      </c>
      <c r="BU31" s="1119">
        <v>2.4E-2</v>
      </c>
      <c r="BV31" s="1119">
        <v>2.2700000000000001E-2</v>
      </c>
      <c r="BW31" s="1119">
        <v>2.4E-2</v>
      </c>
      <c r="BX31" s="1119">
        <v>2.53E-2</v>
      </c>
      <c r="BY31" s="1119">
        <v>2.4E-2</v>
      </c>
      <c r="BZ31" s="1119">
        <v>2.1100000000000001E-2</v>
      </c>
      <c r="CA31" s="1119">
        <v>2.4E-2</v>
      </c>
      <c r="CB31" s="1119">
        <v>2.69E-2</v>
      </c>
      <c r="CC31" s="1119">
        <v>0.01</v>
      </c>
      <c r="CD31" s="1119">
        <v>7.1999999999999998E-3</v>
      </c>
      <c r="CE31" s="1119">
        <f>+BG31+BI31+BK31+BM31+BO31+BQ31+BS31+BU31+BW31+BY31+CA31+CC31</f>
        <v>0.24999999999999997</v>
      </c>
      <c r="CF31" s="1119">
        <f>+BG31+BI31+BK31+BM31+BO31+BQ31+BS31+BU31+BW31+BY31+CA31+CC31</f>
        <v>0.24999999999999997</v>
      </c>
      <c r="CG31" s="1119">
        <f>+BH31+BJ31+BL31+BN31+BP31+BR31+BT31+BV31+BX31+BZ31+CB31+CD31</f>
        <v>0.2472</v>
      </c>
      <c r="CH31" s="1119">
        <f t="shared" ref="CH31:CI35" si="57">+BG31+BI31+BK31+BM31+BO31+BQ31+BS31+BU31+BW31+BY31+CA31+CC31</f>
        <v>0.24999999999999997</v>
      </c>
      <c r="CI31" s="1119">
        <f t="shared" si="57"/>
        <v>0.2472</v>
      </c>
      <c r="CJ31" s="1128">
        <v>0.25</v>
      </c>
      <c r="CK31" s="1128">
        <v>0</v>
      </c>
      <c r="CL31" s="1128">
        <v>0</v>
      </c>
      <c r="CM31" s="1128">
        <v>2.4E-2</v>
      </c>
      <c r="CN31" s="1128">
        <v>2.4E-2</v>
      </c>
      <c r="CO31" s="1128">
        <v>2.4E-2</v>
      </c>
      <c r="CP31" s="1128">
        <v>2.4E-2</v>
      </c>
      <c r="CQ31" s="1128">
        <v>2.4E-2</v>
      </c>
      <c r="CR31" s="1128"/>
      <c r="CS31" s="1128">
        <v>2.4E-2</v>
      </c>
      <c r="CT31" s="1128"/>
      <c r="CU31" s="1128">
        <v>2.4E-2</v>
      </c>
      <c r="CV31" s="1128"/>
      <c r="CW31" s="1128">
        <v>2.4E-2</v>
      </c>
      <c r="CX31" s="1128"/>
      <c r="CY31" s="1128">
        <v>2.4E-2</v>
      </c>
      <c r="CZ31" s="1128"/>
      <c r="DA31" s="1128">
        <v>2.4E-2</v>
      </c>
      <c r="DB31" s="1128"/>
      <c r="DC31" s="1128">
        <v>2.4E-2</v>
      </c>
      <c r="DD31" s="1128"/>
      <c r="DE31" s="1128">
        <v>2.4E-2</v>
      </c>
      <c r="DF31" s="1128"/>
      <c r="DG31" s="1128">
        <v>0.01</v>
      </c>
      <c r="DH31" s="1128"/>
      <c r="DI31" s="1128">
        <f>+CK31+CM31+CO31+CQ31+CS31+CU31+CW31+CY31+DA31+DC31+DE31+DG31</f>
        <v>0.24999999999999997</v>
      </c>
      <c r="DJ31" s="1128">
        <f t="shared" si="0"/>
        <v>4.8000000000000001E-2</v>
      </c>
      <c r="DK31" s="1128">
        <f>+CL31+CN31+CP31+CR31+CT31+CV31+CX31+CZ31+DB31+DD31+DF31+DH31</f>
        <v>4.8000000000000001E-2</v>
      </c>
      <c r="DL31" s="1128">
        <f t="shared" ref="DL31:DM35" si="58">+CK31+CM31+CO31+CQ31+CS31+CU31+CW31+CY31+DA31+DC31+DE31+DG31</f>
        <v>0.24999999999999997</v>
      </c>
      <c r="DM31" s="1128">
        <f t="shared" si="58"/>
        <v>4.8000000000000001E-2</v>
      </c>
      <c r="DN31" s="1119">
        <v>0.125</v>
      </c>
      <c r="DO31" s="531"/>
      <c r="DP31" s="531"/>
      <c r="DQ31" s="531"/>
      <c r="DR31" s="531"/>
      <c r="DS31" s="531"/>
      <c r="DT31" s="531"/>
      <c r="DU31" s="531"/>
      <c r="DV31" s="531"/>
      <c r="DW31" s="531"/>
      <c r="DX31" s="531"/>
      <c r="DY31" s="531"/>
      <c r="DZ31" s="531"/>
      <c r="EA31" s="531"/>
      <c r="EB31" s="531"/>
      <c r="EC31" s="531"/>
      <c r="ED31" s="531"/>
      <c r="EE31" s="531"/>
      <c r="EF31" s="531"/>
      <c r="EG31" s="531"/>
      <c r="EH31" s="531"/>
      <c r="EI31" s="531"/>
      <c r="EJ31" s="531"/>
      <c r="EK31" s="531"/>
      <c r="EL31" s="531"/>
      <c r="EM31" s="531"/>
      <c r="EN31" s="531"/>
      <c r="EO31" s="531"/>
      <c r="EP31" s="531"/>
      <c r="EQ31" s="531"/>
      <c r="ER31" s="1119">
        <f t="shared" si="39"/>
        <v>1</v>
      </c>
      <c r="ES31" s="1119">
        <f t="shared" si="9"/>
        <v>1</v>
      </c>
      <c r="ET31" s="1119">
        <f t="shared" si="10"/>
        <v>0.19200000000000003</v>
      </c>
      <c r="EU31" s="1119">
        <f t="shared" si="11"/>
        <v>0.98514115898959875</v>
      </c>
      <c r="EV31" s="1119">
        <f t="shared" si="12"/>
        <v>0.66969696969696979</v>
      </c>
      <c r="EW31" s="1080" t="s">
        <v>1853</v>
      </c>
      <c r="EX31" s="649" t="s">
        <v>81</v>
      </c>
      <c r="EY31" s="649" t="s">
        <v>81</v>
      </c>
      <c r="EZ31" s="660" t="s">
        <v>1828</v>
      </c>
      <c r="FA31" s="635" t="s">
        <v>1849</v>
      </c>
      <c r="FB31" s="52"/>
    </row>
    <row r="32" spans="1:158" s="52" customFormat="1" ht="30" customHeight="1" x14ac:dyDescent="0.25">
      <c r="A32" s="648"/>
      <c r="B32" s="659"/>
      <c r="C32" s="664"/>
      <c r="D32" s="664"/>
      <c r="E32" s="636"/>
      <c r="F32" s="1074" t="s">
        <v>107</v>
      </c>
      <c r="G32" s="1110">
        <f>+AA32+BE32+CI32+DL32+DN32</f>
        <v>1705805067</v>
      </c>
      <c r="H32" s="1110">
        <v>250000000</v>
      </c>
      <c r="I32" s="1110"/>
      <c r="J32" s="1110"/>
      <c r="K32" s="1110">
        <v>250000000</v>
      </c>
      <c r="L32" s="1110">
        <v>0</v>
      </c>
      <c r="M32" s="1110">
        <v>250000000</v>
      </c>
      <c r="N32" s="1110">
        <v>201132000</v>
      </c>
      <c r="O32" s="1110">
        <v>250000000</v>
      </c>
      <c r="P32" s="1110">
        <v>209100000</v>
      </c>
      <c r="Q32" s="1110">
        <v>250000000</v>
      </c>
      <c r="R32" s="1110">
        <v>209100000</v>
      </c>
      <c r="S32" s="1110">
        <v>250000000</v>
      </c>
      <c r="T32" s="1110">
        <v>209100000</v>
      </c>
      <c r="U32" s="1110">
        <v>250000000</v>
      </c>
      <c r="V32" s="1110">
        <v>249161000</v>
      </c>
      <c r="W32" s="1110">
        <f>+U32</f>
        <v>250000000</v>
      </c>
      <c r="X32" s="1110">
        <f>+U32</f>
        <v>250000000</v>
      </c>
      <c r="Y32" s="1110">
        <f>+V32</f>
        <v>249161000</v>
      </c>
      <c r="Z32" s="1110">
        <f>+X32</f>
        <v>250000000</v>
      </c>
      <c r="AA32" s="1110">
        <f>+Y32</f>
        <v>249161000</v>
      </c>
      <c r="AB32" s="1110">
        <v>390000000</v>
      </c>
      <c r="AC32" s="1110">
        <v>0</v>
      </c>
      <c r="AD32" s="1110">
        <v>0</v>
      </c>
      <c r="AE32" s="1110">
        <f>+AF32</f>
        <v>288293000</v>
      </c>
      <c r="AF32" s="1110">
        <v>288293000</v>
      </c>
      <c r="AG32" s="1110">
        <v>99173000</v>
      </c>
      <c r="AH32" s="1110">
        <f>+AG32</f>
        <v>99173000</v>
      </c>
      <c r="AI32" s="1110">
        <v>0</v>
      </c>
      <c r="AJ32" s="1110">
        <v>0</v>
      </c>
      <c r="AK32" s="1110">
        <v>0</v>
      </c>
      <c r="AL32" s="1110">
        <v>0</v>
      </c>
      <c r="AM32" s="1110">
        <v>0</v>
      </c>
      <c r="AN32" s="1110">
        <v>0</v>
      </c>
      <c r="AO32" s="1110">
        <v>0</v>
      </c>
      <c r="AP32" s="1110">
        <v>0</v>
      </c>
      <c r="AQ32" s="1110">
        <v>0</v>
      </c>
      <c r="AR32" s="1110">
        <v>0</v>
      </c>
      <c r="AS32" s="1110">
        <v>0</v>
      </c>
      <c r="AT32" s="1110">
        <v>0</v>
      </c>
      <c r="AU32" s="1110">
        <v>64657601</v>
      </c>
      <c r="AV32" s="1110">
        <v>28510600</v>
      </c>
      <c r="AW32" s="1110">
        <v>29479836</v>
      </c>
      <c r="AX32" s="1110">
        <v>49519100</v>
      </c>
      <c r="AY32" s="1110">
        <v>2035600</v>
      </c>
      <c r="AZ32" s="1110">
        <v>2035600</v>
      </c>
      <c r="BA32" s="1110">
        <f t="shared" ref="BA32:BA37" si="59">+AC32+AE32+AG32+AI32+AK32+AM32+AO32+AQ32+AS32+AU32+AW32+AY32</f>
        <v>483639037</v>
      </c>
      <c r="BB32" s="1110">
        <f t="shared" ref="BB32:BC37" si="60">+AC32+AE32+AG32+AI32+AK32+AM32+AO32+AQ32+AS32+AU32+AW32+AY32</f>
        <v>483639037</v>
      </c>
      <c r="BC32" s="1110">
        <f t="shared" si="60"/>
        <v>467531300</v>
      </c>
      <c r="BD32" s="1110">
        <f t="shared" ref="BD32:BD37" si="61">AC32+AE32+AG32+AI32+AK32+AM32+AO32+AQ32+AS32+AU32+AW32+AY32</f>
        <v>483639037</v>
      </c>
      <c r="BE32" s="1110">
        <f t="shared" ref="BE32:BE37" si="62">AD32+AF32+AH32+AJ32+AL32+AN32++AP32+AR32+AT32+AV32+AX32+AZ32</f>
        <v>467531300</v>
      </c>
      <c r="BF32" s="1110">
        <v>376030000</v>
      </c>
      <c r="BG32" s="1110">
        <v>348906000</v>
      </c>
      <c r="BH32" s="1110">
        <v>348906000</v>
      </c>
      <c r="BI32" s="1110">
        <v>0</v>
      </c>
      <c r="BJ32" s="1110">
        <v>0</v>
      </c>
      <c r="BK32" s="1110">
        <v>0</v>
      </c>
      <c r="BL32" s="1110">
        <v>0</v>
      </c>
      <c r="BM32" s="1110">
        <v>0</v>
      </c>
      <c r="BN32" s="1110">
        <v>0</v>
      </c>
      <c r="BO32" s="1110">
        <v>0</v>
      </c>
      <c r="BP32" s="1110">
        <v>0</v>
      </c>
      <c r="BQ32" s="1110">
        <v>0</v>
      </c>
      <c r="BR32" s="1110">
        <v>0</v>
      </c>
      <c r="BS32" s="1110">
        <v>0</v>
      </c>
      <c r="BT32" s="1110">
        <v>0</v>
      </c>
      <c r="BU32" s="1110">
        <v>0</v>
      </c>
      <c r="BV32" s="1110">
        <v>0</v>
      </c>
      <c r="BW32" s="1110">
        <v>-345467</v>
      </c>
      <c r="BX32" s="1110">
        <v>7424667</v>
      </c>
      <c r="BY32" s="1110">
        <v>38459234</v>
      </c>
      <c r="BZ32" s="1110">
        <v>18504933</v>
      </c>
      <c r="CA32" s="1110">
        <v>27124000</v>
      </c>
      <c r="CB32" s="1110">
        <v>24128167</v>
      </c>
      <c r="CC32" s="1110">
        <v>0</v>
      </c>
      <c r="CD32" s="1110">
        <v>15180000</v>
      </c>
      <c r="CE32" s="1110">
        <f t="shared" si="44"/>
        <v>414143767</v>
      </c>
      <c r="CF32" s="1110">
        <f t="shared" ref="CF32:CF40" si="63">+BG32+BI32+BK32+BM32+BO32+BQ32+BS32+BU32+BW32+BY32+CA32+CC32</f>
        <v>414143767</v>
      </c>
      <c r="CG32" s="1110">
        <f>+BH32+BJ32+BL32+BN32+BP32+BR32+BT32+BV32+BX32+BZ32+CB32+CD32</f>
        <v>414143767</v>
      </c>
      <c r="CH32" s="1110">
        <f t="shared" si="57"/>
        <v>414143767</v>
      </c>
      <c r="CI32" s="1110">
        <f t="shared" si="57"/>
        <v>414143767</v>
      </c>
      <c r="CJ32" s="1110">
        <v>224969000</v>
      </c>
      <c r="CK32" s="1110">
        <v>0</v>
      </c>
      <c r="CL32" s="1110">
        <v>0</v>
      </c>
      <c r="CM32" s="1110">
        <v>95190000</v>
      </c>
      <c r="CN32" s="1110">
        <v>95190000</v>
      </c>
      <c r="CO32" s="1110">
        <v>85439000</v>
      </c>
      <c r="CP32" s="1110">
        <v>85439000</v>
      </c>
      <c r="CQ32" s="1110">
        <v>26780000</v>
      </c>
      <c r="CR32" s="1110"/>
      <c r="CS32" s="1110">
        <v>0</v>
      </c>
      <c r="CT32" s="1110"/>
      <c r="CU32" s="1110">
        <v>0</v>
      </c>
      <c r="CV32" s="1110"/>
      <c r="CW32" s="1110">
        <v>0</v>
      </c>
      <c r="CX32" s="1110"/>
      <c r="CY32" s="1110">
        <v>0</v>
      </c>
      <c r="CZ32" s="1110"/>
      <c r="DA32" s="1110">
        <v>0</v>
      </c>
      <c r="DB32" s="1110"/>
      <c r="DC32" s="1110">
        <v>0</v>
      </c>
      <c r="DD32" s="1110"/>
      <c r="DE32" s="1110">
        <v>0</v>
      </c>
      <c r="DF32" s="1110"/>
      <c r="DG32" s="1110">
        <v>17560000</v>
      </c>
      <c r="DH32" s="1110"/>
      <c r="DI32" s="1110">
        <f>+CK32+CM32+CO32+CQ32+CS32+CU32+CW32+CY32+DA32+DC32+DE32+DG32</f>
        <v>224969000</v>
      </c>
      <c r="DJ32" s="1110">
        <f t="shared" si="0"/>
        <v>180629000</v>
      </c>
      <c r="DK32" s="1110">
        <f>+CL32+CN32+CP32+CR32+CT32+CV32+CX32+CZ32+DB32+DD32+DF32+DH32</f>
        <v>180629000</v>
      </c>
      <c r="DL32" s="1110">
        <f t="shared" si="58"/>
        <v>224969000</v>
      </c>
      <c r="DM32" s="1110">
        <f t="shared" si="58"/>
        <v>180629000</v>
      </c>
      <c r="DN32" s="1110">
        <v>350000000</v>
      </c>
      <c r="DO32" s="447"/>
      <c r="DP32" s="447"/>
      <c r="DQ32" s="447"/>
      <c r="DR32" s="447"/>
      <c r="DS32" s="447"/>
      <c r="DT32" s="447"/>
      <c r="DU32" s="447"/>
      <c r="DV32" s="447"/>
      <c r="DW32" s="447"/>
      <c r="DX32" s="447"/>
      <c r="DY32" s="447"/>
      <c r="DZ32" s="447"/>
      <c r="EA32" s="447"/>
      <c r="EB32" s="447"/>
      <c r="EC32" s="447"/>
      <c r="ED32" s="447"/>
      <c r="EE32" s="447"/>
      <c r="EF32" s="447"/>
      <c r="EG32" s="447"/>
      <c r="EH32" s="447"/>
      <c r="EI32" s="447"/>
      <c r="EJ32" s="447"/>
      <c r="EK32" s="447"/>
      <c r="EL32" s="447"/>
      <c r="EM32" s="529"/>
      <c r="EN32" s="529"/>
      <c r="EO32" s="529"/>
      <c r="EP32" s="529"/>
      <c r="EQ32" s="529"/>
      <c r="ER32" s="59">
        <f t="shared" si="39"/>
        <v>1</v>
      </c>
      <c r="ES32" s="59">
        <f t="shared" si="9"/>
        <v>1</v>
      </c>
      <c r="ET32" s="59">
        <f t="shared" si="10"/>
        <v>0.8029061781845499</v>
      </c>
      <c r="EU32" s="59">
        <f t="shared" si="11"/>
        <v>0.98724285876640705</v>
      </c>
      <c r="EV32" s="59">
        <f t="shared" si="12"/>
        <v>0.76882469888923133</v>
      </c>
      <c r="EW32" s="1087"/>
      <c r="EX32" s="650"/>
      <c r="EY32" s="650"/>
      <c r="EZ32" s="661"/>
      <c r="FA32" s="636"/>
    </row>
    <row r="33" spans="1:158" s="57" customFormat="1" ht="30" customHeight="1" x14ac:dyDescent="0.25">
      <c r="A33" s="648"/>
      <c r="B33" s="659"/>
      <c r="C33" s="664"/>
      <c r="D33" s="664"/>
      <c r="E33" s="636"/>
      <c r="F33" s="1075" t="s">
        <v>108</v>
      </c>
      <c r="G33" s="1110"/>
      <c r="H33" s="1110"/>
      <c r="I33" s="1110"/>
      <c r="J33" s="1110"/>
      <c r="K33" s="1110"/>
      <c r="L33" s="1110"/>
      <c r="M33" s="1110"/>
      <c r="N33" s="1110"/>
      <c r="O33" s="1110"/>
      <c r="P33" s="1110"/>
      <c r="Q33" s="1110"/>
      <c r="R33" s="1110"/>
      <c r="S33" s="1110"/>
      <c r="T33" s="1110"/>
      <c r="U33" s="1110"/>
      <c r="V33" s="1110"/>
      <c r="W33" s="1110"/>
      <c r="X33" s="1110"/>
      <c r="Y33" s="1110"/>
      <c r="Z33" s="1110"/>
      <c r="AA33" s="1110"/>
      <c r="AB33" s="1110">
        <v>390000000</v>
      </c>
      <c r="AC33" s="1110">
        <v>0</v>
      </c>
      <c r="AD33" s="1110">
        <v>0</v>
      </c>
      <c r="AE33" s="1110">
        <v>0</v>
      </c>
      <c r="AF33" s="1110">
        <v>0</v>
      </c>
      <c r="AG33" s="1110">
        <f>+[4]SPI!F200</f>
        <v>12052966</v>
      </c>
      <c r="AH33" s="1110">
        <f>+AG33</f>
        <v>12052966</v>
      </c>
      <c r="AI33" s="1110">
        <v>38401767</v>
      </c>
      <c r="AJ33" s="1110">
        <v>38401767</v>
      </c>
      <c r="AK33" s="1110">
        <v>44436000</v>
      </c>
      <c r="AL33" s="1110">
        <v>44436000</v>
      </c>
      <c r="AM33" s="1110">
        <v>44436000</v>
      </c>
      <c r="AN33" s="1110">
        <v>44436000</v>
      </c>
      <c r="AO33" s="1110">
        <v>44436000</v>
      </c>
      <c r="AP33" s="1110">
        <v>44436000</v>
      </c>
      <c r="AQ33" s="1110">
        <v>44436000</v>
      </c>
      <c r="AR33" s="1110">
        <v>44436000</v>
      </c>
      <c r="AS33" s="1110">
        <v>44436000</v>
      </c>
      <c r="AT33" s="1110">
        <v>44436000</v>
      </c>
      <c r="AU33" s="1110">
        <v>44436000</v>
      </c>
      <c r="AV33" s="1110">
        <v>44436000</v>
      </c>
      <c r="AW33" s="1110">
        <v>76744201</v>
      </c>
      <c r="AX33" s="1110">
        <v>42296000</v>
      </c>
      <c r="AY33" s="1110">
        <v>89824103</v>
      </c>
      <c r="AZ33" s="1110">
        <v>67925233</v>
      </c>
      <c r="BA33" s="1110">
        <f t="shared" si="59"/>
        <v>483639037</v>
      </c>
      <c r="BB33" s="1110">
        <f t="shared" si="60"/>
        <v>483639037</v>
      </c>
      <c r="BC33" s="1110">
        <f t="shared" si="60"/>
        <v>427291966</v>
      </c>
      <c r="BD33" s="1110">
        <f t="shared" si="61"/>
        <v>483639037</v>
      </c>
      <c r="BE33" s="1110">
        <f t="shared" si="62"/>
        <v>427291966</v>
      </c>
      <c r="BF33" s="1110">
        <v>376030000</v>
      </c>
      <c r="BG33" s="1110">
        <v>0</v>
      </c>
      <c r="BH33" s="1110">
        <v>0</v>
      </c>
      <c r="BI33" s="1110">
        <v>5394100</v>
      </c>
      <c r="BJ33" s="1110">
        <v>5394100</v>
      </c>
      <c r="BK33" s="1110">
        <v>38806000</v>
      </c>
      <c r="BL33" s="1110">
        <v>38605333</v>
      </c>
      <c r="BM33" s="1110">
        <v>38806000</v>
      </c>
      <c r="BN33" s="1110">
        <v>38806000</v>
      </c>
      <c r="BO33" s="1110">
        <v>38806000</v>
      </c>
      <c r="BP33" s="1110">
        <v>38806000</v>
      </c>
      <c r="BQ33" s="1110">
        <v>38806000</v>
      </c>
      <c r="BR33" s="1110">
        <v>38806000</v>
      </c>
      <c r="BS33" s="1110">
        <v>38806000</v>
      </c>
      <c r="BT33" s="1110">
        <v>38806000</v>
      </c>
      <c r="BU33" s="1110">
        <v>38806000</v>
      </c>
      <c r="BV33" s="1110">
        <v>38806000</v>
      </c>
      <c r="BW33" s="1110">
        <v>38806000</v>
      </c>
      <c r="BX33" s="1110">
        <v>38806000</v>
      </c>
      <c r="BY33" s="1110">
        <v>38806000</v>
      </c>
      <c r="BZ33" s="1110">
        <v>23626000</v>
      </c>
      <c r="CA33" s="1110">
        <v>26634067</v>
      </c>
      <c r="CB33" s="1110">
        <v>31216000</v>
      </c>
      <c r="CC33" s="1110">
        <v>71667600</v>
      </c>
      <c r="CD33" s="1110">
        <v>52891834</v>
      </c>
      <c r="CE33" s="1110">
        <f t="shared" si="44"/>
        <v>414143767</v>
      </c>
      <c r="CF33" s="1110">
        <f t="shared" si="63"/>
        <v>414143767</v>
      </c>
      <c r="CG33" s="1110">
        <f>+BH33+BJ33+BL33+BN33+BP33+BR33+BT33+BV33+BX33+BZ33+CB33+CD33</f>
        <v>384569267</v>
      </c>
      <c r="CH33" s="1110">
        <f t="shared" si="57"/>
        <v>414143767</v>
      </c>
      <c r="CI33" s="1110">
        <f t="shared" si="57"/>
        <v>384569267</v>
      </c>
      <c r="CJ33" s="1110">
        <v>224969000</v>
      </c>
      <c r="CK33" s="1110">
        <v>0</v>
      </c>
      <c r="CL33" s="1110">
        <v>0</v>
      </c>
      <c r="CM33" s="1110">
        <v>0</v>
      </c>
      <c r="CN33" s="1110">
        <v>0</v>
      </c>
      <c r="CO33" s="1110">
        <v>7165533</v>
      </c>
      <c r="CP33" s="1110">
        <v>7165533</v>
      </c>
      <c r="CQ33" s="1110">
        <v>14999967</v>
      </c>
      <c r="CR33" s="1110"/>
      <c r="CS33" s="1110">
        <v>21382000</v>
      </c>
      <c r="CT33" s="1110"/>
      <c r="CU33" s="1110">
        <v>21382000</v>
      </c>
      <c r="CV33" s="1110"/>
      <c r="CW33" s="1110">
        <v>21382000</v>
      </c>
      <c r="CX33" s="1110"/>
      <c r="CY33" s="1110">
        <v>21382000</v>
      </c>
      <c r="CZ33" s="1110"/>
      <c r="DA33" s="1110">
        <v>21382000</v>
      </c>
      <c r="DB33" s="1110"/>
      <c r="DC33" s="1110">
        <v>21382000</v>
      </c>
      <c r="DD33" s="1110"/>
      <c r="DE33" s="1110">
        <v>21382000</v>
      </c>
      <c r="DF33" s="1110"/>
      <c r="DG33" s="1110">
        <v>53129500</v>
      </c>
      <c r="DH33" s="1110"/>
      <c r="DI33" s="1110">
        <f>+CK33+CM33+CO33+CQ33+CS33+CU33+CW33+CY33+DA33+DC33+DE33+DG33</f>
        <v>224969000</v>
      </c>
      <c r="DJ33" s="1110">
        <f t="shared" si="0"/>
        <v>7165533</v>
      </c>
      <c r="DK33" s="1110">
        <f>+CL33+CN33+CP33+CR33+CT33+CV33+CX33+CZ33+DB33+DD33+DF33+DH33</f>
        <v>7165533</v>
      </c>
      <c r="DL33" s="1110">
        <f t="shared" si="58"/>
        <v>224969000</v>
      </c>
      <c r="DM33" s="1110">
        <f t="shared" si="58"/>
        <v>7165533</v>
      </c>
      <c r="DN33" s="1110"/>
      <c r="DO33" s="447"/>
      <c r="DP33" s="447"/>
      <c r="DQ33" s="447"/>
      <c r="DR33" s="447"/>
      <c r="DS33" s="447"/>
      <c r="DT33" s="447"/>
      <c r="DU33" s="447"/>
      <c r="DV33" s="447"/>
      <c r="DW33" s="447"/>
      <c r="DX33" s="447"/>
      <c r="DY33" s="447"/>
      <c r="DZ33" s="447"/>
      <c r="EA33" s="447"/>
      <c r="EB33" s="447"/>
      <c r="EC33" s="447"/>
      <c r="ED33" s="447"/>
      <c r="EE33" s="447"/>
      <c r="EF33" s="447"/>
      <c r="EG33" s="447"/>
      <c r="EH33" s="447"/>
      <c r="EI33" s="447"/>
      <c r="EJ33" s="447"/>
      <c r="EK33" s="447"/>
      <c r="EL33" s="447"/>
      <c r="EM33" s="529"/>
      <c r="EN33" s="529"/>
      <c r="EO33" s="529"/>
      <c r="EP33" s="529"/>
      <c r="EQ33" s="529"/>
      <c r="ER33" s="59">
        <f t="shared" si="39"/>
        <v>1</v>
      </c>
      <c r="ES33" s="59">
        <f t="shared" si="9"/>
        <v>1</v>
      </c>
      <c r="ET33" s="59">
        <f t="shared" si="10"/>
        <v>3.1851201721126023E-2</v>
      </c>
      <c r="EU33" s="59">
        <f t="shared" si="11"/>
        <v>0.90505361744203083</v>
      </c>
      <c r="EV33" s="59">
        <f>IFERROR(((AA33+BE33+CI33+DM33)/G33),0)</f>
        <v>0</v>
      </c>
      <c r="EW33" s="1087"/>
      <c r="EX33" s="650"/>
      <c r="EY33" s="650"/>
      <c r="EZ33" s="661"/>
      <c r="FA33" s="636"/>
      <c r="FB33" s="446"/>
    </row>
    <row r="34" spans="1:158" s="56" customFormat="1" ht="30" customHeight="1" x14ac:dyDescent="0.25">
      <c r="A34" s="648"/>
      <c r="B34" s="659"/>
      <c r="C34" s="664"/>
      <c r="D34" s="664"/>
      <c r="E34" s="636"/>
      <c r="F34" s="1079" t="s">
        <v>109</v>
      </c>
      <c r="G34" s="1111">
        <f>BE34+CH34+CJ34+DN34</f>
        <v>9.999999999999969E-3</v>
      </c>
      <c r="H34" s="530"/>
      <c r="I34" s="530"/>
      <c r="J34" s="530"/>
      <c r="K34" s="529"/>
      <c r="L34" s="530"/>
      <c r="M34" s="529"/>
      <c r="N34" s="530"/>
      <c r="O34" s="529"/>
      <c r="P34" s="529"/>
      <c r="Q34" s="529"/>
      <c r="R34" s="529"/>
      <c r="S34" s="529"/>
      <c r="T34" s="529"/>
      <c r="U34" s="530"/>
      <c r="V34" s="529"/>
      <c r="W34" s="530"/>
      <c r="X34" s="530"/>
      <c r="Y34" s="530"/>
      <c r="Z34" s="530"/>
      <c r="AA34" s="530"/>
      <c r="AB34" s="58">
        <v>7.1999999999999981E-3</v>
      </c>
      <c r="AC34" s="58">
        <f>+AD34</f>
        <v>3.5999999999999999E-3</v>
      </c>
      <c r="AD34" s="58">
        <v>3.5999999999999999E-3</v>
      </c>
      <c r="AE34" s="58">
        <v>0</v>
      </c>
      <c r="AF34" s="58">
        <v>0</v>
      </c>
      <c r="AG34" s="58">
        <v>1.7999999999999995E-3</v>
      </c>
      <c r="AH34" s="58">
        <v>1.7999999999999995E-3</v>
      </c>
      <c r="AI34" s="58">
        <v>0</v>
      </c>
      <c r="AJ34" s="533">
        <v>0</v>
      </c>
      <c r="AK34" s="533">
        <v>0</v>
      </c>
      <c r="AL34" s="533">
        <v>0</v>
      </c>
      <c r="AM34" s="59">
        <f>+AD34-AF34-AH34-AJ34</f>
        <v>1.8000000000000004E-3</v>
      </c>
      <c r="AN34" s="59">
        <v>0</v>
      </c>
      <c r="AO34" s="59">
        <v>0</v>
      </c>
      <c r="AP34" s="59">
        <v>1.8E-3</v>
      </c>
      <c r="AQ34" s="59">
        <v>0</v>
      </c>
      <c r="AR34" s="59">
        <v>0</v>
      </c>
      <c r="AS34" s="59">
        <v>0</v>
      </c>
      <c r="AT34" s="59">
        <v>0</v>
      </c>
      <c r="AU34" s="59">
        <v>0</v>
      </c>
      <c r="AV34" s="59">
        <v>0</v>
      </c>
      <c r="AW34" s="59">
        <v>0</v>
      </c>
      <c r="AX34" s="59">
        <v>0</v>
      </c>
      <c r="AY34" s="59">
        <v>0</v>
      </c>
      <c r="AZ34" s="59">
        <v>0</v>
      </c>
      <c r="BA34" s="59">
        <f t="shared" si="59"/>
        <v>7.1999999999999998E-3</v>
      </c>
      <c r="BB34" s="59">
        <f t="shared" si="60"/>
        <v>7.1999999999999998E-3</v>
      </c>
      <c r="BC34" s="59">
        <f t="shared" si="60"/>
        <v>7.1999999999999998E-3</v>
      </c>
      <c r="BD34" s="59">
        <f t="shared" si="61"/>
        <v>7.1999999999999998E-3</v>
      </c>
      <c r="BE34" s="59">
        <f t="shared" si="62"/>
        <v>7.1999999999999998E-3</v>
      </c>
      <c r="BF34" s="1112">
        <v>0</v>
      </c>
      <c r="BG34" s="1112">
        <v>0</v>
      </c>
      <c r="BH34" s="1112">
        <v>0</v>
      </c>
      <c r="BI34" s="1112">
        <v>0</v>
      </c>
      <c r="BJ34" s="1112">
        <v>0</v>
      </c>
      <c r="BK34" s="1112">
        <v>0</v>
      </c>
      <c r="BL34" s="449">
        <v>0</v>
      </c>
      <c r="BM34" s="1112">
        <v>0</v>
      </c>
      <c r="BN34" s="1112">
        <v>0</v>
      </c>
      <c r="BO34" s="1112">
        <v>0</v>
      </c>
      <c r="BP34" s="1112">
        <v>0</v>
      </c>
      <c r="BQ34" s="1112">
        <v>0</v>
      </c>
      <c r="BR34" s="534">
        <v>0</v>
      </c>
      <c r="BS34" s="1112">
        <v>0</v>
      </c>
      <c r="BT34" s="534">
        <v>0</v>
      </c>
      <c r="BU34" s="1112">
        <v>0</v>
      </c>
      <c r="BV34" s="1112">
        <v>0</v>
      </c>
      <c r="BW34" s="1112">
        <v>0</v>
      </c>
      <c r="BX34" s="1112">
        <v>0</v>
      </c>
      <c r="BY34" s="1112">
        <v>0</v>
      </c>
      <c r="BZ34" s="1112">
        <v>0</v>
      </c>
      <c r="CA34" s="1112">
        <v>0</v>
      </c>
      <c r="CB34" s="1112">
        <v>0</v>
      </c>
      <c r="CC34" s="1112">
        <v>0</v>
      </c>
      <c r="CD34" s="1112">
        <v>0</v>
      </c>
      <c r="CE34" s="59">
        <f t="shared" si="44"/>
        <v>0</v>
      </c>
      <c r="CF34" s="59">
        <f t="shared" si="63"/>
        <v>0</v>
      </c>
      <c r="CG34" s="58">
        <f>+BH34+BJ34+BL34+BN34+BP34+BR34+BT34+BV34+BX34+BZ34+CB34+CD34</f>
        <v>0</v>
      </c>
      <c r="CH34" s="58">
        <f t="shared" si="57"/>
        <v>0</v>
      </c>
      <c r="CI34" s="58">
        <f t="shared" si="57"/>
        <v>0</v>
      </c>
      <c r="CJ34" s="429">
        <f>+CH31-CI31</f>
        <v>2.7999999999999692E-3</v>
      </c>
      <c r="CK34" s="429">
        <v>5.9999999999999995E-4</v>
      </c>
      <c r="CL34" s="429">
        <v>5.9999999999999995E-4</v>
      </c>
      <c r="CM34" s="429">
        <v>2.9999999999999997E-4</v>
      </c>
      <c r="CN34" s="429">
        <v>2.9999999999999997E-4</v>
      </c>
      <c r="CO34" s="429">
        <v>1.9E-3</v>
      </c>
      <c r="CP34" s="429">
        <v>1.9E-3</v>
      </c>
      <c r="CQ34" s="429">
        <v>0</v>
      </c>
      <c r="CR34" s="429"/>
      <c r="CS34" s="429">
        <v>0</v>
      </c>
      <c r="CT34" s="429"/>
      <c r="CU34" s="429">
        <v>0</v>
      </c>
      <c r="CV34" s="429"/>
      <c r="CW34" s="429">
        <v>0</v>
      </c>
      <c r="CX34" s="429"/>
      <c r="CY34" s="429">
        <v>0</v>
      </c>
      <c r="CZ34" s="429"/>
      <c r="DA34" s="429">
        <v>0</v>
      </c>
      <c r="DB34" s="429"/>
      <c r="DC34" s="429">
        <v>0</v>
      </c>
      <c r="DD34" s="429"/>
      <c r="DE34" s="429">
        <v>0</v>
      </c>
      <c r="DF34" s="429"/>
      <c r="DG34" s="429">
        <v>0</v>
      </c>
      <c r="DH34" s="429"/>
      <c r="DI34" s="1111">
        <f>+CK34+CM34+CO34+CQ34+CS34+CU34+CW34+CY34+DA34+DC34+DE34+DG34</f>
        <v>2.8E-3</v>
      </c>
      <c r="DJ34" s="1111">
        <f t="shared" si="0"/>
        <v>2.8E-3</v>
      </c>
      <c r="DK34" s="1111">
        <f>+CL34+CN34+CP34+CR34+CT34+CV34+CX34+CZ34+DB34+DD34+DF34+DH34</f>
        <v>2.8E-3</v>
      </c>
      <c r="DL34" s="1111">
        <f t="shared" si="58"/>
        <v>2.8E-3</v>
      </c>
      <c r="DM34" s="1111">
        <f t="shared" si="58"/>
        <v>2.8E-3</v>
      </c>
      <c r="DN34" s="559"/>
      <c r="DO34" s="449"/>
      <c r="DP34" s="449"/>
      <c r="DQ34" s="449"/>
      <c r="DR34" s="449"/>
      <c r="DS34" s="449"/>
      <c r="DT34" s="449"/>
      <c r="DU34" s="449"/>
      <c r="DV34" s="449"/>
      <c r="DW34" s="449"/>
      <c r="DX34" s="449"/>
      <c r="DY34" s="449"/>
      <c r="DZ34" s="449"/>
      <c r="EA34" s="449"/>
      <c r="EB34" s="449"/>
      <c r="EC34" s="449"/>
      <c r="ED34" s="449"/>
      <c r="EE34" s="449"/>
      <c r="EF34" s="449"/>
      <c r="EG34" s="449"/>
      <c r="EH34" s="449"/>
      <c r="EI34" s="449"/>
      <c r="EJ34" s="449"/>
      <c r="EK34" s="449"/>
      <c r="EL34" s="449"/>
      <c r="EM34" s="529"/>
      <c r="EN34" s="529"/>
      <c r="EO34" s="529"/>
      <c r="EP34" s="529"/>
      <c r="EQ34" s="529"/>
      <c r="ER34" s="59">
        <f t="shared" si="39"/>
        <v>1</v>
      </c>
      <c r="ES34" s="59">
        <f t="shared" si="9"/>
        <v>1</v>
      </c>
      <c r="ET34" s="59">
        <f t="shared" si="10"/>
        <v>1</v>
      </c>
      <c r="EU34" s="59">
        <f t="shared" si="11"/>
        <v>1</v>
      </c>
      <c r="EV34" s="59">
        <f t="shared" si="12"/>
        <v>1.0000000000000031</v>
      </c>
      <c r="EW34" s="1087"/>
      <c r="EX34" s="650"/>
      <c r="EY34" s="650"/>
      <c r="EZ34" s="661"/>
      <c r="FA34" s="636"/>
    </row>
    <row r="35" spans="1:158" s="57" customFormat="1" ht="30" customHeight="1" x14ac:dyDescent="0.25">
      <c r="A35" s="648"/>
      <c r="B35" s="659"/>
      <c r="C35" s="664"/>
      <c r="D35" s="664"/>
      <c r="E35" s="636"/>
      <c r="F35" s="1074" t="s">
        <v>110</v>
      </c>
      <c r="G35" s="1110">
        <f>+AA35+BE35+CI35+DL35+DN35</f>
        <v>131717699</v>
      </c>
      <c r="H35" s="1110"/>
      <c r="I35" s="1110"/>
      <c r="J35" s="1110"/>
      <c r="K35" s="1110"/>
      <c r="L35" s="1110"/>
      <c r="M35" s="1110"/>
      <c r="N35" s="1110"/>
      <c r="O35" s="1110"/>
      <c r="P35" s="1110"/>
      <c r="Q35" s="1110"/>
      <c r="R35" s="1110"/>
      <c r="S35" s="1110"/>
      <c r="T35" s="1110"/>
      <c r="U35" s="1110"/>
      <c r="V35" s="1110"/>
      <c r="W35" s="1110"/>
      <c r="X35" s="1110"/>
      <c r="Y35" s="1110"/>
      <c r="Z35" s="1110"/>
      <c r="AA35" s="1110"/>
      <c r="AB35" s="1110">
        <v>61903867</v>
      </c>
      <c r="AC35" s="1110">
        <f>+AD35</f>
        <v>36540000</v>
      </c>
      <c r="AD35" s="1110">
        <v>36540000</v>
      </c>
      <c r="AE35" s="1110">
        <v>21003667</v>
      </c>
      <c r="AF35" s="1110">
        <v>21003667</v>
      </c>
      <c r="AG35" s="1110">
        <v>4360200</v>
      </c>
      <c r="AH35" s="1110">
        <v>4360200</v>
      </c>
      <c r="AI35" s="1110">
        <v>0</v>
      </c>
      <c r="AJ35" s="1110">
        <v>0</v>
      </c>
      <c r="AK35" s="1110">
        <v>0</v>
      </c>
      <c r="AL35" s="1110">
        <v>0</v>
      </c>
      <c r="AM35" s="1110">
        <v>0</v>
      </c>
      <c r="AN35" s="1110">
        <v>0</v>
      </c>
      <c r="AO35" s="1110">
        <v>0</v>
      </c>
      <c r="AP35" s="1110">
        <v>0</v>
      </c>
      <c r="AQ35" s="1110">
        <v>0</v>
      </c>
      <c r="AR35" s="1110">
        <v>0</v>
      </c>
      <c r="AS35" s="1110">
        <v>0</v>
      </c>
      <c r="AT35" s="1110">
        <v>0</v>
      </c>
      <c r="AU35" s="1110">
        <v>0</v>
      </c>
      <c r="AV35" s="1110">
        <v>0</v>
      </c>
      <c r="AW35" s="1110">
        <v>0</v>
      </c>
      <c r="AX35" s="1110">
        <v>0</v>
      </c>
      <c r="AY35" s="1110">
        <v>0</v>
      </c>
      <c r="AZ35" s="1110">
        <v>0</v>
      </c>
      <c r="BA35" s="1110">
        <f t="shared" si="59"/>
        <v>61903867</v>
      </c>
      <c r="BB35" s="1110">
        <f t="shared" si="60"/>
        <v>61903867</v>
      </c>
      <c r="BC35" s="1110">
        <f t="shared" si="60"/>
        <v>61903867</v>
      </c>
      <c r="BD35" s="1110">
        <f t="shared" si="61"/>
        <v>61903867</v>
      </c>
      <c r="BE35" s="1110">
        <f t="shared" si="62"/>
        <v>61903867</v>
      </c>
      <c r="BF35" s="1110">
        <v>40239334</v>
      </c>
      <c r="BG35" s="1110">
        <v>27313966</v>
      </c>
      <c r="BH35" s="1110">
        <v>27313966</v>
      </c>
      <c r="BI35" s="1110">
        <v>12925368</v>
      </c>
      <c r="BJ35" s="1110">
        <v>1783333</v>
      </c>
      <c r="BK35" s="1110">
        <v>0</v>
      </c>
      <c r="BL35" s="1110">
        <v>2449700</v>
      </c>
      <c r="BM35" s="1110">
        <v>0</v>
      </c>
      <c r="BN35" s="1110">
        <v>1569333</v>
      </c>
      <c r="BO35" s="1110">
        <v>0</v>
      </c>
      <c r="BP35" s="1110">
        <v>7123000</v>
      </c>
      <c r="BQ35" s="1110">
        <v>0</v>
      </c>
      <c r="BR35" s="1110">
        <v>0</v>
      </c>
      <c r="BS35" s="1110">
        <v>-2</v>
      </c>
      <c r="BT35" s="1110">
        <v>0</v>
      </c>
      <c r="BU35" s="1110">
        <v>0</v>
      </c>
      <c r="BV35" s="1110">
        <v>0</v>
      </c>
      <c r="BW35" s="1110">
        <v>0</v>
      </c>
      <c r="BX35" s="1110">
        <v>0</v>
      </c>
      <c r="BY35" s="1110">
        <v>0</v>
      </c>
      <c r="BZ35" s="1110">
        <v>0</v>
      </c>
      <c r="CA35" s="1110">
        <v>0</v>
      </c>
      <c r="CB35" s="1110">
        <v>0</v>
      </c>
      <c r="CC35" s="1110">
        <v>0</v>
      </c>
      <c r="CD35" s="1110">
        <v>0</v>
      </c>
      <c r="CE35" s="1110">
        <f>+BG35+BI35+BK35+BM35+BO35+BQ35+BS35+BU35+BW35+BY35+CA35+CC35</f>
        <v>40239332</v>
      </c>
      <c r="CF35" s="1110">
        <f t="shared" si="63"/>
        <v>40239332</v>
      </c>
      <c r="CG35" s="1110">
        <f>+BH35+BJ35+BL35+BN35+BP35+BR35+BT35+BV35+BX35+BZ35+CB35+CD35</f>
        <v>40239332</v>
      </c>
      <c r="CH35" s="1110">
        <f t="shared" si="57"/>
        <v>40239332</v>
      </c>
      <c r="CI35" s="1110">
        <f t="shared" si="57"/>
        <v>40239332</v>
      </c>
      <c r="CJ35" s="1110">
        <f>+CI32-CI33</f>
        <v>29574500</v>
      </c>
      <c r="CK35" s="1110">
        <v>12641000</v>
      </c>
      <c r="CL35" s="1110">
        <v>12641000</v>
      </c>
      <c r="CM35" s="1110">
        <v>9343500</v>
      </c>
      <c r="CN35" s="1110">
        <v>9343500</v>
      </c>
      <c r="CO35" s="1110">
        <v>7590000</v>
      </c>
      <c r="CP35" s="1110">
        <v>7590000</v>
      </c>
      <c r="CQ35" s="1110">
        <v>0</v>
      </c>
      <c r="CR35" s="1110"/>
      <c r="CS35" s="1110">
        <v>0</v>
      </c>
      <c r="CT35" s="1110"/>
      <c r="CU35" s="1110">
        <v>0</v>
      </c>
      <c r="CV35" s="1110"/>
      <c r="CW35" s="1110">
        <v>0</v>
      </c>
      <c r="CX35" s="1110"/>
      <c r="CY35" s="1110">
        <v>0</v>
      </c>
      <c r="CZ35" s="1110"/>
      <c r="DA35" s="1110">
        <v>0</v>
      </c>
      <c r="DB35" s="1110"/>
      <c r="DC35" s="1110">
        <v>0</v>
      </c>
      <c r="DD35" s="1110"/>
      <c r="DE35" s="1110">
        <v>0</v>
      </c>
      <c r="DF35" s="1110"/>
      <c r="DG35" s="1110">
        <v>0</v>
      </c>
      <c r="DH35" s="1110"/>
      <c r="DI35" s="1110">
        <f>+CK35+CM35+CO35+CQ35+CS35+CU35+CW35+CY35+DA35+DC35+DE35+DG35</f>
        <v>29574500</v>
      </c>
      <c r="DJ35" s="1110">
        <f t="shared" si="0"/>
        <v>29574500</v>
      </c>
      <c r="DK35" s="1110">
        <f>+CL35+CN35+CP35+CR35+CT35+CV35+CX35+CZ35+DB35+DD35+DF35+DH35</f>
        <v>29574500</v>
      </c>
      <c r="DL35" s="1110">
        <f t="shared" si="58"/>
        <v>29574500</v>
      </c>
      <c r="DM35" s="1110">
        <f t="shared" si="58"/>
        <v>29574500</v>
      </c>
      <c r="DN35" s="1110"/>
      <c r="DO35" s="447"/>
      <c r="DP35" s="447"/>
      <c r="DQ35" s="447"/>
      <c r="DR35" s="447"/>
      <c r="DS35" s="447"/>
      <c r="DT35" s="447"/>
      <c r="DU35" s="447"/>
      <c r="DV35" s="447"/>
      <c r="DW35" s="447"/>
      <c r="DX35" s="447"/>
      <c r="DY35" s="447"/>
      <c r="DZ35" s="447"/>
      <c r="EA35" s="447"/>
      <c r="EB35" s="447"/>
      <c r="EC35" s="447"/>
      <c r="ED35" s="447"/>
      <c r="EE35" s="447"/>
      <c r="EF35" s="447"/>
      <c r="EG35" s="447"/>
      <c r="EH35" s="447"/>
      <c r="EI35" s="447"/>
      <c r="EJ35" s="447"/>
      <c r="EK35" s="447"/>
      <c r="EL35" s="447"/>
      <c r="EM35" s="529"/>
      <c r="EN35" s="529"/>
      <c r="EO35" s="529"/>
      <c r="EP35" s="529"/>
      <c r="EQ35" s="529"/>
      <c r="ER35" s="59">
        <f t="shared" si="39"/>
        <v>1</v>
      </c>
      <c r="ES35" s="59">
        <f t="shared" si="9"/>
        <v>1</v>
      </c>
      <c r="ET35" s="59">
        <f t="shared" si="10"/>
        <v>1</v>
      </c>
      <c r="EU35" s="59">
        <f t="shared" si="11"/>
        <v>1</v>
      </c>
      <c r="EV35" s="59">
        <f t="shared" si="12"/>
        <v>1</v>
      </c>
      <c r="EW35" s="1087"/>
      <c r="EX35" s="650"/>
      <c r="EY35" s="650"/>
      <c r="EZ35" s="661"/>
      <c r="FA35" s="636"/>
    </row>
    <row r="36" spans="1:158" s="56" customFormat="1" ht="30" customHeight="1" thickBot="1" x14ac:dyDescent="0.3">
      <c r="A36" s="648"/>
      <c r="B36" s="659"/>
      <c r="C36" s="664"/>
      <c r="D36" s="664"/>
      <c r="E36" s="636"/>
      <c r="F36" s="1079" t="s">
        <v>111</v>
      </c>
      <c r="G36" s="1129">
        <f>+G31+G34</f>
        <v>1</v>
      </c>
      <c r="H36" s="1116">
        <f>+H31+H34</f>
        <v>0.125</v>
      </c>
      <c r="I36" s="1116"/>
      <c r="J36" s="1116"/>
      <c r="K36" s="1116">
        <v>0.125</v>
      </c>
      <c r="L36" s="1116">
        <v>0</v>
      </c>
      <c r="M36" s="1116">
        <v>0.125</v>
      </c>
      <c r="N36" s="1116">
        <v>0</v>
      </c>
      <c r="O36" s="1116">
        <v>0.125</v>
      </c>
      <c r="P36" s="1116">
        <f>+P31</f>
        <v>0.05</v>
      </c>
      <c r="Q36" s="1116">
        <v>0.125</v>
      </c>
      <c r="R36" s="1116">
        <f>+R31</f>
        <v>7.4999999999999997E-2</v>
      </c>
      <c r="S36" s="1116">
        <v>0.125</v>
      </c>
      <c r="T36" s="1116">
        <f>+T31</f>
        <v>7.5999999999999998E-2</v>
      </c>
      <c r="U36" s="1116">
        <v>0.125</v>
      </c>
      <c r="V36" s="1116">
        <v>0.1178</v>
      </c>
      <c r="W36" s="1116">
        <f>+W31</f>
        <v>0.125</v>
      </c>
      <c r="X36" s="1116">
        <f t="shared" ref="X36:AA37" si="64">+X31</f>
        <v>0.125</v>
      </c>
      <c r="Y36" s="1116">
        <f t="shared" si="64"/>
        <v>0.1178</v>
      </c>
      <c r="Z36" s="1116">
        <f t="shared" si="64"/>
        <v>0.125</v>
      </c>
      <c r="AA36" s="1116">
        <f t="shared" si="64"/>
        <v>0.1178</v>
      </c>
      <c r="AB36" s="1116">
        <f t="shared" ref="AB36:AZ37" si="65">+AB31+AB34</f>
        <v>0.25719999999999998</v>
      </c>
      <c r="AC36" s="1116">
        <f t="shared" si="65"/>
        <v>3.5999999999999999E-3</v>
      </c>
      <c r="AD36" s="1116">
        <f t="shared" si="65"/>
        <v>3.5999999999999999E-3</v>
      </c>
      <c r="AE36" s="1116">
        <f t="shared" si="65"/>
        <v>2.2700000000000001E-2</v>
      </c>
      <c r="AF36" s="1116">
        <f t="shared" si="65"/>
        <v>2.2700000000000001E-2</v>
      </c>
      <c r="AG36" s="1116">
        <f t="shared" si="65"/>
        <v>2.4500000000000001E-2</v>
      </c>
      <c r="AH36" s="1116">
        <f t="shared" si="65"/>
        <v>2.4500000000000001E-2</v>
      </c>
      <c r="AI36" s="1116">
        <f t="shared" si="65"/>
        <v>2.2700000000000001E-2</v>
      </c>
      <c r="AJ36" s="1116">
        <f t="shared" si="65"/>
        <v>2.2700000000000001E-2</v>
      </c>
      <c r="AK36" s="1116">
        <f t="shared" si="65"/>
        <v>2.2700000000000001E-2</v>
      </c>
      <c r="AL36" s="1116">
        <f t="shared" si="65"/>
        <v>2.2700000000000001E-2</v>
      </c>
      <c r="AM36" s="1116">
        <f t="shared" si="65"/>
        <v>2.4500000000000001E-2</v>
      </c>
      <c r="AN36" s="1116">
        <f t="shared" si="65"/>
        <v>2.2700000000000001E-2</v>
      </c>
      <c r="AO36" s="1116">
        <f t="shared" si="65"/>
        <v>2.2700000000000001E-2</v>
      </c>
      <c r="AP36" s="1116">
        <f t="shared" si="65"/>
        <v>2.4500000000000001E-2</v>
      </c>
      <c r="AQ36" s="1116">
        <f t="shared" si="65"/>
        <v>2.2700000000000001E-2</v>
      </c>
      <c r="AR36" s="1116">
        <f t="shared" si="65"/>
        <v>2.2700000000000001E-2</v>
      </c>
      <c r="AS36" s="1116">
        <f t="shared" si="65"/>
        <v>2.2700000000000001E-2</v>
      </c>
      <c r="AT36" s="1116">
        <f>+AT31+AT34</f>
        <v>2.2700000000000001E-2</v>
      </c>
      <c r="AU36" s="1116">
        <f t="shared" si="65"/>
        <v>2.2700000000000001E-2</v>
      </c>
      <c r="AV36" s="1116">
        <f t="shared" si="65"/>
        <v>2.2700000000000001E-2</v>
      </c>
      <c r="AW36" s="1116">
        <f t="shared" si="65"/>
        <v>2.2700000000000001E-2</v>
      </c>
      <c r="AX36" s="1116">
        <f t="shared" si="65"/>
        <v>2.2700000000000001E-2</v>
      </c>
      <c r="AY36" s="1116">
        <f t="shared" si="65"/>
        <v>2.3E-2</v>
      </c>
      <c r="AZ36" s="1116">
        <f t="shared" si="65"/>
        <v>2.3E-2</v>
      </c>
      <c r="BA36" s="1130">
        <f t="shared" si="59"/>
        <v>0.25719999999999998</v>
      </c>
      <c r="BB36" s="1130">
        <f t="shared" si="60"/>
        <v>0.25719999999999998</v>
      </c>
      <c r="BC36" s="1130">
        <f t="shared" si="60"/>
        <v>0.25719999999999998</v>
      </c>
      <c r="BD36" s="1130">
        <f t="shared" si="61"/>
        <v>0.25719999999999998</v>
      </c>
      <c r="BE36" s="1130">
        <f t="shared" si="62"/>
        <v>0.25719999999999998</v>
      </c>
      <c r="BF36" s="1116">
        <f>+BF31+BF34</f>
        <v>0.25</v>
      </c>
      <c r="BG36" s="1116">
        <f>+BG31+BG34</f>
        <v>0</v>
      </c>
      <c r="BH36" s="1116">
        <f t="shared" ref="BH36:CI37" si="66">+BH31+BH34</f>
        <v>0</v>
      </c>
      <c r="BI36" s="1116">
        <f t="shared" si="66"/>
        <v>2.4E-2</v>
      </c>
      <c r="BJ36" s="1116">
        <f t="shared" si="66"/>
        <v>2.4E-2</v>
      </c>
      <c r="BK36" s="1116">
        <f t="shared" si="66"/>
        <v>2.4E-2</v>
      </c>
      <c r="BL36" s="1116">
        <f t="shared" si="66"/>
        <v>2.4E-2</v>
      </c>
      <c r="BM36" s="1116">
        <f t="shared" si="66"/>
        <v>2.4E-2</v>
      </c>
      <c r="BN36" s="1116">
        <f t="shared" si="66"/>
        <v>2.4E-2</v>
      </c>
      <c r="BO36" s="1116">
        <f t="shared" si="66"/>
        <v>2.4E-2</v>
      </c>
      <c r="BP36" s="1116">
        <f t="shared" si="66"/>
        <v>2.4E-2</v>
      </c>
      <c r="BQ36" s="1116">
        <f t="shared" si="66"/>
        <v>2.4E-2</v>
      </c>
      <c r="BR36" s="1116">
        <f t="shared" si="66"/>
        <v>2.4E-2</v>
      </c>
      <c r="BS36" s="1116">
        <f t="shared" si="66"/>
        <v>2.4E-2</v>
      </c>
      <c r="BT36" s="1116">
        <f t="shared" si="66"/>
        <v>2.4E-2</v>
      </c>
      <c r="BU36" s="1116">
        <f t="shared" si="66"/>
        <v>2.4E-2</v>
      </c>
      <c r="BV36" s="1116">
        <f t="shared" si="66"/>
        <v>2.2700000000000001E-2</v>
      </c>
      <c r="BW36" s="1116">
        <f t="shared" si="66"/>
        <v>2.4E-2</v>
      </c>
      <c r="BX36" s="1116">
        <f t="shared" si="66"/>
        <v>2.53E-2</v>
      </c>
      <c r="BY36" s="1116">
        <f t="shared" si="66"/>
        <v>2.4E-2</v>
      </c>
      <c r="BZ36" s="1116">
        <f t="shared" si="66"/>
        <v>2.1100000000000001E-2</v>
      </c>
      <c r="CA36" s="1116">
        <f t="shared" si="66"/>
        <v>2.4E-2</v>
      </c>
      <c r="CB36" s="1116">
        <f t="shared" si="66"/>
        <v>2.69E-2</v>
      </c>
      <c r="CC36" s="1116">
        <f t="shared" si="66"/>
        <v>0.01</v>
      </c>
      <c r="CD36" s="1116">
        <f t="shared" si="66"/>
        <v>7.1999999999999998E-3</v>
      </c>
      <c r="CE36" s="1116">
        <f t="shared" si="66"/>
        <v>0.24999999999999997</v>
      </c>
      <c r="CF36" s="1116">
        <f t="shared" si="63"/>
        <v>0.24999999999999997</v>
      </c>
      <c r="CG36" s="1116">
        <f t="shared" si="66"/>
        <v>0.2472</v>
      </c>
      <c r="CH36" s="1116">
        <f t="shared" si="66"/>
        <v>0.24999999999999997</v>
      </c>
      <c r="CI36" s="1116">
        <f t="shared" si="66"/>
        <v>0.2472</v>
      </c>
      <c r="CJ36" s="1129">
        <f>+CJ31+CJ34</f>
        <v>0.25279999999999997</v>
      </c>
      <c r="CK36" s="1129">
        <f t="shared" ref="CK36:DH36" si="67">+CK31+CK34</f>
        <v>5.9999999999999995E-4</v>
      </c>
      <c r="CL36" s="1129">
        <f t="shared" si="67"/>
        <v>5.9999999999999995E-4</v>
      </c>
      <c r="CM36" s="1129">
        <v>2.4300000000000002E-2</v>
      </c>
      <c r="CN36" s="1129">
        <f t="shared" si="67"/>
        <v>2.4300000000000002E-2</v>
      </c>
      <c r="CO36" s="1129">
        <f t="shared" si="67"/>
        <v>2.5899999999999999E-2</v>
      </c>
      <c r="CP36" s="1129">
        <f t="shared" si="67"/>
        <v>2.5899999999999999E-2</v>
      </c>
      <c r="CQ36" s="1129">
        <f t="shared" si="67"/>
        <v>2.4E-2</v>
      </c>
      <c r="CR36" s="1129">
        <f t="shared" si="67"/>
        <v>0</v>
      </c>
      <c r="CS36" s="1129">
        <f t="shared" si="67"/>
        <v>2.4E-2</v>
      </c>
      <c r="CT36" s="1129">
        <f t="shared" si="67"/>
        <v>0</v>
      </c>
      <c r="CU36" s="1129">
        <f t="shared" si="67"/>
        <v>2.4E-2</v>
      </c>
      <c r="CV36" s="1129">
        <f t="shared" si="67"/>
        <v>0</v>
      </c>
      <c r="CW36" s="1129">
        <f t="shared" si="67"/>
        <v>2.4E-2</v>
      </c>
      <c r="CX36" s="1129">
        <f t="shared" si="67"/>
        <v>0</v>
      </c>
      <c r="CY36" s="1129">
        <f t="shared" si="67"/>
        <v>2.4E-2</v>
      </c>
      <c r="CZ36" s="1129">
        <f t="shared" si="67"/>
        <v>0</v>
      </c>
      <c r="DA36" s="1129">
        <f t="shared" si="67"/>
        <v>2.4E-2</v>
      </c>
      <c r="DB36" s="1129">
        <f t="shared" si="67"/>
        <v>0</v>
      </c>
      <c r="DC36" s="1129">
        <f t="shared" si="67"/>
        <v>2.4E-2</v>
      </c>
      <c r="DD36" s="1129">
        <f t="shared" si="67"/>
        <v>0</v>
      </c>
      <c r="DE36" s="1129">
        <f t="shared" si="67"/>
        <v>2.4E-2</v>
      </c>
      <c r="DF36" s="1129">
        <f t="shared" si="67"/>
        <v>0</v>
      </c>
      <c r="DG36" s="1129">
        <f t="shared" si="67"/>
        <v>0.01</v>
      </c>
      <c r="DH36" s="1129">
        <f t="shared" si="67"/>
        <v>0</v>
      </c>
      <c r="DI36" s="1129">
        <f>+DI31+DI34</f>
        <v>0.25279999999999997</v>
      </c>
      <c r="DJ36" s="1129">
        <f t="shared" si="0"/>
        <v>5.0799999999999998E-2</v>
      </c>
      <c r="DK36" s="1129">
        <f>+DK31+DK34</f>
        <v>5.0799999999999998E-2</v>
      </c>
      <c r="DL36" s="1129">
        <f>+DL31+DL34</f>
        <v>0.25279999999999997</v>
      </c>
      <c r="DM36" s="1129">
        <f>+DM31+DM34</f>
        <v>5.0799999999999998E-2</v>
      </c>
      <c r="DN36" s="1116">
        <v>0.125</v>
      </c>
      <c r="DO36" s="1114"/>
      <c r="DP36" s="1114"/>
      <c r="DQ36" s="1114"/>
      <c r="DR36" s="1114"/>
      <c r="DS36" s="1114"/>
      <c r="DT36" s="1114"/>
      <c r="DU36" s="1114"/>
      <c r="DV36" s="1114"/>
      <c r="DW36" s="1114"/>
      <c r="DX36" s="1114"/>
      <c r="DY36" s="1114"/>
      <c r="DZ36" s="1114"/>
      <c r="EA36" s="1114"/>
      <c r="EB36" s="1114"/>
      <c r="EC36" s="1114"/>
      <c r="ED36" s="1114"/>
      <c r="EE36" s="1114"/>
      <c r="EF36" s="1114"/>
      <c r="EG36" s="1114"/>
      <c r="EH36" s="1114"/>
      <c r="EI36" s="1114"/>
      <c r="EJ36" s="1114"/>
      <c r="EK36" s="1114"/>
      <c r="EL36" s="1114"/>
      <c r="EM36" s="1113"/>
      <c r="EN36" s="1113"/>
      <c r="EO36" s="1113"/>
      <c r="EP36" s="1113"/>
      <c r="EQ36" s="1113"/>
      <c r="ER36" s="1116">
        <f t="shared" si="39"/>
        <v>1</v>
      </c>
      <c r="ES36" s="1116">
        <f t="shared" si="9"/>
        <v>1</v>
      </c>
      <c r="ET36" s="1116">
        <f t="shared" si="10"/>
        <v>0.20094936708860761</v>
      </c>
      <c r="EU36" s="1116">
        <f t="shared" si="11"/>
        <v>0.98535871156661781</v>
      </c>
      <c r="EV36" s="1116">
        <f t="shared" si="12"/>
        <v>0.67299999999999993</v>
      </c>
      <c r="EW36" s="1087"/>
      <c r="EX36" s="650"/>
      <c r="EY36" s="650"/>
      <c r="EZ36" s="661"/>
      <c r="FA36" s="636"/>
    </row>
    <row r="37" spans="1:158" s="52" customFormat="1" ht="30" customHeight="1" thickBot="1" x14ac:dyDescent="0.3">
      <c r="A37" s="648"/>
      <c r="B37" s="659"/>
      <c r="C37" s="664"/>
      <c r="D37" s="664"/>
      <c r="E37" s="636"/>
      <c r="F37" s="1077" t="s">
        <v>112</v>
      </c>
      <c r="G37" s="1120">
        <f>+G32+G35</f>
        <v>1837522766</v>
      </c>
      <c r="H37" s="1121">
        <f>+H32+H35</f>
        <v>250000000</v>
      </c>
      <c r="I37" s="1121"/>
      <c r="J37" s="1121"/>
      <c r="K37" s="1121">
        <v>250000000</v>
      </c>
      <c r="L37" s="1121">
        <v>0</v>
      </c>
      <c r="M37" s="1121">
        <v>250000000</v>
      </c>
      <c r="N37" s="1121">
        <f>+N32</f>
        <v>201132000</v>
      </c>
      <c r="O37" s="1121">
        <v>250000000</v>
      </c>
      <c r="P37" s="1121">
        <f>+P32</f>
        <v>209100000</v>
      </c>
      <c r="Q37" s="1121">
        <v>250000000</v>
      </c>
      <c r="R37" s="1121">
        <f>+R32</f>
        <v>209100000</v>
      </c>
      <c r="S37" s="1121">
        <f>+S32</f>
        <v>250000000</v>
      </c>
      <c r="T37" s="1121">
        <f>+T32</f>
        <v>209100000</v>
      </c>
      <c r="U37" s="1121">
        <v>250000000</v>
      </c>
      <c r="V37" s="1121">
        <v>249161000</v>
      </c>
      <c r="W37" s="1121">
        <f>+W32</f>
        <v>250000000</v>
      </c>
      <c r="X37" s="1121">
        <f t="shared" si="64"/>
        <v>250000000</v>
      </c>
      <c r="Y37" s="1121">
        <f t="shared" si="64"/>
        <v>249161000</v>
      </c>
      <c r="Z37" s="1121">
        <f t="shared" si="64"/>
        <v>250000000</v>
      </c>
      <c r="AA37" s="1121">
        <f t="shared" si="64"/>
        <v>249161000</v>
      </c>
      <c r="AB37" s="1121">
        <f>+AB32+AB35</f>
        <v>451903867</v>
      </c>
      <c r="AC37" s="1121">
        <f>+AC32+AC35</f>
        <v>36540000</v>
      </c>
      <c r="AD37" s="1121">
        <f>+AD32+AD35</f>
        <v>36540000</v>
      </c>
      <c r="AE37" s="1121">
        <f t="shared" si="65"/>
        <v>309296667</v>
      </c>
      <c r="AF37" s="1121">
        <f t="shared" si="65"/>
        <v>309296667</v>
      </c>
      <c r="AG37" s="1121">
        <f t="shared" si="65"/>
        <v>103533200</v>
      </c>
      <c r="AH37" s="1121">
        <f t="shared" si="65"/>
        <v>103533200</v>
      </c>
      <c r="AI37" s="1121">
        <f t="shared" si="65"/>
        <v>0</v>
      </c>
      <c r="AJ37" s="1121">
        <f t="shared" si="65"/>
        <v>0</v>
      </c>
      <c r="AK37" s="1121">
        <f>+AK32+AK35</f>
        <v>0</v>
      </c>
      <c r="AL37" s="1121">
        <f>+AL32+AL35</f>
        <v>0</v>
      </c>
      <c r="AM37" s="1121">
        <f t="shared" si="65"/>
        <v>0</v>
      </c>
      <c r="AN37" s="1121">
        <f t="shared" si="65"/>
        <v>0</v>
      </c>
      <c r="AO37" s="1121">
        <f t="shared" si="65"/>
        <v>0</v>
      </c>
      <c r="AP37" s="1121">
        <f t="shared" si="65"/>
        <v>0</v>
      </c>
      <c r="AQ37" s="1121">
        <f t="shared" si="65"/>
        <v>0</v>
      </c>
      <c r="AR37" s="1121">
        <f t="shared" si="65"/>
        <v>0</v>
      </c>
      <c r="AS37" s="1121">
        <f>+AS32+AS35</f>
        <v>0</v>
      </c>
      <c r="AT37" s="1121">
        <f>+AT32+AT35</f>
        <v>0</v>
      </c>
      <c r="AU37" s="1121">
        <f t="shared" si="65"/>
        <v>64657601</v>
      </c>
      <c r="AV37" s="1121">
        <f t="shared" si="65"/>
        <v>28510600</v>
      </c>
      <c r="AW37" s="1121">
        <f>+AW32+AW35</f>
        <v>29479836</v>
      </c>
      <c r="AX37" s="1121">
        <f>+AX32+AX35</f>
        <v>49519100</v>
      </c>
      <c r="AY37" s="1121">
        <f t="shared" si="65"/>
        <v>2035600</v>
      </c>
      <c r="AZ37" s="1121">
        <f t="shared" si="65"/>
        <v>2035600</v>
      </c>
      <c r="BA37" s="1121">
        <f t="shared" si="59"/>
        <v>545542904</v>
      </c>
      <c r="BB37" s="1121">
        <f t="shared" si="60"/>
        <v>545542904</v>
      </c>
      <c r="BC37" s="1121">
        <f t="shared" si="60"/>
        <v>529435167</v>
      </c>
      <c r="BD37" s="1121">
        <f t="shared" si="61"/>
        <v>545542904</v>
      </c>
      <c r="BE37" s="1121">
        <f t="shared" si="62"/>
        <v>529435167</v>
      </c>
      <c r="BF37" s="1121">
        <f>+BF32+BF35</f>
        <v>416269334</v>
      </c>
      <c r="BG37" s="1121">
        <f>+BG32+BG35</f>
        <v>376219966</v>
      </c>
      <c r="BH37" s="1121">
        <f t="shared" si="66"/>
        <v>376219966</v>
      </c>
      <c r="BI37" s="1121">
        <f t="shared" si="66"/>
        <v>12925368</v>
      </c>
      <c r="BJ37" s="1121">
        <f t="shared" si="66"/>
        <v>1783333</v>
      </c>
      <c r="BK37" s="1121">
        <f t="shared" si="66"/>
        <v>0</v>
      </c>
      <c r="BL37" s="1121">
        <f t="shared" si="66"/>
        <v>2449700</v>
      </c>
      <c r="BM37" s="1121">
        <f t="shared" si="66"/>
        <v>0</v>
      </c>
      <c r="BN37" s="1121">
        <f t="shared" si="66"/>
        <v>1569333</v>
      </c>
      <c r="BO37" s="1121">
        <f t="shared" si="66"/>
        <v>0</v>
      </c>
      <c r="BP37" s="1121">
        <f t="shared" si="66"/>
        <v>7123000</v>
      </c>
      <c r="BQ37" s="1121">
        <f t="shared" si="66"/>
        <v>0</v>
      </c>
      <c r="BR37" s="1121">
        <f t="shared" si="66"/>
        <v>0</v>
      </c>
      <c r="BS37" s="1121">
        <f t="shared" si="66"/>
        <v>-2</v>
      </c>
      <c r="BT37" s="1121">
        <f t="shared" si="66"/>
        <v>0</v>
      </c>
      <c r="BU37" s="1121">
        <f t="shared" si="66"/>
        <v>0</v>
      </c>
      <c r="BV37" s="1121">
        <f t="shared" si="66"/>
        <v>0</v>
      </c>
      <c r="BW37" s="1121">
        <f t="shared" si="66"/>
        <v>-345467</v>
      </c>
      <c r="BX37" s="1121">
        <f t="shared" si="66"/>
        <v>7424667</v>
      </c>
      <c r="BY37" s="1121">
        <f t="shared" si="66"/>
        <v>38459234</v>
      </c>
      <c r="BZ37" s="1121">
        <f t="shared" si="66"/>
        <v>18504933</v>
      </c>
      <c r="CA37" s="1121">
        <f t="shared" si="66"/>
        <v>27124000</v>
      </c>
      <c r="CB37" s="1121">
        <f t="shared" si="66"/>
        <v>24128167</v>
      </c>
      <c r="CC37" s="1121">
        <f t="shared" si="66"/>
        <v>0</v>
      </c>
      <c r="CD37" s="1121">
        <f t="shared" si="66"/>
        <v>15180000</v>
      </c>
      <c r="CE37" s="1121">
        <f t="shared" si="66"/>
        <v>454383099</v>
      </c>
      <c r="CF37" s="1121">
        <f t="shared" si="63"/>
        <v>454383099</v>
      </c>
      <c r="CG37" s="1121">
        <f t="shared" si="66"/>
        <v>454383099</v>
      </c>
      <c r="CH37" s="1121">
        <f t="shared" si="66"/>
        <v>454383099</v>
      </c>
      <c r="CI37" s="1121">
        <f t="shared" si="66"/>
        <v>454383099</v>
      </c>
      <c r="CJ37" s="1121">
        <f>+CJ32+CJ35</f>
        <v>254543500</v>
      </c>
      <c r="CK37" s="1121">
        <f t="shared" ref="CK37:DH37" si="68">+CK32+CK35</f>
        <v>12641000</v>
      </c>
      <c r="CL37" s="1121">
        <f t="shared" si="68"/>
        <v>12641000</v>
      </c>
      <c r="CM37" s="1121">
        <f t="shared" si="68"/>
        <v>104533500</v>
      </c>
      <c r="CN37" s="1121">
        <f t="shared" si="68"/>
        <v>104533500</v>
      </c>
      <c r="CO37" s="1121">
        <f t="shared" si="68"/>
        <v>93029000</v>
      </c>
      <c r="CP37" s="1121">
        <f t="shared" si="68"/>
        <v>93029000</v>
      </c>
      <c r="CQ37" s="1121">
        <f t="shared" si="68"/>
        <v>26780000</v>
      </c>
      <c r="CR37" s="1121">
        <f t="shared" si="68"/>
        <v>0</v>
      </c>
      <c r="CS37" s="1121">
        <f t="shared" si="68"/>
        <v>0</v>
      </c>
      <c r="CT37" s="1121">
        <f t="shared" si="68"/>
        <v>0</v>
      </c>
      <c r="CU37" s="1121">
        <f t="shared" si="68"/>
        <v>0</v>
      </c>
      <c r="CV37" s="1121">
        <f t="shared" si="68"/>
        <v>0</v>
      </c>
      <c r="CW37" s="1121">
        <f t="shared" si="68"/>
        <v>0</v>
      </c>
      <c r="CX37" s="1121">
        <f t="shared" si="68"/>
        <v>0</v>
      </c>
      <c r="CY37" s="1121">
        <f t="shared" si="68"/>
        <v>0</v>
      </c>
      <c r="CZ37" s="1121">
        <f t="shared" si="68"/>
        <v>0</v>
      </c>
      <c r="DA37" s="1121">
        <f t="shared" si="68"/>
        <v>0</v>
      </c>
      <c r="DB37" s="1121">
        <f t="shared" si="68"/>
        <v>0</v>
      </c>
      <c r="DC37" s="1121">
        <f t="shared" si="68"/>
        <v>0</v>
      </c>
      <c r="DD37" s="1121">
        <f t="shared" si="68"/>
        <v>0</v>
      </c>
      <c r="DE37" s="1121">
        <f t="shared" si="68"/>
        <v>0</v>
      </c>
      <c r="DF37" s="1121">
        <f t="shared" si="68"/>
        <v>0</v>
      </c>
      <c r="DG37" s="1121">
        <f t="shared" si="68"/>
        <v>17560000</v>
      </c>
      <c r="DH37" s="1121">
        <f t="shared" si="68"/>
        <v>0</v>
      </c>
      <c r="DI37" s="1121">
        <f>+DI32+DI35</f>
        <v>254543500</v>
      </c>
      <c r="DJ37" s="1121">
        <f t="shared" si="0"/>
        <v>210203500</v>
      </c>
      <c r="DK37" s="1121">
        <f t="shared" ref="DK37:DL37" si="69">+DK32++DK35</f>
        <v>210203500</v>
      </c>
      <c r="DL37" s="1121">
        <f t="shared" si="69"/>
        <v>254543500</v>
      </c>
      <c r="DM37" s="1121">
        <f>+DM32++DM35</f>
        <v>210203500</v>
      </c>
      <c r="DN37" s="1121">
        <v>350000000</v>
      </c>
      <c r="DO37" s="1122"/>
      <c r="DP37" s="1122"/>
      <c r="DQ37" s="1122"/>
      <c r="DR37" s="1122"/>
      <c r="DS37" s="1122"/>
      <c r="DT37" s="1122"/>
      <c r="DU37" s="1122"/>
      <c r="DV37" s="1122"/>
      <c r="DW37" s="1122"/>
      <c r="DX37" s="1122"/>
      <c r="DY37" s="1122"/>
      <c r="DZ37" s="1122"/>
      <c r="EA37" s="1122"/>
      <c r="EB37" s="1122"/>
      <c r="EC37" s="1122"/>
      <c r="ED37" s="1122"/>
      <c r="EE37" s="1122"/>
      <c r="EF37" s="1122"/>
      <c r="EG37" s="1122"/>
      <c r="EH37" s="1122"/>
      <c r="EI37" s="1122"/>
      <c r="EJ37" s="1122"/>
      <c r="EK37" s="1122"/>
      <c r="EL37" s="1122"/>
      <c r="EM37" s="1123"/>
      <c r="EN37" s="1122"/>
      <c r="EO37" s="1122"/>
      <c r="EP37" s="1122"/>
      <c r="EQ37" s="1123"/>
      <c r="ER37" s="1124">
        <f t="shared" si="39"/>
        <v>1</v>
      </c>
      <c r="ES37" s="1124">
        <f t="shared" si="9"/>
        <v>1</v>
      </c>
      <c r="ET37" s="1124">
        <f t="shared" si="10"/>
        <v>0.82580580529457637</v>
      </c>
      <c r="EU37" s="1124">
        <f t="shared" si="11"/>
        <v>0.9883936753793543</v>
      </c>
      <c r="EV37" s="1125">
        <f t="shared" si="12"/>
        <v>0.78539585615125929</v>
      </c>
      <c r="EW37" s="1088"/>
      <c r="EX37" s="651"/>
      <c r="EY37" s="651"/>
      <c r="EZ37" s="662"/>
      <c r="FA37" s="637"/>
    </row>
    <row r="38" spans="1:158" s="54" customFormat="1" ht="24.75" customHeight="1" thickBot="1" x14ac:dyDescent="0.3">
      <c r="A38" s="638" t="s">
        <v>116</v>
      </c>
      <c r="B38" s="639"/>
      <c r="C38" s="639"/>
      <c r="D38" s="639"/>
      <c r="E38" s="639"/>
      <c r="F38" s="60" t="s">
        <v>117</v>
      </c>
      <c r="G38" s="1108">
        <f>+G11+G18+G25+G32</f>
        <v>21730404981</v>
      </c>
      <c r="H38" s="1108">
        <f t="shared" ref="H38:BS38" si="70">+H11+H18+H25+H32</f>
        <v>2410000000</v>
      </c>
      <c r="I38" s="1108">
        <f t="shared" si="70"/>
        <v>0</v>
      </c>
      <c r="J38" s="1108">
        <f t="shared" si="70"/>
        <v>0</v>
      </c>
      <c r="K38" s="1108">
        <f t="shared" si="70"/>
        <v>2410000000</v>
      </c>
      <c r="L38" s="1108">
        <f t="shared" si="70"/>
        <v>430855000</v>
      </c>
      <c r="M38" s="1108">
        <f t="shared" si="70"/>
        <v>2410000000</v>
      </c>
      <c r="N38" s="1108">
        <f t="shared" si="70"/>
        <v>1967968000</v>
      </c>
      <c r="O38" s="1108">
        <f t="shared" si="70"/>
        <v>2410000000</v>
      </c>
      <c r="P38" s="1108">
        <f t="shared" si="70"/>
        <v>1988602000</v>
      </c>
      <c r="Q38" s="1108">
        <f t="shared" si="70"/>
        <v>2410000000</v>
      </c>
      <c r="R38" s="1108">
        <f t="shared" si="70"/>
        <v>1988602000</v>
      </c>
      <c r="S38" s="1108">
        <f t="shared" si="70"/>
        <v>2410000000</v>
      </c>
      <c r="T38" s="1108">
        <f t="shared" si="70"/>
        <v>2178974000</v>
      </c>
      <c r="U38" s="1108">
        <f t="shared" si="70"/>
        <v>2410000000</v>
      </c>
      <c r="V38" s="1108">
        <f t="shared" si="70"/>
        <v>2398540480</v>
      </c>
      <c r="W38" s="1108">
        <f t="shared" si="70"/>
        <v>2410000000</v>
      </c>
      <c r="X38" s="1108">
        <f t="shared" si="70"/>
        <v>2410000000</v>
      </c>
      <c r="Y38" s="1108">
        <f t="shared" si="70"/>
        <v>2398540480</v>
      </c>
      <c r="Z38" s="1108">
        <f t="shared" si="70"/>
        <v>2410000000</v>
      </c>
      <c r="AA38" s="1108">
        <f t="shared" si="70"/>
        <v>2398540480</v>
      </c>
      <c r="AB38" s="1108">
        <f t="shared" si="70"/>
        <v>4564236000</v>
      </c>
      <c r="AC38" s="1108">
        <f t="shared" si="70"/>
        <v>0</v>
      </c>
      <c r="AD38" s="1108">
        <f t="shared" si="70"/>
        <v>0</v>
      </c>
      <c r="AE38" s="1108">
        <f t="shared" si="70"/>
        <v>2641756000</v>
      </c>
      <c r="AF38" s="1108">
        <f t="shared" si="70"/>
        <v>2641756000</v>
      </c>
      <c r="AG38" s="1108">
        <f t="shared" si="70"/>
        <v>963878000</v>
      </c>
      <c r="AH38" s="1108">
        <f t="shared" si="70"/>
        <v>963878000</v>
      </c>
      <c r="AI38" s="1108">
        <f t="shared" si="70"/>
        <v>179072000</v>
      </c>
      <c r="AJ38" s="1108">
        <f t="shared" si="70"/>
        <v>179072000</v>
      </c>
      <c r="AK38" s="1108">
        <f t="shared" si="70"/>
        <v>24066000</v>
      </c>
      <c r="AL38" s="1108">
        <f t="shared" si="70"/>
        <v>24066000</v>
      </c>
      <c r="AM38" s="1108">
        <f t="shared" si="70"/>
        <v>333770000</v>
      </c>
      <c r="AN38" s="1108">
        <f t="shared" si="70"/>
        <v>277938000</v>
      </c>
      <c r="AO38" s="1108">
        <f t="shared" si="70"/>
        <v>13500000</v>
      </c>
      <c r="AP38" s="1108">
        <f t="shared" si="70"/>
        <v>3025600</v>
      </c>
      <c r="AQ38" s="1108">
        <f t="shared" si="70"/>
        <v>13752000</v>
      </c>
      <c r="AR38" s="1108">
        <f t="shared" si="70"/>
        <v>13752000</v>
      </c>
      <c r="AS38" s="1108">
        <f t="shared" si="70"/>
        <v>471965633</v>
      </c>
      <c r="AT38" s="1108">
        <f t="shared" si="70"/>
        <v>274630133</v>
      </c>
      <c r="AU38" s="1108">
        <f t="shared" si="70"/>
        <v>113586101</v>
      </c>
      <c r="AV38" s="1108">
        <f t="shared" si="70"/>
        <v>102055100</v>
      </c>
      <c r="AW38" s="1108">
        <f t="shared" si="70"/>
        <v>36920836</v>
      </c>
      <c r="AX38" s="1108">
        <f t="shared" si="70"/>
        <v>109417100</v>
      </c>
      <c r="AY38" s="1108">
        <f t="shared" si="70"/>
        <v>85530567</v>
      </c>
      <c r="AZ38" s="1108">
        <f t="shared" si="70"/>
        <v>80444133</v>
      </c>
      <c r="BA38" s="1108">
        <f t="shared" si="70"/>
        <v>4877797137</v>
      </c>
      <c r="BB38" s="1108">
        <f t="shared" si="70"/>
        <v>4877797137</v>
      </c>
      <c r="BC38" s="1108">
        <f t="shared" si="70"/>
        <v>4670034066</v>
      </c>
      <c r="BD38" s="1108">
        <f t="shared" si="70"/>
        <v>4877797137</v>
      </c>
      <c r="BE38" s="1108">
        <f t="shared" si="70"/>
        <v>4670034066</v>
      </c>
      <c r="BF38" s="1108">
        <f t="shared" si="70"/>
        <v>6265502000</v>
      </c>
      <c r="BG38" s="1108">
        <f t="shared" si="70"/>
        <v>5977658000</v>
      </c>
      <c r="BH38" s="1108">
        <f t="shared" si="70"/>
        <v>5977658000</v>
      </c>
      <c r="BI38" s="1108">
        <f t="shared" si="70"/>
        <v>8000000</v>
      </c>
      <c r="BJ38" s="1108">
        <f t="shared" si="70"/>
        <v>0</v>
      </c>
      <c r="BK38" s="1108">
        <f t="shared" si="70"/>
        <v>26862000</v>
      </c>
      <c r="BL38" s="1108">
        <f t="shared" si="70"/>
        <v>0</v>
      </c>
      <c r="BM38" s="1108">
        <f t="shared" si="70"/>
        <v>31304000</v>
      </c>
      <c r="BN38" s="1108">
        <f t="shared" si="70"/>
        <v>27504000</v>
      </c>
      <c r="BO38" s="1108">
        <f t="shared" si="70"/>
        <v>27391000</v>
      </c>
      <c r="BP38" s="1108">
        <f t="shared" si="70"/>
        <v>0</v>
      </c>
      <c r="BQ38" s="1108">
        <f t="shared" si="70"/>
        <v>0</v>
      </c>
      <c r="BR38" s="1108">
        <f t="shared" si="70"/>
        <v>0</v>
      </c>
      <c r="BS38" s="1108">
        <f t="shared" si="70"/>
        <v>0</v>
      </c>
      <c r="BT38" s="1108">
        <f t="shared" ref="BT38:DN38" si="71">+BT11+BT18+BT25+BT32</f>
        <v>0</v>
      </c>
      <c r="BU38" s="1108">
        <f t="shared" si="71"/>
        <v>0</v>
      </c>
      <c r="BV38" s="1108">
        <f t="shared" si="71"/>
        <v>73919000</v>
      </c>
      <c r="BW38" s="1108">
        <f t="shared" si="71"/>
        <v>-41477267</v>
      </c>
      <c r="BX38" s="1108">
        <f t="shared" si="71"/>
        <v>-33707133</v>
      </c>
      <c r="BY38" s="1108">
        <f t="shared" si="71"/>
        <v>135519200</v>
      </c>
      <c r="BZ38" s="1108">
        <f t="shared" si="71"/>
        <v>98949899</v>
      </c>
      <c r="CA38" s="1108">
        <f t="shared" si="71"/>
        <v>580083675</v>
      </c>
      <c r="CB38" s="1108">
        <f t="shared" si="71"/>
        <v>530595070</v>
      </c>
      <c r="CC38" s="1108">
        <f t="shared" si="71"/>
        <v>409720226</v>
      </c>
      <c r="CD38" s="1108">
        <f t="shared" si="71"/>
        <v>432574599</v>
      </c>
      <c r="CE38" s="1108">
        <f t="shared" si="71"/>
        <v>7155060834</v>
      </c>
      <c r="CF38" s="1108">
        <f t="shared" si="71"/>
        <v>7155060834</v>
      </c>
      <c r="CG38" s="1108">
        <f t="shared" si="71"/>
        <v>7107493435</v>
      </c>
      <c r="CH38" s="1108">
        <f t="shared" si="71"/>
        <v>7155060834</v>
      </c>
      <c r="CI38" s="1108">
        <f t="shared" si="71"/>
        <v>7107493435</v>
      </c>
      <c r="CJ38" s="1108">
        <f t="shared" si="71"/>
        <v>4914337000</v>
      </c>
      <c r="CK38" s="1108">
        <f t="shared" si="71"/>
        <v>840000000</v>
      </c>
      <c r="CL38" s="1108">
        <f t="shared" si="71"/>
        <v>840000000</v>
      </c>
      <c r="CM38" s="1108">
        <f t="shared" si="71"/>
        <v>203846500</v>
      </c>
      <c r="CN38" s="1108">
        <f t="shared" si="71"/>
        <v>203846500</v>
      </c>
      <c r="CO38" s="1108">
        <f t="shared" si="71"/>
        <v>3309319500</v>
      </c>
      <c r="CP38" s="1108">
        <f t="shared" si="71"/>
        <v>3309319500</v>
      </c>
      <c r="CQ38" s="1108">
        <f t="shared" si="71"/>
        <v>347625333</v>
      </c>
      <c r="CR38" s="1108">
        <f t="shared" si="71"/>
        <v>0</v>
      </c>
      <c r="CS38" s="1108">
        <f t="shared" si="71"/>
        <v>38000000</v>
      </c>
      <c r="CT38" s="1108">
        <f t="shared" si="71"/>
        <v>0</v>
      </c>
      <c r="CU38" s="1108">
        <f t="shared" si="71"/>
        <v>0</v>
      </c>
      <c r="CV38" s="1108">
        <f t="shared" si="71"/>
        <v>0</v>
      </c>
      <c r="CW38" s="1108">
        <f t="shared" si="71"/>
        <v>0</v>
      </c>
      <c r="CX38" s="1108">
        <f t="shared" si="71"/>
        <v>0</v>
      </c>
      <c r="CY38" s="1108">
        <f t="shared" si="71"/>
        <v>14172000</v>
      </c>
      <c r="CZ38" s="1108">
        <f t="shared" si="71"/>
        <v>0</v>
      </c>
      <c r="DA38" s="1108">
        <f t="shared" si="71"/>
        <v>0</v>
      </c>
      <c r="DB38" s="1108">
        <f t="shared" si="71"/>
        <v>0</v>
      </c>
      <c r="DC38" s="1108">
        <f t="shared" si="71"/>
        <v>0</v>
      </c>
      <c r="DD38" s="1108">
        <f t="shared" si="71"/>
        <v>0</v>
      </c>
      <c r="DE38" s="1108">
        <f t="shared" si="71"/>
        <v>0</v>
      </c>
      <c r="DF38" s="1108">
        <f t="shared" si="71"/>
        <v>0</v>
      </c>
      <c r="DG38" s="1108">
        <f t="shared" si="71"/>
        <v>161373667</v>
      </c>
      <c r="DH38" s="1108">
        <f t="shared" si="71"/>
        <v>0</v>
      </c>
      <c r="DI38" s="1108">
        <f t="shared" si="71"/>
        <v>4914337000</v>
      </c>
      <c r="DJ38" s="1108">
        <f t="shared" si="71"/>
        <v>4353166000</v>
      </c>
      <c r="DK38" s="1108">
        <f t="shared" si="71"/>
        <v>4353166000</v>
      </c>
      <c r="DL38" s="1108">
        <f t="shared" si="71"/>
        <v>4914337000</v>
      </c>
      <c r="DM38" s="1108">
        <f t="shared" si="71"/>
        <v>4353166000</v>
      </c>
      <c r="DN38" s="1108">
        <f t="shared" si="71"/>
        <v>2640000000</v>
      </c>
      <c r="DO38" s="1109"/>
      <c r="DP38" s="1109"/>
      <c r="DQ38" s="1109"/>
      <c r="DR38" s="1109"/>
      <c r="DS38" s="1109"/>
      <c r="DT38" s="1109"/>
      <c r="DU38" s="1109"/>
      <c r="DV38" s="1109"/>
      <c r="DW38" s="1109"/>
      <c r="DX38" s="1109"/>
      <c r="DY38" s="1109"/>
      <c r="DZ38" s="1109"/>
      <c r="EA38" s="1109"/>
      <c r="EB38" s="1109"/>
      <c r="EC38" s="1109"/>
      <c r="ED38" s="1109"/>
      <c r="EE38" s="1109"/>
      <c r="EF38" s="1109"/>
      <c r="EG38" s="1109"/>
      <c r="EH38" s="1109"/>
      <c r="EI38" s="1109"/>
      <c r="EJ38" s="1109"/>
      <c r="EK38" s="1109"/>
      <c r="EL38" s="1109"/>
      <c r="EM38" s="1109"/>
      <c r="EN38" s="1109"/>
      <c r="EO38" s="1109"/>
      <c r="EP38" s="1109"/>
      <c r="EQ38" s="1109"/>
      <c r="ER38" s="61"/>
      <c r="ES38" s="62"/>
      <c r="ET38" s="63"/>
      <c r="EU38" s="63"/>
      <c r="EV38" s="63"/>
      <c r="EW38" s="63"/>
      <c r="EX38" s="63"/>
      <c r="EY38" s="63"/>
      <c r="EZ38" s="63"/>
      <c r="FA38" s="64"/>
    </row>
    <row r="39" spans="1:158" s="54" customFormat="1" ht="24.75" customHeight="1" thickBot="1" x14ac:dyDescent="0.3">
      <c r="A39" s="638"/>
      <c r="B39" s="639"/>
      <c r="C39" s="639"/>
      <c r="D39" s="639"/>
      <c r="E39" s="639"/>
      <c r="F39" s="53" t="s">
        <v>118</v>
      </c>
      <c r="G39" s="1072">
        <f>+G14+G21+G28+G35</f>
        <v>2359519031</v>
      </c>
      <c r="H39" s="1072">
        <f t="shared" ref="H39:BS39" si="72">+H14+H21+H28+H35</f>
        <v>0</v>
      </c>
      <c r="I39" s="1072">
        <f t="shared" si="72"/>
        <v>0</v>
      </c>
      <c r="J39" s="1072">
        <f t="shared" si="72"/>
        <v>0</v>
      </c>
      <c r="K39" s="1072">
        <f t="shared" si="72"/>
        <v>0</v>
      </c>
      <c r="L39" s="1072">
        <f t="shared" si="72"/>
        <v>0</v>
      </c>
      <c r="M39" s="1072">
        <f t="shared" si="72"/>
        <v>0</v>
      </c>
      <c r="N39" s="1072">
        <f t="shared" si="72"/>
        <v>0</v>
      </c>
      <c r="O39" s="1072">
        <f t="shared" si="72"/>
        <v>0</v>
      </c>
      <c r="P39" s="1072">
        <f t="shared" si="72"/>
        <v>0</v>
      </c>
      <c r="Q39" s="1072">
        <f t="shared" si="72"/>
        <v>0</v>
      </c>
      <c r="R39" s="1072">
        <f t="shared" si="72"/>
        <v>0</v>
      </c>
      <c r="S39" s="1072">
        <f t="shared" si="72"/>
        <v>0</v>
      </c>
      <c r="T39" s="1072">
        <f t="shared" si="72"/>
        <v>0</v>
      </c>
      <c r="U39" s="1072">
        <f t="shared" si="72"/>
        <v>0</v>
      </c>
      <c r="V39" s="1072">
        <f t="shared" si="72"/>
        <v>0</v>
      </c>
      <c r="W39" s="1072">
        <f t="shared" si="72"/>
        <v>0</v>
      </c>
      <c r="X39" s="1072">
        <f t="shared" si="72"/>
        <v>0</v>
      </c>
      <c r="Y39" s="1072">
        <f t="shared" si="72"/>
        <v>0</v>
      </c>
      <c r="Z39" s="1072">
        <f t="shared" si="72"/>
        <v>0</v>
      </c>
      <c r="AA39" s="1072">
        <f t="shared" si="72"/>
        <v>0</v>
      </c>
      <c r="AB39" s="1072">
        <f t="shared" si="72"/>
        <v>724017139</v>
      </c>
      <c r="AC39" s="1072">
        <f t="shared" si="72"/>
        <v>287863134</v>
      </c>
      <c r="AD39" s="1072">
        <f t="shared" si="72"/>
        <v>287863134</v>
      </c>
      <c r="AE39" s="1072">
        <f t="shared" si="72"/>
        <v>237472966</v>
      </c>
      <c r="AF39" s="1072">
        <f t="shared" si="72"/>
        <v>237472966</v>
      </c>
      <c r="AG39" s="1072">
        <f t="shared" si="72"/>
        <v>118740567</v>
      </c>
      <c r="AH39" s="1072">
        <f t="shared" si="72"/>
        <v>118740567</v>
      </c>
      <c r="AI39" s="1072">
        <f t="shared" si="72"/>
        <v>32518933</v>
      </c>
      <c r="AJ39" s="1072">
        <f t="shared" si="72"/>
        <v>32518933</v>
      </c>
      <c r="AK39" s="1072">
        <f t="shared" si="72"/>
        <v>16944400</v>
      </c>
      <c r="AL39" s="1072">
        <f t="shared" si="72"/>
        <v>16944400</v>
      </c>
      <c r="AM39" s="1072">
        <f t="shared" si="72"/>
        <v>23597497</v>
      </c>
      <c r="AN39" s="1072">
        <f t="shared" si="72"/>
        <v>18880530</v>
      </c>
      <c r="AO39" s="1072">
        <f t="shared" si="72"/>
        <v>2685600</v>
      </c>
      <c r="AP39" s="1072">
        <f t="shared" si="72"/>
        <v>1902300</v>
      </c>
      <c r="AQ39" s="1072">
        <f t="shared" si="72"/>
        <v>0</v>
      </c>
      <c r="AR39" s="1072">
        <f t="shared" si="72"/>
        <v>2814667</v>
      </c>
      <c r="AS39" s="1072">
        <f t="shared" si="72"/>
        <v>0</v>
      </c>
      <c r="AT39" s="1072">
        <f t="shared" si="72"/>
        <v>2685600</v>
      </c>
      <c r="AU39" s="1072">
        <f t="shared" si="72"/>
        <v>0</v>
      </c>
      <c r="AV39" s="1072">
        <f t="shared" si="72"/>
        <v>0</v>
      </c>
      <c r="AW39" s="1072">
        <f t="shared" si="72"/>
        <v>0</v>
      </c>
      <c r="AX39" s="1072">
        <f t="shared" si="72"/>
        <v>0</v>
      </c>
      <c r="AY39" s="1072">
        <f t="shared" si="72"/>
        <v>0</v>
      </c>
      <c r="AZ39" s="1072">
        <f t="shared" si="72"/>
        <v>0</v>
      </c>
      <c r="BA39" s="1072">
        <f t="shared" si="72"/>
        <v>719823097</v>
      </c>
      <c r="BB39" s="1072">
        <f t="shared" si="72"/>
        <v>719823097</v>
      </c>
      <c r="BC39" s="1072">
        <f t="shared" si="72"/>
        <v>719823097</v>
      </c>
      <c r="BD39" s="1072">
        <f t="shared" si="72"/>
        <v>719823097</v>
      </c>
      <c r="BE39" s="1072">
        <f t="shared" si="72"/>
        <v>719823097</v>
      </c>
      <c r="BF39" s="1072">
        <f t="shared" si="72"/>
        <v>622591480</v>
      </c>
      <c r="BG39" s="1072">
        <f t="shared" si="72"/>
        <v>247267331</v>
      </c>
      <c r="BH39" s="1072">
        <f t="shared" si="72"/>
        <v>247267331</v>
      </c>
      <c r="BI39" s="1072">
        <f t="shared" si="72"/>
        <v>243025368</v>
      </c>
      <c r="BJ39" s="1072">
        <f t="shared" si="72"/>
        <v>202589667</v>
      </c>
      <c r="BK39" s="1072">
        <f t="shared" si="72"/>
        <v>132298781</v>
      </c>
      <c r="BL39" s="1072">
        <f t="shared" si="72"/>
        <v>43808449</v>
      </c>
      <c r="BM39" s="1072">
        <f t="shared" si="72"/>
        <v>-25846000</v>
      </c>
      <c r="BN39" s="1072">
        <f t="shared" si="72"/>
        <v>21318866</v>
      </c>
      <c r="BO39" s="1072">
        <f t="shared" si="72"/>
        <v>-9956000</v>
      </c>
      <c r="BP39" s="1072">
        <f t="shared" si="72"/>
        <v>20922999</v>
      </c>
      <c r="BQ39" s="1072">
        <f t="shared" si="72"/>
        <v>-5370400</v>
      </c>
      <c r="BR39" s="1072">
        <f t="shared" si="72"/>
        <v>2301600</v>
      </c>
      <c r="BS39" s="1072">
        <f t="shared" si="72"/>
        <v>-2</v>
      </c>
      <c r="BT39" s="1072">
        <f t="shared" ref="BT39:DN39" si="73">+BT14+BT21+BT28+BT35</f>
        <v>6726200</v>
      </c>
      <c r="BU39" s="1072">
        <f t="shared" si="73"/>
        <v>0</v>
      </c>
      <c r="BV39" s="1072">
        <f t="shared" si="73"/>
        <v>8213700</v>
      </c>
      <c r="BW39" s="1072">
        <f t="shared" si="73"/>
        <v>0</v>
      </c>
      <c r="BX39" s="1072">
        <f t="shared" si="73"/>
        <v>2940933</v>
      </c>
      <c r="BY39" s="1072">
        <f t="shared" si="73"/>
        <v>0</v>
      </c>
      <c r="BZ39" s="1072">
        <f t="shared" si="73"/>
        <v>0</v>
      </c>
      <c r="CA39" s="1072">
        <f t="shared" si="73"/>
        <v>0</v>
      </c>
      <c r="CB39" s="1072">
        <f t="shared" si="73"/>
        <v>0</v>
      </c>
      <c r="CC39" s="1072">
        <f t="shared" si="73"/>
        <v>0</v>
      </c>
      <c r="CD39" s="1072">
        <f t="shared" si="73"/>
        <v>0</v>
      </c>
      <c r="CE39" s="1072">
        <f t="shared" si="73"/>
        <v>581419078</v>
      </c>
      <c r="CF39" s="1072">
        <f t="shared" si="73"/>
        <v>581419078</v>
      </c>
      <c r="CG39" s="1072">
        <f t="shared" si="73"/>
        <v>556089745</v>
      </c>
      <c r="CH39" s="1072">
        <f t="shared" si="73"/>
        <v>581419078</v>
      </c>
      <c r="CI39" s="1072">
        <f t="shared" si="73"/>
        <v>556089745</v>
      </c>
      <c r="CJ39" s="1072">
        <f t="shared" si="73"/>
        <v>1083606189</v>
      </c>
      <c r="CK39" s="1072">
        <f t="shared" si="73"/>
        <v>200068434</v>
      </c>
      <c r="CL39" s="1072">
        <f t="shared" si="73"/>
        <v>200068434</v>
      </c>
      <c r="CM39" s="1072">
        <f t="shared" si="73"/>
        <v>360201502</v>
      </c>
      <c r="CN39" s="1072">
        <f t="shared" si="73"/>
        <v>360201502</v>
      </c>
      <c r="CO39" s="1072">
        <f t="shared" si="73"/>
        <v>178610790</v>
      </c>
      <c r="CP39" s="1072">
        <f t="shared" si="73"/>
        <v>178610790</v>
      </c>
      <c r="CQ39" s="1072">
        <f t="shared" si="73"/>
        <v>180350365</v>
      </c>
      <c r="CR39" s="1072">
        <f t="shared" si="73"/>
        <v>0</v>
      </c>
      <c r="CS39" s="1072">
        <f t="shared" si="73"/>
        <v>53415632</v>
      </c>
      <c r="CT39" s="1072">
        <f t="shared" si="73"/>
        <v>0</v>
      </c>
      <c r="CU39" s="1072">
        <f t="shared" si="73"/>
        <v>37623467</v>
      </c>
      <c r="CV39" s="1072">
        <f t="shared" si="73"/>
        <v>0</v>
      </c>
      <c r="CW39" s="1072">
        <f t="shared" si="73"/>
        <v>41663322</v>
      </c>
      <c r="CX39" s="1072">
        <f t="shared" si="73"/>
        <v>0</v>
      </c>
      <c r="CY39" s="1072">
        <f t="shared" si="73"/>
        <v>0</v>
      </c>
      <c r="CZ39" s="1072">
        <f t="shared" si="73"/>
        <v>0</v>
      </c>
      <c r="DA39" s="1072">
        <f t="shared" si="73"/>
        <v>0</v>
      </c>
      <c r="DB39" s="1072">
        <f t="shared" si="73"/>
        <v>0</v>
      </c>
      <c r="DC39" s="1072">
        <f t="shared" si="73"/>
        <v>31672677</v>
      </c>
      <c r="DD39" s="1072">
        <f t="shared" si="73"/>
        <v>0</v>
      </c>
      <c r="DE39" s="1072">
        <f t="shared" si="73"/>
        <v>0</v>
      </c>
      <c r="DF39" s="1072">
        <f t="shared" si="73"/>
        <v>0</v>
      </c>
      <c r="DG39" s="1072">
        <f t="shared" si="73"/>
        <v>0</v>
      </c>
      <c r="DH39" s="1072">
        <f t="shared" si="73"/>
        <v>0</v>
      </c>
      <c r="DI39" s="1072">
        <f t="shared" si="73"/>
        <v>1083606189</v>
      </c>
      <c r="DJ39" s="1072">
        <f t="shared" si="73"/>
        <v>738880726</v>
      </c>
      <c r="DK39" s="1072">
        <f t="shared" si="73"/>
        <v>738880726</v>
      </c>
      <c r="DL39" s="1072">
        <f t="shared" si="73"/>
        <v>1083606189</v>
      </c>
      <c r="DM39" s="1072">
        <f t="shared" si="73"/>
        <v>738880726</v>
      </c>
      <c r="DN39" s="1072">
        <f t="shared" si="73"/>
        <v>0</v>
      </c>
      <c r="DO39" s="368"/>
      <c r="DP39" s="368"/>
      <c r="DQ39" s="368"/>
      <c r="DR39" s="368"/>
      <c r="DS39" s="368"/>
      <c r="DT39" s="368"/>
      <c r="DU39" s="368"/>
      <c r="DV39" s="368"/>
      <c r="DW39" s="368"/>
      <c r="DX39" s="368"/>
      <c r="DY39" s="368"/>
      <c r="DZ39" s="368"/>
      <c r="EA39" s="368"/>
      <c r="EB39" s="368"/>
      <c r="EC39" s="368"/>
      <c r="ED39" s="368"/>
      <c r="EE39" s="368"/>
      <c r="EF39" s="368"/>
      <c r="EG39" s="368"/>
      <c r="EH39" s="368"/>
      <c r="EI39" s="368"/>
      <c r="EJ39" s="368"/>
      <c r="EK39" s="368"/>
      <c r="EL39" s="368"/>
      <c r="EM39" s="368"/>
      <c r="EN39" s="368"/>
      <c r="EO39" s="368"/>
      <c r="EP39" s="368"/>
      <c r="EQ39" s="368"/>
      <c r="ER39" s="61"/>
      <c r="ES39" s="62"/>
      <c r="ET39" s="63"/>
      <c r="EU39" s="63"/>
      <c r="EV39" s="63"/>
      <c r="EW39" s="63"/>
      <c r="EX39" s="63"/>
      <c r="EY39" s="63"/>
      <c r="EZ39" s="63"/>
      <c r="FA39" s="64"/>
    </row>
    <row r="40" spans="1:158" s="54" customFormat="1" ht="24.75" customHeight="1" thickBot="1" x14ac:dyDescent="0.3">
      <c r="A40" s="640"/>
      <c r="B40" s="641"/>
      <c r="C40" s="641"/>
      <c r="D40" s="641"/>
      <c r="E40" s="641"/>
      <c r="F40" s="65" t="s">
        <v>119</v>
      </c>
      <c r="G40" s="1072">
        <f>+G38+G39</f>
        <v>24089924012</v>
      </c>
      <c r="H40" s="1072">
        <f t="shared" ref="H40:BS40" si="74">+H38+H39</f>
        <v>2410000000</v>
      </c>
      <c r="I40" s="1072">
        <f t="shared" si="74"/>
        <v>0</v>
      </c>
      <c r="J40" s="1072">
        <f t="shared" si="74"/>
        <v>0</v>
      </c>
      <c r="K40" s="1072">
        <f t="shared" si="74"/>
        <v>2410000000</v>
      </c>
      <c r="L40" s="1072">
        <f t="shared" si="74"/>
        <v>430855000</v>
      </c>
      <c r="M40" s="1072">
        <f t="shared" si="74"/>
        <v>2410000000</v>
      </c>
      <c r="N40" s="1072">
        <f t="shared" si="74"/>
        <v>1967968000</v>
      </c>
      <c r="O40" s="1072">
        <f t="shared" si="74"/>
        <v>2410000000</v>
      </c>
      <c r="P40" s="1072">
        <f t="shared" si="74"/>
        <v>1988602000</v>
      </c>
      <c r="Q40" s="1072">
        <f t="shared" si="74"/>
        <v>2410000000</v>
      </c>
      <c r="R40" s="1072">
        <f t="shared" si="74"/>
        <v>1988602000</v>
      </c>
      <c r="S40" s="1072">
        <f t="shared" si="74"/>
        <v>2410000000</v>
      </c>
      <c r="T40" s="1072">
        <f t="shared" si="74"/>
        <v>2178974000</v>
      </c>
      <c r="U40" s="1072">
        <f t="shared" si="74"/>
        <v>2410000000</v>
      </c>
      <c r="V40" s="1072">
        <f t="shared" si="74"/>
        <v>2398540480</v>
      </c>
      <c r="W40" s="1072">
        <f t="shared" si="74"/>
        <v>2410000000</v>
      </c>
      <c r="X40" s="1072">
        <f t="shared" si="74"/>
        <v>2410000000</v>
      </c>
      <c r="Y40" s="1072">
        <f t="shared" si="74"/>
        <v>2398540480</v>
      </c>
      <c r="Z40" s="1072">
        <f t="shared" si="74"/>
        <v>2410000000</v>
      </c>
      <c r="AA40" s="1072">
        <f t="shared" si="74"/>
        <v>2398540480</v>
      </c>
      <c r="AB40" s="1072">
        <f t="shared" si="74"/>
        <v>5288253139</v>
      </c>
      <c r="AC40" s="1072">
        <f t="shared" si="74"/>
        <v>287863134</v>
      </c>
      <c r="AD40" s="1072">
        <f t="shared" si="74"/>
        <v>287863134</v>
      </c>
      <c r="AE40" s="1072">
        <f t="shared" si="74"/>
        <v>2879228966</v>
      </c>
      <c r="AF40" s="1072">
        <f t="shared" si="74"/>
        <v>2879228966</v>
      </c>
      <c r="AG40" s="1072">
        <f t="shared" si="74"/>
        <v>1082618567</v>
      </c>
      <c r="AH40" s="1072">
        <f t="shared" si="74"/>
        <v>1082618567</v>
      </c>
      <c r="AI40" s="1072">
        <f t="shared" si="74"/>
        <v>211590933</v>
      </c>
      <c r="AJ40" s="1072">
        <f t="shared" si="74"/>
        <v>211590933</v>
      </c>
      <c r="AK40" s="1072">
        <f t="shared" si="74"/>
        <v>41010400</v>
      </c>
      <c r="AL40" s="1072">
        <f t="shared" si="74"/>
        <v>41010400</v>
      </c>
      <c r="AM40" s="1072">
        <f t="shared" si="74"/>
        <v>357367497</v>
      </c>
      <c r="AN40" s="1072">
        <f t="shared" si="74"/>
        <v>296818530</v>
      </c>
      <c r="AO40" s="1072">
        <f t="shared" si="74"/>
        <v>16185600</v>
      </c>
      <c r="AP40" s="1072">
        <f t="shared" si="74"/>
        <v>4927900</v>
      </c>
      <c r="AQ40" s="1072">
        <f t="shared" si="74"/>
        <v>13752000</v>
      </c>
      <c r="AR40" s="1072">
        <f t="shared" si="74"/>
        <v>16566667</v>
      </c>
      <c r="AS40" s="1072">
        <f t="shared" si="74"/>
        <v>471965633</v>
      </c>
      <c r="AT40" s="1072">
        <f t="shared" si="74"/>
        <v>277315733</v>
      </c>
      <c r="AU40" s="1072">
        <f t="shared" si="74"/>
        <v>113586101</v>
      </c>
      <c r="AV40" s="1072">
        <f t="shared" si="74"/>
        <v>102055100</v>
      </c>
      <c r="AW40" s="1072">
        <f t="shared" si="74"/>
        <v>36920836</v>
      </c>
      <c r="AX40" s="1072">
        <f t="shared" si="74"/>
        <v>109417100</v>
      </c>
      <c r="AY40" s="1072">
        <f t="shared" si="74"/>
        <v>85530567</v>
      </c>
      <c r="AZ40" s="1072">
        <f t="shared" si="74"/>
        <v>80444133</v>
      </c>
      <c r="BA40" s="1072">
        <f t="shared" si="74"/>
        <v>5597620234</v>
      </c>
      <c r="BB40" s="1072">
        <f t="shared" si="74"/>
        <v>5597620234</v>
      </c>
      <c r="BC40" s="1072">
        <f t="shared" si="74"/>
        <v>5389857163</v>
      </c>
      <c r="BD40" s="1072">
        <f t="shared" si="74"/>
        <v>5597620234</v>
      </c>
      <c r="BE40" s="1072">
        <f t="shared" si="74"/>
        <v>5389857163</v>
      </c>
      <c r="BF40" s="1072">
        <f t="shared" si="74"/>
        <v>6888093480</v>
      </c>
      <c r="BG40" s="1072">
        <f t="shared" si="74"/>
        <v>6224925331</v>
      </c>
      <c r="BH40" s="1072">
        <f t="shared" si="74"/>
        <v>6224925331</v>
      </c>
      <c r="BI40" s="1072">
        <f t="shared" si="74"/>
        <v>251025368</v>
      </c>
      <c r="BJ40" s="1072">
        <f t="shared" si="74"/>
        <v>202589667</v>
      </c>
      <c r="BK40" s="1072">
        <f t="shared" si="74"/>
        <v>159160781</v>
      </c>
      <c r="BL40" s="1072">
        <f t="shared" si="74"/>
        <v>43808449</v>
      </c>
      <c r="BM40" s="1072">
        <f t="shared" si="74"/>
        <v>5458000</v>
      </c>
      <c r="BN40" s="1072">
        <f t="shared" si="74"/>
        <v>48822866</v>
      </c>
      <c r="BO40" s="1072">
        <f t="shared" si="74"/>
        <v>17435000</v>
      </c>
      <c r="BP40" s="1072">
        <f t="shared" si="74"/>
        <v>20922999</v>
      </c>
      <c r="BQ40" s="1072">
        <f t="shared" si="74"/>
        <v>-5370400</v>
      </c>
      <c r="BR40" s="1072">
        <f t="shared" si="74"/>
        <v>2301600</v>
      </c>
      <c r="BS40" s="1072">
        <f t="shared" si="74"/>
        <v>-2</v>
      </c>
      <c r="BT40" s="1072">
        <f t="shared" ref="BT40:DN40" si="75">+BT38+BT39</f>
        <v>6726200</v>
      </c>
      <c r="BU40" s="1072">
        <f t="shared" si="75"/>
        <v>0</v>
      </c>
      <c r="BV40" s="1072">
        <f t="shared" si="75"/>
        <v>82132700</v>
      </c>
      <c r="BW40" s="1072">
        <f t="shared" si="75"/>
        <v>-41477267</v>
      </c>
      <c r="BX40" s="1072">
        <f t="shared" si="75"/>
        <v>-30766200</v>
      </c>
      <c r="BY40" s="1072">
        <f t="shared" si="75"/>
        <v>135519200</v>
      </c>
      <c r="BZ40" s="1072">
        <f t="shared" si="75"/>
        <v>98949899</v>
      </c>
      <c r="CA40" s="1072">
        <f t="shared" si="75"/>
        <v>580083675</v>
      </c>
      <c r="CB40" s="1072">
        <f t="shared" si="75"/>
        <v>530595070</v>
      </c>
      <c r="CC40" s="1072">
        <f t="shared" si="75"/>
        <v>409720226</v>
      </c>
      <c r="CD40" s="1072">
        <f t="shared" si="75"/>
        <v>432574599</v>
      </c>
      <c r="CE40" s="1072">
        <f t="shared" si="75"/>
        <v>7736479912</v>
      </c>
      <c r="CF40" s="1072">
        <f t="shared" si="75"/>
        <v>7736479912</v>
      </c>
      <c r="CG40" s="1072">
        <f t="shared" si="75"/>
        <v>7663583180</v>
      </c>
      <c r="CH40" s="1072">
        <f t="shared" si="75"/>
        <v>7736479912</v>
      </c>
      <c r="CI40" s="1072">
        <f t="shared" si="75"/>
        <v>7663583180</v>
      </c>
      <c r="CJ40" s="1072">
        <f t="shared" si="75"/>
        <v>5997943189</v>
      </c>
      <c r="CK40" s="1072">
        <f t="shared" si="75"/>
        <v>1040068434</v>
      </c>
      <c r="CL40" s="1072">
        <f t="shared" si="75"/>
        <v>1040068434</v>
      </c>
      <c r="CM40" s="1072">
        <f t="shared" si="75"/>
        <v>564048002</v>
      </c>
      <c r="CN40" s="1072">
        <f t="shared" si="75"/>
        <v>564048002</v>
      </c>
      <c r="CO40" s="1072">
        <f t="shared" si="75"/>
        <v>3487930290</v>
      </c>
      <c r="CP40" s="1072">
        <f t="shared" si="75"/>
        <v>3487930290</v>
      </c>
      <c r="CQ40" s="1072">
        <f t="shared" si="75"/>
        <v>527975698</v>
      </c>
      <c r="CR40" s="1072">
        <f t="shared" si="75"/>
        <v>0</v>
      </c>
      <c r="CS40" s="1072">
        <f t="shared" si="75"/>
        <v>91415632</v>
      </c>
      <c r="CT40" s="1072">
        <f t="shared" si="75"/>
        <v>0</v>
      </c>
      <c r="CU40" s="1072">
        <f t="shared" si="75"/>
        <v>37623467</v>
      </c>
      <c r="CV40" s="1072">
        <f t="shared" si="75"/>
        <v>0</v>
      </c>
      <c r="CW40" s="1072">
        <f t="shared" si="75"/>
        <v>41663322</v>
      </c>
      <c r="CX40" s="1072">
        <f t="shared" si="75"/>
        <v>0</v>
      </c>
      <c r="CY40" s="1072">
        <f t="shared" si="75"/>
        <v>14172000</v>
      </c>
      <c r="CZ40" s="1072">
        <f t="shared" si="75"/>
        <v>0</v>
      </c>
      <c r="DA40" s="1072">
        <f t="shared" si="75"/>
        <v>0</v>
      </c>
      <c r="DB40" s="1072">
        <f t="shared" si="75"/>
        <v>0</v>
      </c>
      <c r="DC40" s="1072">
        <f t="shared" si="75"/>
        <v>31672677</v>
      </c>
      <c r="DD40" s="1072">
        <f t="shared" si="75"/>
        <v>0</v>
      </c>
      <c r="DE40" s="1072">
        <f t="shared" si="75"/>
        <v>0</v>
      </c>
      <c r="DF40" s="1072">
        <f t="shared" si="75"/>
        <v>0</v>
      </c>
      <c r="DG40" s="1072">
        <f t="shared" si="75"/>
        <v>161373667</v>
      </c>
      <c r="DH40" s="1072">
        <f t="shared" si="75"/>
        <v>0</v>
      </c>
      <c r="DI40" s="1072">
        <f t="shared" si="75"/>
        <v>5997943189</v>
      </c>
      <c r="DJ40" s="1072">
        <f t="shared" si="75"/>
        <v>5092046726</v>
      </c>
      <c r="DK40" s="1072">
        <f t="shared" si="75"/>
        <v>5092046726</v>
      </c>
      <c r="DL40" s="1072">
        <f t="shared" si="75"/>
        <v>5997943189</v>
      </c>
      <c r="DM40" s="1072">
        <f t="shared" si="75"/>
        <v>5092046726</v>
      </c>
      <c r="DN40" s="1072">
        <f t="shared" si="75"/>
        <v>2640000000</v>
      </c>
      <c r="DO40" s="369"/>
      <c r="DP40" s="369"/>
      <c r="DQ40" s="369"/>
      <c r="DR40" s="369"/>
      <c r="DS40" s="369"/>
      <c r="DT40" s="369"/>
      <c r="DU40" s="369"/>
      <c r="DV40" s="369"/>
      <c r="DW40" s="369"/>
      <c r="DX40" s="369"/>
      <c r="DY40" s="369"/>
      <c r="DZ40" s="369"/>
      <c r="EA40" s="369"/>
      <c r="EB40" s="369"/>
      <c r="EC40" s="369"/>
      <c r="ED40" s="369"/>
      <c r="EE40" s="369"/>
      <c r="EF40" s="369"/>
      <c r="EG40" s="369"/>
      <c r="EH40" s="369"/>
      <c r="EI40" s="369"/>
      <c r="EJ40" s="369"/>
      <c r="EK40" s="369"/>
      <c r="EL40" s="369"/>
      <c r="EM40" s="369"/>
      <c r="EN40" s="369"/>
      <c r="EO40" s="369"/>
      <c r="EP40" s="369"/>
      <c r="EQ40" s="369"/>
      <c r="ER40" s="66"/>
      <c r="ES40" s="67"/>
      <c r="ET40" s="68"/>
      <c r="EU40" s="68"/>
      <c r="EV40" s="68"/>
      <c r="EW40" s="68"/>
      <c r="EX40" s="68"/>
      <c r="EY40" s="68"/>
      <c r="EZ40" s="68"/>
      <c r="FA40" s="69"/>
    </row>
    <row r="41" spans="1:158" ht="18.600000000000001" customHeight="1" x14ac:dyDescent="0.25">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row>
    <row r="42" spans="1:158" ht="18.600000000000001" customHeight="1" x14ac:dyDescent="0.25">
      <c r="F42" s="75" t="s">
        <v>82</v>
      </c>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76"/>
      <c r="BD42" s="45"/>
      <c r="BE42" s="76"/>
      <c r="BW42" s="45"/>
      <c r="BX42" s="45"/>
      <c r="BY42" s="45"/>
      <c r="BZ42" s="45"/>
      <c r="CA42" s="45"/>
      <c r="CB42" s="45"/>
      <c r="CC42" s="45"/>
      <c r="CD42" s="45"/>
      <c r="CE42" s="45"/>
      <c r="CF42" s="45"/>
      <c r="CG42" s="45"/>
      <c r="CH42" s="45"/>
      <c r="CI42" s="366"/>
      <c r="CQ42" s="478"/>
      <c r="CS42" s="478"/>
      <c r="CU42" s="478"/>
    </row>
    <row r="43" spans="1:158" ht="18.600000000000001" customHeight="1" x14ac:dyDescent="0.25">
      <c r="F43" s="77" t="s">
        <v>83</v>
      </c>
      <c r="G43" s="642" t="s">
        <v>84</v>
      </c>
      <c r="H43" s="642"/>
      <c r="I43" s="642"/>
      <c r="J43" s="642"/>
      <c r="K43" s="642"/>
      <c r="L43" s="642"/>
      <c r="M43" s="642"/>
      <c r="N43" s="643" t="s">
        <v>85</v>
      </c>
      <c r="O43" s="643"/>
      <c r="P43" s="643"/>
      <c r="Q43" s="643"/>
      <c r="R43" s="643"/>
      <c r="S43" s="643"/>
      <c r="T43" s="643"/>
      <c r="U43" s="644"/>
      <c r="V43" s="644"/>
      <c r="W43" s="644"/>
      <c r="X43" s="644"/>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4"/>
      <c r="BA43" s="644"/>
      <c r="BB43" s="644"/>
      <c r="BC43" s="644"/>
      <c r="BD43" s="644"/>
      <c r="BE43" s="644"/>
      <c r="CH43" s="79"/>
      <c r="CI43" s="79"/>
      <c r="CQ43" s="478"/>
      <c r="CS43" s="478"/>
      <c r="CU43" s="478"/>
    </row>
    <row r="44" spans="1:158" ht="18.600000000000001" customHeight="1" x14ac:dyDescent="0.25">
      <c r="F44" s="78">
        <v>13</v>
      </c>
      <c r="G44" s="633" t="s">
        <v>120</v>
      </c>
      <c r="H44" s="633"/>
      <c r="I44" s="633"/>
      <c r="J44" s="633"/>
      <c r="K44" s="633"/>
      <c r="L44" s="633"/>
      <c r="M44" s="633"/>
      <c r="N44" s="634" t="s">
        <v>87</v>
      </c>
      <c r="O44" s="634"/>
      <c r="P44" s="634"/>
      <c r="Q44" s="634"/>
      <c r="R44" s="634"/>
      <c r="S44" s="634"/>
      <c r="T44" s="634"/>
      <c r="U44" s="645"/>
      <c r="V44" s="646"/>
      <c r="W44" s="646"/>
      <c r="X44" s="646"/>
      <c r="Y44" s="646"/>
      <c r="Z44" s="646"/>
      <c r="AA44" s="646"/>
      <c r="AB44" s="646"/>
      <c r="AC44" s="646"/>
      <c r="AD44" s="646"/>
      <c r="AE44" s="646"/>
      <c r="AF44" s="646"/>
      <c r="AG44" s="646"/>
      <c r="AH44" s="646"/>
      <c r="AI44" s="646"/>
      <c r="AJ44" s="646"/>
      <c r="AK44" s="646"/>
      <c r="AL44" s="646"/>
      <c r="AM44" s="646"/>
      <c r="AN44" s="646"/>
      <c r="AO44" s="646"/>
      <c r="AP44" s="646"/>
      <c r="AQ44" s="646"/>
      <c r="AR44" s="646"/>
      <c r="AS44" s="646"/>
      <c r="AT44" s="646"/>
      <c r="AU44" s="646"/>
      <c r="AV44" s="646"/>
      <c r="AW44" s="646"/>
      <c r="AX44" s="646"/>
      <c r="AY44" s="646"/>
      <c r="AZ44" s="646"/>
      <c r="BA44" s="646"/>
      <c r="BB44" s="646"/>
      <c r="BC44" s="646"/>
      <c r="BD44" s="646"/>
      <c r="BE44" s="646"/>
      <c r="CI44" s="79"/>
    </row>
    <row r="45" spans="1:158" ht="18.600000000000001" customHeight="1" x14ac:dyDescent="0.25">
      <c r="F45" s="78">
        <v>14</v>
      </c>
      <c r="G45" s="633" t="s">
        <v>88</v>
      </c>
      <c r="H45" s="633"/>
      <c r="I45" s="633"/>
      <c r="J45" s="633"/>
      <c r="K45" s="633"/>
      <c r="L45" s="633"/>
      <c r="M45" s="633"/>
      <c r="N45" s="634" t="s">
        <v>89</v>
      </c>
      <c r="O45" s="634"/>
      <c r="P45" s="634"/>
      <c r="Q45" s="634"/>
      <c r="R45" s="634"/>
      <c r="S45" s="634"/>
      <c r="T45" s="634"/>
      <c r="AZ45" s="79"/>
      <c r="BA45" s="79"/>
      <c r="BD45" s="79"/>
      <c r="BE45" s="79"/>
      <c r="BF45" s="80"/>
      <c r="CC45" s="79"/>
    </row>
    <row r="46" spans="1:158" ht="18.600000000000001" customHeight="1" x14ac:dyDescent="0.25">
      <c r="AH46" s="81"/>
      <c r="AI46" s="81"/>
      <c r="AJ46" s="81"/>
      <c r="AK46" s="81"/>
      <c r="AL46" s="81"/>
      <c r="AM46" s="81"/>
      <c r="AN46" s="81"/>
      <c r="AO46" s="81"/>
      <c r="AP46" s="81"/>
      <c r="AQ46" s="81"/>
      <c r="AR46" s="81"/>
      <c r="AS46" s="81"/>
      <c r="AT46" s="81"/>
      <c r="AU46" s="81"/>
      <c r="AV46" s="81"/>
      <c r="AW46" s="81"/>
      <c r="AX46" s="81"/>
      <c r="BF46" s="82"/>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row>
    <row r="47" spans="1:158" ht="18.600000000000001" customHeight="1" x14ac:dyDescent="0.25">
      <c r="BE47" s="79"/>
      <c r="BF47" s="84"/>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row>
    <row r="48" spans="1:158" ht="18.600000000000001" customHeight="1" x14ac:dyDescent="0.25">
      <c r="G48" s="85"/>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N48" s="83"/>
      <c r="DO48" s="83"/>
      <c r="DP48" s="83"/>
      <c r="DQ48" s="83"/>
      <c r="DR48" s="83"/>
      <c r="DS48" s="83"/>
      <c r="DT48" s="83"/>
      <c r="DU48" s="83"/>
      <c r="DV48" s="83"/>
      <c r="DW48" s="83"/>
      <c r="DX48" s="83"/>
      <c r="DY48" s="83"/>
      <c r="DZ48" s="83"/>
      <c r="EA48" s="83"/>
      <c r="EB48" s="83"/>
      <c r="EC48" s="83"/>
      <c r="ED48" s="83"/>
      <c r="EE48" s="83"/>
      <c r="EF48" s="83"/>
    </row>
    <row r="49" spans="7:112" ht="18.600000000000001" customHeight="1" x14ac:dyDescent="0.25">
      <c r="BF49" s="86"/>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row>
    <row r="50" spans="7:112" ht="18.600000000000001" customHeight="1" x14ac:dyDescent="0.25">
      <c r="G50" s="85"/>
      <c r="Q50" s="85"/>
    </row>
    <row r="51" spans="7:112" ht="18.600000000000001" customHeight="1" x14ac:dyDescent="0.25">
      <c r="BF51" s="81"/>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row>
    <row r="53" spans="7:112" ht="18.600000000000001" customHeight="1" x14ac:dyDescent="0.25">
      <c r="BF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row>
  </sheetData>
  <mergeCells count="72">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EY31:EY37"/>
    <mergeCell ref="EZ31:EZ37"/>
    <mergeCell ref="B24:B30"/>
    <mergeCell ref="C24:C30"/>
    <mergeCell ref="D24:D30"/>
    <mergeCell ref="E24:E30"/>
    <mergeCell ref="EW24:EW30"/>
    <mergeCell ref="C31:C37"/>
    <mergeCell ref="D31:D37"/>
    <mergeCell ref="E31:E37"/>
    <mergeCell ref="EW31:EW37"/>
    <mergeCell ref="EX31:EX37"/>
    <mergeCell ref="G45:M45"/>
    <mergeCell ref="N45:T45"/>
    <mergeCell ref="FA31:FA37"/>
    <mergeCell ref="A38:E40"/>
    <mergeCell ref="G43:M43"/>
    <mergeCell ref="N43:T43"/>
    <mergeCell ref="U43:BE43"/>
    <mergeCell ref="G44:M44"/>
    <mergeCell ref="N44:T44"/>
    <mergeCell ref="U44:BE44"/>
    <mergeCell ref="A10:A37"/>
    <mergeCell ref="EX24:EX30"/>
    <mergeCell ref="EY24:EY30"/>
    <mergeCell ref="EZ24:EZ30"/>
    <mergeCell ref="FA24:FA30"/>
    <mergeCell ref="B31:B37"/>
  </mergeCells>
  <dataValidations disablePrompts="1" count="1">
    <dataValidation type="list" allowBlank="1" showInputMessage="1" showErrorMessage="1" sqref="D10:D37" xr:uid="{00000000-0002-0000-02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A98"/>
  <sheetViews>
    <sheetView showGridLines="0" zoomScale="73" zoomScaleNormal="73" workbookViewId="0">
      <selection activeCell="O12" sqref="O12"/>
    </sheetView>
  </sheetViews>
  <sheetFormatPr baseColWidth="10" defaultColWidth="11.42578125" defaultRowHeight="15" customHeight="1" x14ac:dyDescent="0.25"/>
  <cols>
    <col min="1" max="1" width="10.140625" style="88" customWidth="1"/>
    <col min="2" max="2" width="12.7109375" style="88" customWidth="1"/>
    <col min="3" max="3" width="32" style="104" customWidth="1"/>
    <col min="4" max="4" width="9" style="88" customWidth="1"/>
    <col min="5" max="5" width="9.42578125" style="88" customWidth="1"/>
    <col min="6" max="6" width="9.28515625" style="88" customWidth="1"/>
    <col min="7" max="7" width="7.28515625" style="105" customWidth="1"/>
    <col min="8" max="13" width="7.28515625" style="88" customWidth="1"/>
    <col min="14" max="14" width="7.28515625" style="106" customWidth="1"/>
    <col min="15" max="18" width="7" style="106" customWidth="1"/>
    <col min="19" max="19" width="9.42578125" style="106" customWidth="1"/>
    <col min="20" max="20" width="11.140625" style="106" customWidth="1"/>
    <col min="21" max="21" width="10.7109375" style="106" customWidth="1"/>
    <col min="22" max="22" width="51.7109375" style="90" customWidth="1"/>
    <col min="23" max="23" width="18.140625" style="90" bestFit="1" customWidth="1"/>
    <col min="24" max="27" width="11.42578125" style="90"/>
    <col min="28" max="16384" width="11.42578125" style="88"/>
  </cols>
  <sheetData>
    <row r="1" spans="1:27" ht="15" customHeight="1" x14ac:dyDescent="0.25">
      <c r="A1" s="763"/>
      <c r="B1" s="764"/>
      <c r="C1" s="764"/>
      <c r="D1" s="769" t="s">
        <v>0</v>
      </c>
      <c r="E1" s="770"/>
      <c r="F1" s="770"/>
      <c r="G1" s="770"/>
      <c r="H1" s="770"/>
      <c r="I1" s="770"/>
      <c r="J1" s="770"/>
      <c r="K1" s="770"/>
      <c r="L1" s="770"/>
      <c r="M1" s="770"/>
      <c r="N1" s="770"/>
      <c r="O1" s="770"/>
      <c r="P1" s="770"/>
      <c r="Q1" s="770"/>
      <c r="R1" s="770"/>
      <c r="S1" s="770"/>
      <c r="T1" s="770"/>
      <c r="U1" s="770"/>
      <c r="V1" s="771"/>
      <c r="W1" s="88"/>
      <c r="X1" s="88"/>
      <c r="Y1" s="88"/>
      <c r="Z1" s="88"/>
      <c r="AA1" s="88"/>
    </row>
    <row r="2" spans="1:27" ht="24" customHeight="1" x14ac:dyDescent="0.25">
      <c r="A2" s="765"/>
      <c r="B2" s="766"/>
      <c r="C2" s="766"/>
      <c r="D2" s="772" t="s">
        <v>121</v>
      </c>
      <c r="E2" s="773"/>
      <c r="F2" s="773"/>
      <c r="G2" s="773"/>
      <c r="H2" s="773"/>
      <c r="I2" s="773"/>
      <c r="J2" s="773"/>
      <c r="K2" s="773"/>
      <c r="L2" s="773"/>
      <c r="M2" s="773"/>
      <c r="N2" s="773"/>
      <c r="O2" s="773"/>
      <c r="P2" s="773"/>
      <c r="Q2" s="773"/>
      <c r="R2" s="773"/>
      <c r="S2" s="773"/>
      <c r="T2" s="773"/>
      <c r="U2" s="773"/>
      <c r="V2" s="774"/>
      <c r="W2" s="88"/>
      <c r="X2" s="88"/>
      <c r="Y2" s="88"/>
      <c r="Z2" s="88"/>
      <c r="AA2" s="88"/>
    </row>
    <row r="3" spans="1:27" ht="15" customHeight="1" thickBot="1" x14ac:dyDescent="0.3">
      <c r="A3" s="767"/>
      <c r="B3" s="768"/>
      <c r="C3" s="768"/>
      <c r="D3" s="775" t="s">
        <v>122</v>
      </c>
      <c r="E3" s="776"/>
      <c r="F3" s="776"/>
      <c r="G3" s="776"/>
      <c r="H3" s="776"/>
      <c r="I3" s="776"/>
      <c r="J3" s="776"/>
      <c r="K3" s="776"/>
      <c r="L3" s="776"/>
      <c r="M3" s="776"/>
      <c r="N3" s="776"/>
      <c r="O3" s="776"/>
      <c r="P3" s="776"/>
      <c r="Q3" s="776"/>
      <c r="R3" s="776"/>
      <c r="S3" s="776"/>
      <c r="T3" s="776"/>
      <c r="U3" s="777"/>
      <c r="V3" s="89" t="s">
        <v>123</v>
      </c>
      <c r="W3" s="88"/>
      <c r="X3" s="88"/>
      <c r="Y3" s="88"/>
      <c r="Z3" s="88"/>
      <c r="AA3" s="88"/>
    </row>
    <row r="4" spans="1:27" ht="15" customHeight="1" thickBot="1" x14ac:dyDescent="0.3">
      <c r="A4" s="599" t="s">
        <v>4</v>
      </c>
      <c r="B4" s="600"/>
      <c r="C4" s="778"/>
      <c r="D4" s="748" t="s">
        <v>5</v>
      </c>
      <c r="E4" s="749"/>
      <c r="F4" s="749"/>
      <c r="G4" s="749"/>
      <c r="H4" s="749"/>
      <c r="I4" s="749"/>
      <c r="J4" s="749"/>
      <c r="K4" s="749"/>
      <c r="L4" s="749"/>
      <c r="M4" s="749"/>
      <c r="N4" s="749"/>
      <c r="O4" s="749"/>
      <c r="P4" s="749"/>
      <c r="Q4" s="749"/>
      <c r="R4" s="749"/>
      <c r="S4" s="749"/>
      <c r="T4" s="749"/>
      <c r="U4" s="749"/>
      <c r="V4" s="750"/>
      <c r="W4" s="88"/>
      <c r="X4" s="88"/>
      <c r="Y4" s="88"/>
      <c r="Z4" s="88"/>
      <c r="AA4" s="88"/>
    </row>
    <row r="5" spans="1:27" ht="15" customHeight="1" thickBot="1" x14ac:dyDescent="0.3">
      <c r="A5" s="745" t="s">
        <v>6</v>
      </c>
      <c r="B5" s="746"/>
      <c r="C5" s="747"/>
      <c r="D5" s="748" t="s">
        <v>7</v>
      </c>
      <c r="E5" s="749"/>
      <c r="F5" s="749"/>
      <c r="G5" s="749"/>
      <c r="H5" s="749"/>
      <c r="I5" s="749"/>
      <c r="J5" s="749"/>
      <c r="K5" s="749"/>
      <c r="L5" s="749"/>
      <c r="M5" s="749"/>
      <c r="N5" s="749"/>
      <c r="O5" s="749"/>
      <c r="P5" s="749"/>
      <c r="Q5" s="749"/>
      <c r="R5" s="749"/>
      <c r="S5" s="749"/>
      <c r="T5" s="749"/>
      <c r="U5" s="749"/>
      <c r="V5" s="750"/>
      <c r="W5" s="88"/>
      <c r="X5" s="88"/>
      <c r="Y5" s="88"/>
      <c r="Z5" s="88"/>
      <c r="AA5" s="88"/>
    </row>
    <row r="6" spans="1:27" ht="15" customHeight="1" thickBot="1" x14ac:dyDescent="0.3">
      <c r="A6" s="751"/>
      <c r="B6" s="752"/>
      <c r="C6" s="752"/>
      <c r="D6" s="752"/>
      <c r="E6" s="752"/>
      <c r="F6" s="752"/>
      <c r="G6" s="752"/>
      <c r="H6" s="752"/>
      <c r="I6" s="752"/>
      <c r="J6" s="752"/>
      <c r="K6" s="752"/>
      <c r="L6" s="752"/>
      <c r="M6" s="752"/>
      <c r="N6" s="752"/>
      <c r="O6" s="752"/>
      <c r="P6" s="752"/>
      <c r="Q6" s="752"/>
      <c r="R6" s="752"/>
      <c r="S6" s="752"/>
      <c r="T6" s="752"/>
      <c r="U6" s="752"/>
      <c r="V6" s="753"/>
      <c r="W6" s="88"/>
      <c r="X6" s="88"/>
      <c r="Y6" s="88"/>
      <c r="Z6" s="88"/>
      <c r="AA6" s="88"/>
    </row>
    <row r="7" spans="1:27" s="90" customFormat="1" ht="33" customHeight="1" x14ac:dyDescent="0.25">
      <c r="A7" s="754" t="s">
        <v>124</v>
      </c>
      <c r="B7" s="755" t="s">
        <v>125</v>
      </c>
      <c r="C7" s="757" t="s">
        <v>126</v>
      </c>
      <c r="D7" s="758" t="s">
        <v>127</v>
      </c>
      <c r="E7" s="759"/>
      <c r="F7" s="760" t="s">
        <v>1784</v>
      </c>
      <c r="G7" s="760"/>
      <c r="H7" s="760"/>
      <c r="I7" s="760"/>
      <c r="J7" s="760"/>
      <c r="K7" s="760"/>
      <c r="L7" s="760"/>
      <c r="M7" s="760"/>
      <c r="N7" s="760"/>
      <c r="O7" s="760"/>
      <c r="P7" s="760"/>
      <c r="Q7" s="760"/>
      <c r="R7" s="760"/>
      <c r="S7" s="760"/>
      <c r="T7" s="755" t="s">
        <v>128</v>
      </c>
      <c r="U7" s="755"/>
      <c r="V7" s="761" t="s">
        <v>1854</v>
      </c>
    </row>
    <row r="8" spans="1:27" s="90" customFormat="1" ht="37.5" customHeight="1" thickBot="1" x14ac:dyDescent="0.3">
      <c r="A8" s="732"/>
      <c r="B8" s="756"/>
      <c r="C8" s="733"/>
      <c r="D8" s="91" t="s">
        <v>129</v>
      </c>
      <c r="E8" s="91" t="s">
        <v>130</v>
      </c>
      <c r="F8" s="91" t="s">
        <v>131</v>
      </c>
      <c r="G8" s="92" t="s">
        <v>132</v>
      </c>
      <c r="H8" s="92" t="s">
        <v>133</v>
      </c>
      <c r="I8" s="92" t="s">
        <v>134</v>
      </c>
      <c r="J8" s="92" t="s">
        <v>135</v>
      </c>
      <c r="K8" s="92" t="s">
        <v>136</v>
      </c>
      <c r="L8" s="92" t="s">
        <v>137</v>
      </c>
      <c r="M8" s="92" t="s">
        <v>138</v>
      </c>
      <c r="N8" s="92" t="s">
        <v>139</v>
      </c>
      <c r="O8" s="92" t="s">
        <v>140</v>
      </c>
      <c r="P8" s="92" t="s">
        <v>141</v>
      </c>
      <c r="Q8" s="92" t="s">
        <v>142</v>
      </c>
      <c r="R8" s="92" t="s">
        <v>143</v>
      </c>
      <c r="S8" s="518" t="s">
        <v>144</v>
      </c>
      <c r="T8" s="518" t="s">
        <v>145</v>
      </c>
      <c r="U8" s="518" t="s">
        <v>146</v>
      </c>
      <c r="V8" s="762"/>
    </row>
    <row r="9" spans="1:27" ht="45" customHeight="1" x14ac:dyDescent="0.25">
      <c r="A9" s="734" t="s">
        <v>104</v>
      </c>
      <c r="B9" s="734" t="s">
        <v>147</v>
      </c>
      <c r="C9" s="743" t="s">
        <v>1799</v>
      </c>
      <c r="D9" s="744" t="s">
        <v>148</v>
      </c>
      <c r="E9" s="744" t="s">
        <v>148</v>
      </c>
      <c r="F9" s="430" t="s">
        <v>149</v>
      </c>
      <c r="G9" s="528">
        <v>8.3500000000000005E-2</v>
      </c>
      <c r="H9" s="528">
        <v>0.10560429722470904</v>
      </c>
      <c r="I9" s="528">
        <v>9.8900000000000002E-2</v>
      </c>
      <c r="J9" s="528">
        <v>8.4199999999999997E-2</v>
      </c>
      <c r="K9" s="528">
        <v>8.4199999999999997E-2</v>
      </c>
      <c r="L9" s="528">
        <v>8.4199999999999997E-2</v>
      </c>
      <c r="M9" s="528">
        <v>8.4199999999999997E-2</v>
      </c>
      <c r="N9" s="528">
        <v>8.4199999999999997E-2</v>
      </c>
      <c r="O9" s="528">
        <v>8.4199999999999997E-2</v>
      </c>
      <c r="P9" s="528">
        <v>8.4199999999999997E-2</v>
      </c>
      <c r="Q9" s="528">
        <v>8.4199999999999997E-2</v>
      </c>
      <c r="R9" s="528">
        <v>3.8399999999999997E-2</v>
      </c>
      <c r="S9" s="527">
        <f t="shared" ref="S9:S16" si="0">SUM(G9:R9)</f>
        <v>1.0000042972247092</v>
      </c>
      <c r="T9" s="741">
        <f>+U9+U11+U13</f>
        <v>0.81320000000000003</v>
      </c>
      <c r="U9" s="741">
        <v>0.76880000000000004</v>
      </c>
      <c r="V9" s="742" t="s">
        <v>1856</v>
      </c>
      <c r="W9" s="95"/>
      <c r="X9" s="88"/>
      <c r="Y9" s="88"/>
      <c r="Z9" s="88"/>
      <c r="AA9" s="88"/>
    </row>
    <row r="10" spans="1:27" ht="45" customHeight="1" thickBot="1" x14ac:dyDescent="0.3">
      <c r="A10" s="735"/>
      <c r="B10" s="735"/>
      <c r="C10" s="725"/>
      <c r="D10" s="736"/>
      <c r="E10" s="736"/>
      <c r="F10" s="94" t="s">
        <v>150</v>
      </c>
      <c r="G10" s="450">
        <v>8.3500000000000005E-2</v>
      </c>
      <c r="H10" s="450">
        <v>0.1056</v>
      </c>
      <c r="I10" s="451">
        <v>9.8900000000000002E-2</v>
      </c>
      <c r="J10" s="450"/>
      <c r="K10" s="450"/>
      <c r="L10" s="450"/>
      <c r="M10" s="451"/>
      <c r="N10" s="451"/>
      <c r="O10" s="451"/>
      <c r="P10" s="451"/>
      <c r="Q10" s="451"/>
      <c r="R10" s="452"/>
      <c r="S10" s="526">
        <f t="shared" si="0"/>
        <v>0.28799999999999998</v>
      </c>
      <c r="T10" s="737"/>
      <c r="U10" s="737"/>
      <c r="V10" s="740"/>
      <c r="W10" s="95"/>
      <c r="X10" s="88"/>
      <c r="Y10" s="88"/>
      <c r="Z10" s="88"/>
      <c r="AA10" s="88"/>
    </row>
    <row r="11" spans="1:27" ht="45" customHeight="1" x14ac:dyDescent="0.25">
      <c r="A11" s="735"/>
      <c r="B11" s="735"/>
      <c r="C11" s="725" t="s">
        <v>1800</v>
      </c>
      <c r="D11" s="736" t="s">
        <v>148</v>
      </c>
      <c r="E11" s="736"/>
      <c r="F11" s="93" t="s">
        <v>149</v>
      </c>
      <c r="G11" s="522"/>
      <c r="H11" s="450"/>
      <c r="I11" s="450">
        <v>0.1</v>
      </c>
      <c r="J11" s="450"/>
      <c r="K11" s="450"/>
      <c r="L11" s="450">
        <v>0.3</v>
      </c>
      <c r="M11" s="450"/>
      <c r="N11" s="451"/>
      <c r="O11" s="451">
        <v>0.3</v>
      </c>
      <c r="P11" s="450"/>
      <c r="Q11" s="450"/>
      <c r="R11" s="451">
        <v>0.3</v>
      </c>
      <c r="S11" s="525">
        <f t="shared" si="0"/>
        <v>1</v>
      </c>
      <c r="T11" s="737"/>
      <c r="U11" s="737">
        <v>2.9999999999999997E-4</v>
      </c>
      <c r="V11" s="725" t="s">
        <v>1858</v>
      </c>
      <c r="W11" s="95"/>
      <c r="X11" s="88"/>
      <c r="Y11" s="88"/>
      <c r="Z11" s="88"/>
      <c r="AA11" s="88"/>
    </row>
    <row r="12" spans="1:27" ht="45" customHeight="1" thickBot="1" x14ac:dyDescent="0.3">
      <c r="A12" s="735"/>
      <c r="B12" s="735"/>
      <c r="C12" s="725"/>
      <c r="D12" s="736"/>
      <c r="E12" s="736"/>
      <c r="F12" s="94" t="s">
        <v>150</v>
      </c>
      <c r="G12" s="522"/>
      <c r="H12" s="450"/>
      <c r="I12" s="450">
        <v>0.1</v>
      </c>
      <c r="J12" s="450"/>
      <c r="K12" s="450"/>
      <c r="L12" s="450"/>
      <c r="M12" s="451"/>
      <c r="N12" s="451"/>
      <c r="O12" s="451"/>
      <c r="P12" s="451"/>
      <c r="Q12" s="451"/>
      <c r="R12" s="452"/>
      <c r="S12" s="526">
        <f t="shared" si="0"/>
        <v>0.1</v>
      </c>
      <c r="T12" s="737"/>
      <c r="U12" s="737"/>
      <c r="V12" s="725"/>
      <c r="W12" s="95"/>
      <c r="X12" s="88"/>
      <c r="Y12" s="88"/>
      <c r="Z12" s="88"/>
      <c r="AA12" s="88"/>
    </row>
    <row r="13" spans="1:27" ht="45" customHeight="1" x14ac:dyDescent="0.25">
      <c r="A13" s="735"/>
      <c r="B13" s="735"/>
      <c r="C13" s="725" t="s">
        <v>1801</v>
      </c>
      <c r="D13" s="736" t="s">
        <v>148</v>
      </c>
      <c r="E13" s="736" t="s">
        <v>148</v>
      </c>
      <c r="F13" s="93" t="s">
        <v>149</v>
      </c>
      <c r="G13" s="450">
        <v>2.93E-2</v>
      </c>
      <c r="H13" s="450">
        <v>8.0500000000000002E-2</v>
      </c>
      <c r="I13" s="450">
        <v>0.1142</v>
      </c>
      <c r="J13" s="450">
        <v>9.3600000000000003E-2</v>
      </c>
      <c r="K13" s="450">
        <v>9.3600000000000003E-2</v>
      </c>
      <c r="L13" s="450">
        <v>9.1700000000000004E-2</v>
      </c>
      <c r="M13" s="450">
        <v>9.3600000000000003E-2</v>
      </c>
      <c r="N13" s="450">
        <v>9.3600000000000003E-2</v>
      </c>
      <c r="O13" s="450">
        <v>9.1700000000000004E-2</v>
      </c>
      <c r="P13" s="450">
        <v>9.3600000000000003E-2</v>
      </c>
      <c r="Q13" s="450">
        <v>9.3600000000000003E-2</v>
      </c>
      <c r="R13" s="451">
        <v>3.1E-2</v>
      </c>
      <c r="S13" s="525">
        <f t="shared" si="0"/>
        <v>1</v>
      </c>
      <c r="T13" s="737"/>
      <c r="U13" s="737">
        <v>4.41E-2</v>
      </c>
      <c r="V13" s="725" t="s">
        <v>1857</v>
      </c>
      <c r="W13" s="95"/>
      <c r="X13" s="88"/>
      <c r="Y13" s="88"/>
      <c r="Z13" s="88"/>
      <c r="AA13" s="88"/>
    </row>
    <row r="14" spans="1:27" ht="45" customHeight="1" thickBot="1" x14ac:dyDescent="0.3">
      <c r="A14" s="735"/>
      <c r="B14" s="735"/>
      <c r="C14" s="725"/>
      <c r="D14" s="736"/>
      <c r="E14" s="736"/>
      <c r="F14" s="94" t="s">
        <v>150</v>
      </c>
      <c r="G14" s="522">
        <v>2.93E-2</v>
      </c>
      <c r="H14" s="450">
        <v>8.0500000000000002E-2</v>
      </c>
      <c r="I14" s="450">
        <v>0.1142</v>
      </c>
      <c r="J14" s="450"/>
      <c r="K14" s="450"/>
      <c r="L14" s="450"/>
      <c r="M14" s="451"/>
      <c r="N14" s="451"/>
      <c r="O14" s="451"/>
      <c r="P14" s="451"/>
      <c r="Q14" s="451"/>
      <c r="R14" s="451"/>
      <c r="S14" s="526">
        <f t="shared" si="0"/>
        <v>0.224</v>
      </c>
      <c r="T14" s="737"/>
      <c r="U14" s="737"/>
      <c r="V14" s="725"/>
      <c r="W14" s="95"/>
      <c r="X14" s="88"/>
      <c r="Y14" s="88"/>
      <c r="Z14" s="88"/>
      <c r="AA14" s="88"/>
    </row>
    <row r="15" spans="1:27" ht="45" customHeight="1" x14ac:dyDescent="0.25">
      <c r="A15" s="735"/>
      <c r="B15" s="735" t="s">
        <v>1816</v>
      </c>
      <c r="C15" s="725" t="s">
        <v>1817</v>
      </c>
      <c r="D15" s="736" t="s">
        <v>148</v>
      </c>
      <c r="E15" s="736"/>
      <c r="F15" s="93" t="s">
        <v>149</v>
      </c>
      <c r="G15" s="522"/>
      <c r="H15" s="450"/>
      <c r="I15" s="450"/>
      <c r="J15" s="450">
        <v>0.04</v>
      </c>
      <c r="K15" s="524">
        <v>0.08</v>
      </c>
      <c r="L15" s="524">
        <v>0.08</v>
      </c>
      <c r="M15" s="524">
        <v>0.08</v>
      </c>
      <c r="N15" s="524">
        <v>0.08</v>
      </c>
      <c r="O15" s="524">
        <v>0.08</v>
      </c>
      <c r="P15" s="524">
        <v>0.08</v>
      </c>
      <c r="Q15" s="524">
        <v>0.08</v>
      </c>
      <c r="R15" s="450">
        <v>0.4</v>
      </c>
      <c r="S15" s="525">
        <f t="shared" si="0"/>
        <v>1</v>
      </c>
      <c r="T15" s="737">
        <v>8.0999999999999996E-3</v>
      </c>
      <c r="U15" s="737">
        <v>8.0999999999999996E-3</v>
      </c>
      <c r="V15" s="725" t="s">
        <v>1830</v>
      </c>
      <c r="W15" s="95"/>
      <c r="X15" s="479"/>
      <c r="Y15" s="88"/>
      <c r="Z15" s="88"/>
      <c r="AA15" s="88"/>
    </row>
    <row r="16" spans="1:27" ht="45" customHeight="1" thickBot="1" x14ac:dyDescent="0.3">
      <c r="A16" s="735"/>
      <c r="B16" s="735"/>
      <c r="C16" s="725"/>
      <c r="D16" s="736"/>
      <c r="E16" s="736"/>
      <c r="F16" s="94" t="s">
        <v>150</v>
      </c>
      <c r="G16" s="522"/>
      <c r="H16" s="450"/>
      <c r="I16" s="450"/>
      <c r="J16" s="450"/>
      <c r="K16" s="450"/>
      <c r="L16" s="450"/>
      <c r="M16" s="450"/>
      <c r="N16" s="450"/>
      <c r="O16" s="450"/>
      <c r="P16" s="450"/>
      <c r="Q16" s="450"/>
      <c r="R16" s="450"/>
      <c r="S16" s="526">
        <f t="shared" si="0"/>
        <v>0</v>
      </c>
      <c r="T16" s="737"/>
      <c r="U16" s="737"/>
      <c r="V16" s="725"/>
      <c r="W16" s="95"/>
      <c r="X16" s="106"/>
      <c r="Y16" s="88"/>
      <c r="Z16" s="88"/>
      <c r="AA16" s="88"/>
    </row>
    <row r="17" spans="1:27" ht="45" customHeight="1" x14ac:dyDescent="0.25">
      <c r="A17" s="735"/>
      <c r="B17" s="735" t="s">
        <v>151</v>
      </c>
      <c r="C17" s="725" t="s">
        <v>1818</v>
      </c>
      <c r="D17" s="736" t="s">
        <v>148</v>
      </c>
      <c r="E17" s="736" t="s">
        <v>148</v>
      </c>
      <c r="F17" s="430" t="s">
        <v>149</v>
      </c>
      <c r="G17" s="450">
        <v>0.1037</v>
      </c>
      <c r="H17" s="450">
        <v>6.5799999999999997E-2</v>
      </c>
      <c r="I17" s="450">
        <v>4.8207036535859268E-2</v>
      </c>
      <c r="J17" s="450">
        <v>7.5300000000000006E-2</v>
      </c>
      <c r="K17" s="450">
        <v>8.2900000000000001E-2</v>
      </c>
      <c r="L17" s="450">
        <v>9.1300000000000006E-2</v>
      </c>
      <c r="M17" s="450">
        <v>9.1300000000000006E-2</v>
      </c>
      <c r="N17" s="450">
        <v>9.1300000000000006E-2</v>
      </c>
      <c r="O17" s="450">
        <v>9.1300000000000006E-2</v>
      </c>
      <c r="P17" s="450">
        <v>9.1300000000000006E-2</v>
      </c>
      <c r="Q17" s="450">
        <v>9.1300000000000006E-2</v>
      </c>
      <c r="R17" s="450">
        <v>7.6300000000000007E-2</v>
      </c>
      <c r="S17" s="527">
        <f>SUM(G17:R17)</f>
        <v>1.0000070365358593</v>
      </c>
      <c r="T17" s="737">
        <f>+U17+U19</f>
        <v>0.13290000000000002</v>
      </c>
      <c r="U17" s="737">
        <v>0.1305</v>
      </c>
      <c r="V17" s="740" t="s">
        <v>1859</v>
      </c>
      <c r="W17" s="95"/>
      <c r="X17" s="88"/>
      <c r="Y17" s="88"/>
      <c r="Z17" s="88"/>
      <c r="AA17" s="88"/>
    </row>
    <row r="18" spans="1:27" ht="45" customHeight="1" thickBot="1" x14ac:dyDescent="0.3">
      <c r="A18" s="735"/>
      <c r="B18" s="735"/>
      <c r="C18" s="725"/>
      <c r="D18" s="736"/>
      <c r="E18" s="736"/>
      <c r="F18" s="94" t="s">
        <v>150</v>
      </c>
      <c r="G18" s="450">
        <v>0.1037</v>
      </c>
      <c r="H18" s="450">
        <v>6.5799999999999997E-2</v>
      </c>
      <c r="I18" s="450">
        <v>4.82E-2</v>
      </c>
      <c r="J18" s="450"/>
      <c r="K18" s="450"/>
      <c r="L18" s="450"/>
      <c r="M18" s="450"/>
      <c r="N18" s="450"/>
      <c r="O18" s="450"/>
      <c r="P18" s="450"/>
      <c r="Q18" s="450"/>
      <c r="R18" s="450"/>
      <c r="S18" s="526">
        <f t="shared" ref="S18:S28" si="1">SUM(G18:R18)</f>
        <v>0.21769999999999998</v>
      </c>
      <c r="T18" s="737"/>
      <c r="U18" s="737"/>
      <c r="V18" s="740"/>
      <c r="W18" s="95"/>
      <c r="X18" s="88"/>
      <c r="Y18" s="88"/>
      <c r="Z18" s="88"/>
      <c r="AA18" s="88"/>
    </row>
    <row r="19" spans="1:27" ht="45" customHeight="1" x14ac:dyDescent="0.25">
      <c r="A19" s="735"/>
      <c r="B19" s="735"/>
      <c r="C19" s="725" t="s">
        <v>1819</v>
      </c>
      <c r="D19" s="736" t="s">
        <v>148</v>
      </c>
      <c r="E19" s="736"/>
      <c r="F19" s="93" t="s">
        <v>149</v>
      </c>
      <c r="G19" s="450">
        <v>4.5454545454545456E-2</v>
      </c>
      <c r="H19" s="450">
        <v>7.2727272727272724E-2</v>
      </c>
      <c r="I19" s="450">
        <v>0.13636363636363635</v>
      </c>
      <c r="J19" s="450">
        <v>4.5454545454545456E-2</v>
      </c>
      <c r="K19" s="450">
        <v>9.0909090909090912E-2</v>
      </c>
      <c r="L19" s="450">
        <v>9.0909090909090912E-2</v>
      </c>
      <c r="M19" s="450">
        <v>9.0909090909090912E-2</v>
      </c>
      <c r="N19" s="450">
        <v>9.0909090909090912E-2</v>
      </c>
      <c r="O19" s="450">
        <v>9.0909090909090912E-2</v>
      </c>
      <c r="P19" s="450">
        <v>9.0909090909090912E-2</v>
      </c>
      <c r="Q19" s="450">
        <v>9.0909090909090912E-2</v>
      </c>
      <c r="R19" s="450">
        <v>6.363636363636363E-2</v>
      </c>
      <c r="S19" s="525">
        <f>SUM(G19:R19)</f>
        <v>1.0000000000000002</v>
      </c>
      <c r="T19" s="737"/>
      <c r="U19" s="737">
        <v>2.3999999999999998E-3</v>
      </c>
      <c r="V19" s="725" t="s">
        <v>1860</v>
      </c>
      <c r="W19" s="95"/>
      <c r="X19" s="88"/>
      <c r="Y19" s="88"/>
      <c r="Z19" s="88"/>
      <c r="AA19" s="88"/>
    </row>
    <row r="20" spans="1:27" ht="45" customHeight="1" thickBot="1" x14ac:dyDescent="0.3">
      <c r="A20" s="735"/>
      <c r="B20" s="735"/>
      <c r="C20" s="725"/>
      <c r="D20" s="736"/>
      <c r="E20" s="736"/>
      <c r="F20" s="94" t="s">
        <v>150</v>
      </c>
      <c r="G20" s="450">
        <v>4.5499999999999999E-2</v>
      </c>
      <c r="H20" s="450">
        <v>7.2700000000000001E-2</v>
      </c>
      <c r="I20" s="450">
        <v>0.13639999999999999</v>
      </c>
      <c r="J20" s="450"/>
      <c r="K20" s="450"/>
      <c r="L20" s="450"/>
      <c r="M20" s="451"/>
      <c r="N20" s="451"/>
      <c r="O20" s="451"/>
      <c r="P20" s="451"/>
      <c r="Q20" s="451"/>
      <c r="R20" s="452"/>
      <c r="S20" s="526">
        <f t="shared" si="1"/>
        <v>0.25459999999999999</v>
      </c>
      <c r="T20" s="737"/>
      <c r="U20" s="737"/>
      <c r="V20" s="725"/>
      <c r="W20" s="95"/>
      <c r="X20" s="88"/>
      <c r="Y20" s="88"/>
      <c r="Z20" s="88"/>
      <c r="AA20" s="88"/>
    </row>
    <row r="21" spans="1:27" ht="45" customHeight="1" x14ac:dyDescent="0.25">
      <c r="A21" s="735"/>
      <c r="B21" s="735" t="s">
        <v>152</v>
      </c>
      <c r="C21" s="725" t="s">
        <v>1820</v>
      </c>
      <c r="D21" s="736" t="s">
        <v>148</v>
      </c>
      <c r="E21" s="736" t="s">
        <v>148</v>
      </c>
      <c r="F21" s="93" t="s">
        <v>149</v>
      </c>
      <c r="G21" s="451">
        <v>0.01</v>
      </c>
      <c r="H21" s="451">
        <v>0.09</v>
      </c>
      <c r="I21" s="451">
        <v>0.09</v>
      </c>
      <c r="J21" s="451">
        <v>0.09</v>
      </c>
      <c r="K21" s="451">
        <v>0.09</v>
      </c>
      <c r="L21" s="451">
        <v>0.09</v>
      </c>
      <c r="M21" s="451">
        <v>0.09</v>
      </c>
      <c r="N21" s="451">
        <v>0.09</v>
      </c>
      <c r="O21" s="451">
        <v>0.09</v>
      </c>
      <c r="P21" s="451">
        <v>0.09</v>
      </c>
      <c r="Q21" s="451">
        <v>0.09</v>
      </c>
      <c r="R21" s="451">
        <v>0.09</v>
      </c>
      <c r="S21" s="525">
        <f t="shared" si="1"/>
        <v>0.99999999999999978</v>
      </c>
      <c r="T21" s="737">
        <f>+U21+U23+U25+U27</f>
        <v>4.5800000000000007E-2</v>
      </c>
      <c r="U21" s="737">
        <v>1.7000000000000001E-2</v>
      </c>
      <c r="V21" s="738" t="s">
        <v>1864</v>
      </c>
      <c r="W21" s="95"/>
      <c r="X21" s="88"/>
      <c r="Y21" s="88"/>
      <c r="Z21" s="88"/>
      <c r="AA21" s="88"/>
    </row>
    <row r="22" spans="1:27" ht="45" customHeight="1" thickBot="1" x14ac:dyDescent="0.3">
      <c r="A22" s="735"/>
      <c r="B22" s="735"/>
      <c r="C22" s="725"/>
      <c r="D22" s="736"/>
      <c r="E22" s="736"/>
      <c r="F22" s="94" t="s">
        <v>150</v>
      </c>
      <c r="G22" s="451">
        <v>0.01</v>
      </c>
      <c r="H22" s="451">
        <v>0.09</v>
      </c>
      <c r="I22" s="451">
        <v>0.09</v>
      </c>
      <c r="J22" s="451"/>
      <c r="K22" s="451"/>
      <c r="L22" s="451"/>
      <c r="M22" s="451"/>
      <c r="N22" s="451"/>
      <c r="O22" s="451"/>
      <c r="P22" s="451"/>
      <c r="Q22" s="451"/>
      <c r="R22" s="451"/>
      <c r="S22" s="526">
        <f t="shared" si="1"/>
        <v>0.19</v>
      </c>
      <c r="T22" s="737"/>
      <c r="U22" s="737"/>
      <c r="V22" s="739"/>
      <c r="W22" s="394"/>
      <c r="X22" s="88"/>
      <c r="Y22" s="88"/>
      <c r="Z22" s="88"/>
      <c r="AA22" s="88"/>
    </row>
    <row r="23" spans="1:27" ht="45" customHeight="1" x14ac:dyDescent="0.25">
      <c r="A23" s="735"/>
      <c r="B23" s="735"/>
      <c r="C23" s="725" t="s">
        <v>1821</v>
      </c>
      <c r="D23" s="736" t="s">
        <v>148</v>
      </c>
      <c r="E23" s="736"/>
      <c r="F23" s="93" t="s">
        <v>149</v>
      </c>
      <c r="G23" s="451">
        <v>0</v>
      </c>
      <c r="H23" s="451">
        <v>0.09</v>
      </c>
      <c r="I23" s="451">
        <v>0.09</v>
      </c>
      <c r="J23" s="451">
        <v>0.09</v>
      </c>
      <c r="K23" s="451">
        <v>0.09</v>
      </c>
      <c r="L23" s="451">
        <v>0.09</v>
      </c>
      <c r="M23" s="451">
        <v>0.09</v>
      </c>
      <c r="N23" s="451">
        <v>0.09</v>
      </c>
      <c r="O23" s="451">
        <v>0.09</v>
      </c>
      <c r="P23" s="451">
        <v>0.09</v>
      </c>
      <c r="Q23" s="451">
        <v>0.09</v>
      </c>
      <c r="R23" s="451">
        <v>0.1</v>
      </c>
      <c r="S23" s="525">
        <f t="shared" si="1"/>
        <v>0.99999999999999978</v>
      </c>
      <c r="T23" s="737"/>
      <c r="U23" s="737">
        <v>5.8999999999999999E-3</v>
      </c>
      <c r="V23" s="738" t="s">
        <v>1861</v>
      </c>
      <c r="W23" s="95"/>
      <c r="X23" s="88"/>
      <c r="Y23" s="88"/>
      <c r="Z23" s="88"/>
      <c r="AA23" s="88"/>
    </row>
    <row r="24" spans="1:27" ht="45" customHeight="1" thickBot="1" x14ac:dyDescent="0.3">
      <c r="A24" s="735"/>
      <c r="B24" s="735"/>
      <c r="C24" s="725"/>
      <c r="D24" s="736"/>
      <c r="E24" s="736"/>
      <c r="F24" s="94" t="s">
        <v>150</v>
      </c>
      <c r="G24" s="451">
        <v>0</v>
      </c>
      <c r="H24" s="451">
        <v>0.09</v>
      </c>
      <c r="I24" s="451">
        <v>0.09</v>
      </c>
      <c r="J24" s="451"/>
      <c r="K24" s="451"/>
      <c r="L24" s="451"/>
      <c r="M24" s="451"/>
      <c r="N24" s="451"/>
      <c r="O24" s="451"/>
      <c r="P24" s="451"/>
      <c r="Q24" s="451"/>
      <c r="R24" s="451"/>
      <c r="S24" s="526">
        <f t="shared" si="1"/>
        <v>0.18</v>
      </c>
      <c r="T24" s="737"/>
      <c r="U24" s="737"/>
      <c r="V24" s="738"/>
      <c r="W24" s="394"/>
      <c r="X24" s="88"/>
      <c r="Y24" s="88"/>
      <c r="Z24" s="88"/>
      <c r="AA24" s="88"/>
    </row>
    <row r="25" spans="1:27" ht="45" customHeight="1" x14ac:dyDescent="0.25">
      <c r="A25" s="735"/>
      <c r="B25" s="735"/>
      <c r="C25" s="725" t="s">
        <v>1822</v>
      </c>
      <c r="D25" s="736" t="s">
        <v>148</v>
      </c>
      <c r="E25" s="736"/>
      <c r="F25" s="93" t="s">
        <v>149</v>
      </c>
      <c r="G25" s="451">
        <v>0</v>
      </c>
      <c r="H25" s="451">
        <v>0.09</v>
      </c>
      <c r="I25" s="451">
        <v>0.09</v>
      </c>
      <c r="J25" s="451">
        <v>0.09</v>
      </c>
      <c r="K25" s="451">
        <v>0.09</v>
      </c>
      <c r="L25" s="451">
        <v>0.09</v>
      </c>
      <c r="M25" s="451">
        <v>0.09</v>
      </c>
      <c r="N25" s="451">
        <v>0.09</v>
      </c>
      <c r="O25" s="451">
        <v>0.09</v>
      </c>
      <c r="P25" s="451">
        <v>0.09</v>
      </c>
      <c r="Q25" s="451">
        <v>0.09</v>
      </c>
      <c r="R25" s="451">
        <v>0.1</v>
      </c>
      <c r="S25" s="525">
        <f t="shared" si="1"/>
        <v>0.99999999999999978</v>
      </c>
      <c r="T25" s="737"/>
      <c r="U25" s="737">
        <v>1.7000000000000001E-2</v>
      </c>
      <c r="V25" s="725" t="s">
        <v>1862</v>
      </c>
      <c r="W25" s="95"/>
      <c r="X25" s="88"/>
      <c r="Y25" s="88"/>
      <c r="Z25" s="88"/>
      <c r="AA25" s="88"/>
    </row>
    <row r="26" spans="1:27" ht="45" customHeight="1" thickBot="1" x14ac:dyDescent="0.3">
      <c r="A26" s="735"/>
      <c r="B26" s="735"/>
      <c r="C26" s="725"/>
      <c r="D26" s="736"/>
      <c r="E26" s="736"/>
      <c r="F26" s="94" t="s">
        <v>150</v>
      </c>
      <c r="G26" s="523">
        <v>0</v>
      </c>
      <c r="H26" s="451">
        <v>0.09</v>
      </c>
      <c r="I26" s="451">
        <v>0.09</v>
      </c>
      <c r="J26" s="451"/>
      <c r="K26" s="451"/>
      <c r="L26" s="451"/>
      <c r="M26" s="451"/>
      <c r="N26" s="451"/>
      <c r="O26" s="451"/>
      <c r="P26" s="451"/>
      <c r="Q26" s="451"/>
      <c r="R26" s="451"/>
      <c r="S26" s="526">
        <f t="shared" si="1"/>
        <v>0.18</v>
      </c>
      <c r="T26" s="737"/>
      <c r="U26" s="737"/>
      <c r="V26" s="725"/>
      <c r="W26" s="394"/>
      <c r="X26" s="88"/>
      <c r="Y26" s="88"/>
      <c r="Z26" s="88"/>
      <c r="AA26" s="88"/>
    </row>
    <row r="27" spans="1:27" ht="45" customHeight="1" x14ac:dyDescent="0.25">
      <c r="A27" s="735"/>
      <c r="B27" s="735"/>
      <c r="C27" s="725" t="s">
        <v>1823</v>
      </c>
      <c r="D27" s="736" t="s">
        <v>148</v>
      </c>
      <c r="E27" s="736"/>
      <c r="F27" s="93" t="s">
        <v>149</v>
      </c>
      <c r="G27" s="451">
        <v>0</v>
      </c>
      <c r="H27" s="451">
        <v>0.09</v>
      </c>
      <c r="I27" s="451">
        <v>0.09</v>
      </c>
      <c r="J27" s="451">
        <v>0.09</v>
      </c>
      <c r="K27" s="451">
        <v>0.09</v>
      </c>
      <c r="L27" s="451">
        <v>0.09</v>
      </c>
      <c r="M27" s="451">
        <v>0.09</v>
      </c>
      <c r="N27" s="451">
        <v>0.09</v>
      </c>
      <c r="O27" s="451">
        <v>0.09</v>
      </c>
      <c r="P27" s="451">
        <v>0.09</v>
      </c>
      <c r="Q27" s="451">
        <v>0.09</v>
      </c>
      <c r="R27" s="451">
        <v>0.1</v>
      </c>
      <c r="S27" s="525">
        <f t="shared" si="1"/>
        <v>0.99999999999999978</v>
      </c>
      <c r="T27" s="737"/>
      <c r="U27" s="737">
        <v>5.8999999999999999E-3</v>
      </c>
      <c r="V27" s="725" t="s">
        <v>1863</v>
      </c>
      <c r="W27" s="95"/>
      <c r="X27" s="88"/>
      <c r="Y27" s="88"/>
      <c r="Z27" s="88"/>
      <c r="AA27" s="88"/>
    </row>
    <row r="28" spans="1:27" ht="45" customHeight="1" thickBot="1" x14ac:dyDescent="0.3">
      <c r="A28" s="735"/>
      <c r="B28" s="735"/>
      <c r="C28" s="725"/>
      <c r="D28" s="736"/>
      <c r="E28" s="736"/>
      <c r="F28" s="94" t="s">
        <v>150</v>
      </c>
      <c r="G28" s="523">
        <v>0</v>
      </c>
      <c r="H28" s="450">
        <v>0.09</v>
      </c>
      <c r="I28" s="450">
        <v>0.09</v>
      </c>
      <c r="J28" s="451"/>
      <c r="K28" s="451"/>
      <c r="L28" s="451"/>
      <c r="M28" s="451"/>
      <c r="N28" s="451"/>
      <c r="O28" s="451"/>
      <c r="P28" s="451"/>
      <c r="Q28" s="451"/>
      <c r="R28" s="451"/>
      <c r="S28" s="526">
        <f t="shared" si="1"/>
        <v>0.18</v>
      </c>
      <c r="T28" s="737"/>
      <c r="U28" s="737"/>
      <c r="V28" s="725"/>
      <c r="W28" s="394"/>
      <c r="X28" s="88"/>
      <c r="Y28" s="88"/>
      <c r="Z28" s="88"/>
      <c r="AA28" s="88"/>
    </row>
    <row r="29" spans="1:27" s="100" customFormat="1" ht="20.25" customHeight="1" thickBot="1" x14ac:dyDescent="0.3">
      <c r="A29" s="732" t="s">
        <v>1788</v>
      </c>
      <c r="B29" s="733"/>
      <c r="C29" s="733"/>
      <c r="D29" s="733"/>
      <c r="E29" s="733"/>
      <c r="F29" s="733"/>
      <c r="G29" s="733"/>
      <c r="H29" s="733"/>
      <c r="I29" s="733"/>
      <c r="J29" s="733"/>
      <c r="K29" s="733"/>
      <c r="L29" s="733"/>
      <c r="M29" s="733"/>
      <c r="N29" s="733"/>
      <c r="O29" s="733"/>
      <c r="P29" s="733"/>
      <c r="Q29" s="733"/>
      <c r="R29" s="733"/>
      <c r="S29" s="733"/>
      <c r="T29" s="96">
        <f>SUM(T9:T28)</f>
        <v>1</v>
      </c>
      <c r="U29" s="97">
        <f>SUM(U9:U28)</f>
        <v>1</v>
      </c>
      <c r="V29" s="98"/>
      <c r="W29" s="421"/>
      <c r="X29" s="99"/>
      <c r="Y29" s="99"/>
      <c r="Z29" s="99"/>
      <c r="AA29" s="99"/>
    </row>
    <row r="30" spans="1:27" s="568" customFormat="1" ht="20.25" customHeight="1" x14ac:dyDescent="0.25">
      <c r="A30" s="564"/>
      <c r="B30" s="564"/>
      <c r="C30" s="564"/>
      <c r="D30" s="564"/>
      <c r="E30" s="564"/>
      <c r="F30" s="564"/>
      <c r="G30" s="564"/>
      <c r="H30" s="564"/>
      <c r="I30" s="564"/>
      <c r="J30" s="564"/>
      <c r="K30" s="564"/>
      <c r="L30" s="564"/>
      <c r="M30" s="564"/>
      <c r="N30" s="564"/>
      <c r="O30" s="564"/>
      <c r="P30" s="564"/>
      <c r="Q30" s="564"/>
      <c r="R30" s="564"/>
      <c r="S30" s="564"/>
      <c r="T30" s="565"/>
      <c r="U30" s="566"/>
      <c r="V30" s="564"/>
      <c r="W30" s="567"/>
    </row>
    <row r="31" spans="1:27" ht="15" customHeight="1" x14ac:dyDescent="0.25">
      <c r="B31" s="101"/>
      <c r="C31" s="1"/>
      <c r="D31" s="1"/>
      <c r="E31" s="1"/>
      <c r="F31" s="1"/>
      <c r="G31" s="2"/>
      <c r="H31" s="1"/>
      <c r="I31" s="102"/>
      <c r="J31" s="90"/>
      <c r="K31" s="90"/>
      <c r="L31" s="90"/>
      <c r="M31" s="90"/>
      <c r="N31" s="90"/>
      <c r="O31" s="103"/>
      <c r="P31" s="103"/>
      <c r="Q31" s="103"/>
      <c r="R31" s="103"/>
      <c r="S31" s="103"/>
      <c r="T31" s="103"/>
      <c r="U31" s="103"/>
    </row>
    <row r="32" spans="1:27" ht="15" customHeight="1" x14ac:dyDescent="0.25">
      <c r="B32" s="43" t="s">
        <v>83</v>
      </c>
      <c r="C32" s="726" t="s">
        <v>84</v>
      </c>
      <c r="D32" s="727"/>
      <c r="E32" s="727"/>
      <c r="F32" s="727"/>
      <c r="G32" s="727"/>
      <c r="H32" s="727"/>
      <c r="I32" s="728"/>
      <c r="J32" s="729" t="s">
        <v>85</v>
      </c>
      <c r="K32" s="730"/>
      <c r="L32" s="730"/>
      <c r="M32" s="730"/>
      <c r="N32" s="730"/>
      <c r="O32" s="730"/>
      <c r="P32" s="731"/>
      <c r="Q32" s="103"/>
      <c r="R32" s="103"/>
      <c r="S32" s="103"/>
      <c r="T32" s="103"/>
      <c r="U32" s="103"/>
    </row>
    <row r="33" spans="1:21" ht="15" customHeight="1" x14ac:dyDescent="0.25">
      <c r="A33" s="90"/>
      <c r="B33" s="44">
        <v>13</v>
      </c>
      <c r="C33" s="723" t="s">
        <v>120</v>
      </c>
      <c r="D33" s="723"/>
      <c r="E33" s="723"/>
      <c r="F33" s="723"/>
      <c r="G33" s="723"/>
      <c r="H33" s="723"/>
      <c r="I33" s="723"/>
      <c r="J33" s="723" t="s">
        <v>87</v>
      </c>
      <c r="K33" s="723"/>
      <c r="L33" s="723"/>
      <c r="M33" s="723"/>
      <c r="N33" s="723"/>
      <c r="O33" s="723"/>
      <c r="P33" s="723"/>
      <c r="Q33" s="103"/>
      <c r="R33" s="103"/>
      <c r="S33" s="103"/>
      <c r="T33" s="103"/>
      <c r="U33" s="103"/>
    </row>
    <row r="34" spans="1:21" ht="15" customHeight="1" x14ac:dyDescent="0.25">
      <c r="A34" s="90"/>
      <c r="B34" s="44">
        <v>14</v>
      </c>
      <c r="C34" s="723" t="s">
        <v>153</v>
      </c>
      <c r="D34" s="723"/>
      <c r="E34" s="723"/>
      <c r="F34" s="723"/>
      <c r="G34" s="723"/>
      <c r="H34" s="723"/>
      <c r="I34" s="723"/>
      <c r="J34" s="724" t="s">
        <v>89</v>
      </c>
      <c r="K34" s="724"/>
      <c r="L34" s="724"/>
      <c r="M34" s="724"/>
      <c r="N34" s="724"/>
      <c r="O34" s="724"/>
      <c r="P34" s="724"/>
      <c r="Q34" s="103"/>
      <c r="R34" s="103"/>
      <c r="S34" s="103"/>
      <c r="T34" s="103"/>
      <c r="U34" s="103"/>
    </row>
    <row r="35" spans="1:21" ht="15" customHeight="1" x14ac:dyDescent="0.25">
      <c r="A35" s="90"/>
      <c r="Q35" s="103"/>
      <c r="R35" s="103"/>
      <c r="S35" s="103"/>
      <c r="T35" s="103"/>
      <c r="U35" s="103"/>
    </row>
    <row r="36" spans="1:21" ht="15" customHeight="1" x14ac:dyDescent="0.25">
      <c r="A36" s="90"/>
      <c r="Q36" s="103"/>
      <c r="R36" s="103"/>
      <c r="S36" s="103"/>
      <c r="T36" s="103"/>
      <c r="U36" s="103"/>
    </row>
    <row r="37" spans="1:21" ht="15" customHeight="1" x14ac:dyDescent="0.25">
      <c r="A37" s="90"/>
      <c r="B37" s="90"/>
      <c r="C37" s="107"/>
      <c r="D37" s="90"/>
      <c r="E37" s="90"/>
      <c r="F37" s="90"/>
      <c r="G37" s="108"/>
      <c r="H37" s="90"/>
      <c r="I37" s="90"/>
      <c r="J37" s="90"/>
      <c r="K37" s="90"/>
      <c r="L37" s="90"/>
      <c r="M37" s="90"/>
      <c r="N37" s="103"/>
      <c r="O37" s="103"/>
      <c r="P37" s="103"/>
      <c r="Q37" s="103"/>
      <c r="R37" s="103"/>
      <c r="S37" s="103"/>
      <c r="T37" s="103"/>
      <c r="U37" s="103"/>
    </row>
    <row r="38" spans="1:21" ht="15" customHeight="1" x14ac:dyDescent="0.25">
      <c r="A38" s="90"/>
      <c r="B38" s="90"/>
      <c r="C38" s="107"/>
      <c r="D38" s="90"/>
      <c r="E38" s="90"/>
      <c r="F38" s="90"/>
      <c r="G38" s="108"/>
      <c r="H38" s="90"/>
      <c r="I38" s="90"/>
      <c r="J38" s="90"/>
      <c r="K38" s="90"/>
      <c r="L38" s="90"/>
      <c r="M38" s="90"/>
      <c r="N38" s="103"/>
      <c r="O38" s="103"/>
      <c r="P38" s="103"/>
      <c r="Q38" s="103"/>
      <c r="R38" s="103"/>
      <c r="S38" s="103"/>
      <c r="T38" s="103"/>
      <c r="U38" s="103"/>
    </row>
    <row r="39" spans="1:21" ht="15" customHeight="1" x14ac:dyDescent="0.25">
      <c r="A39" s="90"/>
      <c r="B39" s="90"/>
      <c r="C39" s="107"/>
      <c r="D39" s="90"/>
      <c r="E39" s="90"/>
      <c r="F39" s="90"/>
      <c r="G39" s="108"/>
      <c r="H39" s="90"/>
      <c r="I39" s="90"/>
      <c r="J39" s="90"/>
      <c r="K39" s="90"/>
      <c r="L39" s="90"/>
      <c r="M39" s="90"/>
      <c r="N39" s="103"/>
      <c r="O39" s="103"/>
      <c r="P39" s="103"/>
      <c r="Q39" s="103"/>
      <c r="R39" s="103"/>
      <c r="S39" s="103"/>
      <c r="T39" s="103"/>
      <c r="U39" s="103"/>
    </row>
    <row r="40" spans="1:21" ht="15" customHeight="1" x14ac:dyDescent="0.25">
      <c r="A40" s="90"/>
      <c r="B40" s="90"/>
      <c r="C40" s="107"/>
      <c r="D40" s="90"/>
      <c r="E40" s="90"/>
      <c r="F40" s="90"/>
      <c r="G40" s="108"/>
      <c r="H40" s="90"/>
      <c r="I40" s="90"/>
      <c r="J40" s="90"/>
      <c r="K40" s="90"/>
      <c r="L40" s="90"/>
      <c r="M40" s="90"/>
      <c r="N40" s="103"/>
      <c r="O40" s="103"/>
      <c r="P40" s="103"/>
      <c r="Q40" s="103"/>
      <c r="R40" s="103"/>
      <c r="S40" s="103"/>
      <c r="T40" s="103"/>
      <c r="U40" s="103"/>
    </row>
    <row r="41" spans="1:21" ht="15" customHeight="1" x14ac:dyDescent="0.25">
      <c r="A41" s="90"/>
      <c r="B41" s="90"/>
      <c r="C41" s="107"/>
      <c r="D41" s="90"/>
      <c r="E41" s="90"/>
      <c r="F41" s="90"/>
      <c r="G41" s="108"/>
      <c r="H41" s="90"/>
      <c r="I41" s="90"/>
      <c r="J41" s="90"/>
      <c r="K41" s="90"/>
      <c r="L41" s="90"/>
      <c r="M41" s="90"/>
      <c r="N41" s="103"/>
      <c r="O41" s="103"/>
      <c r="P41" s="103"/>
      <c r="Q41" s="103"/>
      <c r="R41" s="103"/>
      <c r="S41" s="103"/>
      <c r="T41" s="103"/>
      <c r="U41" s="103"/>
    </row>
    <row r="42" spans="1:21" ht="15" customHeight="1" x14ac:dyDescent="0.25">
      <c r="A42" s="90"/>
      <c r="B42" s="90"/>
      <c r="C42" s="107"/>
      <c r="D42" s="90"/>
      <c r="E42" s="90"/>
      <c r="F42" s="90"/>
      <c r="G42" s="108"/>
      <c r="H42" s="90"/>
      <c r="I42" s="90"/>
      <c r="J42" s="90"/>
      <c r="K42" s="90"/>
      <c r="L42" s="90"/>
      <c r="M42" s="90"/>
      <c r="N42" s="103"/>
      <c r="O42" s="103"/>
      <c r="P42" s="103"/>
      <c r="Q42" s="103"/>
      <c r="R42" s="103"/>
      <c r="S42" s="103"/>
      <c r="T42" s="103"/>
      <c r="U42" s="103"/>
    </row>
    <row r="43" spans="1:21" ht="15" customHeight="1" x14ac:dyDescent="0.25">
      <c r="A43" s="90"/>
      <c r="B43" s="90"/>
      <c r="C43" s="107"/>
      <c r="D43" s="90"/>
      <c r="E43" s="90"/>
      <c r="F43" s="90"/>
      <c r="G43" s="108"/>
      <c r="H43" s="90"/>
      <c r="I43" s="90"/>
      <c r="J43" s="90"/>
      <c r="K43" s="90"/>
      <c r="L43" s="90"/>
      <c r="M43" s="90"/>
      <c r="N43" s="103"/>
      <c r="O43" s="103"/>
      <c r="P43" s="103"/>
      <c r="Q43" s="103"/>
      <c r="R43" s="103"/>
      <c r="S43" s="103"/>
      <c r="T43" s="103"/>
      <c r="U43" s="103"/>
    </row>
    <row r="44" spans="1:21" ht="15" customHeight="1" x14ac:dyDescent="0.25">
      <c r="A44" s="90"/>
      <c r="B44" s="90"/>
      <c r="C44" s="107"/>
      <c r="D44" s="90"/>
      <c r="E44" s="90"/>
      <c r="F44" s="90"/>
      <c r="G44" s="108"/>
      <c r="H44" s="90"/>
      <c r="I44" s="90"/>
      <c r="J44" s="90"/>
      <c r="K44" s="90"/>
      <c r="L44" s="90"/>
      <c r="M44" s="90"/>
      <c r="N44" s="103"/>
      <c r="O44" s="103"/>
      <c r="P44" s="103"/>
      <c r="Q44" s="103"/>
      <c r="R44" s="103"/>
      <c r="S44" s="103"/>
      <c r="T44" s="103"/>
      <c r="U44" s="103"/>
    </row>
    <row r="45" spans="1:21" ht="15" customHeight="1" x14ac:dyDescent="0.25">
      <c r="A45" s="90"/>
      <c r="B45" s="90"/>
      <c r="C45" s="107"/>
      <c r="D45" s="90"/>
      <c r="E45" s="90"/>
      <c r="F45" s="90"/>
      <c r="G45" s="108"/>
      <c r="H45" s="90"/>
      <c r="I45" s="90"/>
      <c r="J45" s="90"/>
      <c r="K45" s="90"/>
      <c r="L45" s="90"/>
      <c r="M45" s="90"/>
      <c r="N45" s="103"/>
      <c r="O45" s="103"/>
      <c r="P45" s="103"/>
      <c r="Q45" s="103"/>
      <c r="R45" s="103"/>
      <c r="S45" s="103"/>
      <c r="T45" s="103"/>
      <c r="U45" s="103"/>
    </row>
    <row r="46" spans="1:21" ht="15" customHeight="1" x14ac:dyDescent="0.25">
      <c r="A46" s="90"/>
      <c r="B46" s="90"/>
      <c r="C46" s="107"/>
      <c r="D46" s="90"/>
      <c r="E46" s="90"/>
      <c r="F46" s="90"/>
      <c r="G46" s="108"/>
      <c r="H46" s="90"/>
      <c r="I46" s="90"/>
      <c r="J46" s="90"/>
      <c r="K46" s="90"/>
      <c r="L46" s="90"/>
      <c r="M46" s="90"/>
      <c r="N46" s="103"/>
      <c r="O46" s="103"/>
      <c r="P46" s="103"/>
      <c r="Q46" s="103"/>
      <c r="R46" s="103"/>
      <c r="S46" s="103"/>
      <c r="T46" s="103"/>
      <c r="U46" s="103"/>
    </row>
    <row r="47" spans="1:21" ht="15" customHeight="1" x14ac:dyDescent="0.25">
      <c r="A47" s="90"/>
      <c r="B47" s="90"/>
      <c r="C47" s="107"/>
      <c r="D47" s="90"/>
      <c r="E47" s="90"/>
      <c r="F47" s="90"/>
      <c r="G47" s="108"/>
      <c r="H47" s="90"/>
      <c r="I47" s="90"/>
      <c r="J47" s="90"/>
      <c r="K47" s="90"/>
      <c r="L47" s="90"/>
      <c r="M47" s="90"/>
      <c r="N47" s="103"/>
      <c r="O47" s="103"/>
      <c r="P47" s="103"/>
      <c r="Q47" s="103"/>
      <c r="R47" s="103"/>
      <c r="S47" s="103"/>
      <c r="T47" s="103"/>
      <c r="U47" s="103"/>
    </row>
    <row r="48" spans="1:21" ht="15" customHeight="1" x14ac:dyDescent="0.25">
      <c r="A48" s="90"/>
      <c r="B48" s="90"/>
      <c r="C48" s="107"/>
      <c r="D48" s="90"/>
      <c r="E48" s="90"/>
      <c r="F48" s="90"/>
      <c r="G48" s="108"/>
      <c r="H48" s="90"/>
      <c r="I48" s="90"/>
      <c r="J48" s="90"/>
      <c r="K48" s="90"/>
      <c r="L48" s="90"/>
      <c r="M48" s="90"/>
      <c r="N48" s="103"/>
      <c r="O48" s="103"/>
      <c r="P48" s="103"/>
      <c r="Q48" s="103"/>
      <c r="R48" s="103"/>
      <c r="S48" s="103"/>
      <c r="T48" s="103"/>
      <c r="U48" s="103"/>
    </row>
    <row r="49" spans="1:21" ht="15" customHeight="1" x14ac:dyDescent="0.25">
      <c r="A49" s="90"/>
      <c r="B49" s="90"/>
      <c r="C49" s="107"/>
      <c r="D49" s="90"/>
      <c r="E49" s="90"/>
      <c r="F49" s="90"/>
      <c r="G49" s="108"/>
      <c r="H49" s="90"/>
      <c r="I49" s="90"/>
      <c r="J49" s="90"/>
      <c r="K49" s="90"/>
      <c r="L49" s="90"/>
      <c r="M49" s="90"/>
      <c r="N49" s="103"/>
      <c r="O49" s="103"/>
      <c r="P49" s="103"/>
      <c r="Q49" s="103"/>
      <c r="R49" s="103"/>
      <c r="S49" s="103"/>
      <c r="T49" s="103"/>
      <c r="U49" s="103"/>
    </row>
    <row r="50" spans="1:21" ht="15" customHeight="1" x14ac:dyDescent="0.25">
      <c r="A50" s="90"/>
      <c r="B50" s="90"/>
      <c r="C50" s="107"/>
      <c r="D50" s="90"/>
      <c r="E50" s="90"/>
      <c r="F50" s="90"/>
      <c r="G50" s="108"/>
      <c r="H50" s="90"/>
      <c r="I50" s="90"/>
      <c r="J50" s="90"/>
      <c r="K50" s="90"/>
      <c r="L50" s="90"/>
      <c r="M50" s="90"/>
      <c r="N50" s="103"/>
      <c r="O50" s="103"/>
      <c r="P50" s="103"/>
      <c r="Q50" s="103"/>
      <c r="R50" s="103"/>
      <c r="S50" s="103"/>
      <c r="T50" s="103"/>
      <c r="U50" s="103"/>
    </row>
    <row r="51" spans="1:21" ht="15" customHeight="1" x14ac:dyDescent="0.25">
      <c r="A51" s="90"/>
      <c r="B51" s="90"/>
      <c r="C51" s="107"/>
      <c r="D51" s="90"/>
      <c r="E51" s="90"/>
      <c r="F51" s="90"/>
      <c r="G51" s="108"/>
      <c r="H51" s="90"/>
      <c r="I51" s="90"/>
      <c r="J51" s="90"/>
      <c r="K51" s="90"/>
      <c r="L51" s="90"/>
      <c r="M51" s="90"/>
      <c r="N51" s="103"/>
      <c r="O51" s="103"/>
      <c r="P51" s="103"/>
      <c r="Q51" s="103"/>
      <c r="R51" s="103"/>
      <c r="S51" s="103"/>
      <c r="T51" s="103"/>
      <c r="U51" s="103"/>
    </row>
    <row r="52" spans="1:21" ht="15" customHeight="1" x14ac:dyDescent="0.25">
      <c r="A52" s="90"/>
      <c r="B52" s="90"/>
      <c r="C52" s="107"/>
      <c r="D52" s="90"/>
      <c r="E52" s="90"/>
      <c r="F52" s="90"/>
      <c r="G52" s="108"/>
      <c r="H52" s="90"/>
      <c r="I52" s="90"/>
      <c r="J52" s="90"/>
      <c r="K52" s="90"/>
      <c r="L52" s="90"/>
      <c r="M52" s="90"/>
      <c r="N52" s="103"/>
      <c r="O52" s="103"/>
      <c r="P52" s="103"/>
      <c r="Q52" s="103"/>
      <c r="R52" s="103"/>
      <c r="S52" s="103"/>
      <c r="T52" s="103"/>
      <c r="U52" s="103"/>
    </row>
    <row r="53" spans="1:21" ht="15" customHeight="1" x14ac:dyDescent="0.25">
      <c r="A53" s="90"/>
      <c r="B53" s="90"/>
      <c r="C53" s="107"/>
      <c r="D53" s="90"/>
      <c r="E53" s="90"/>
      <c r="F53" s="90"/>
      <c r="G53" s="108"/>
      <c r="H53" s="90"/>
      <c r="I53" s="90"/>
      <c r="J53" s="90"/>
      <c r="K53" s="90"/>
      <c r="L53" s="90"/>
      <c r="M53" s="90"/>
      <c r="N53" s="103"/>
      <c r="O53" s="103"/>
      <c r="P53" s="103"/>
      <c r="Q53" s="103"/>
      <c r="R53" s="103"/>
      <c r="S53" s="103"/>
      <c r="T53" s="103"/>
      <c r="U53" s="103"/>
    </row>
    <row r="54" spans="1:21" ht="15" customHeight="1" x14ac:dyDescent="0.25">
      <c r="A54" s="90"/>
      <c r="B54" s="90"/>
      <c r="C54" s="107"/>
      <c r="D54" s="90"/>
      <c r="E54" s="90"/>
      <c r="F54" s="90"/>
      <c r="G54" s="108"/>
      <c r="H54" s="90"/>
      <c r="I54" s="90"/>
      <c r="J54" s="90"/>
      <c r="K54" s="90"/>
      <c r="L54" s="90"/>
      <c r="M54" s="90"/>
      <c r="N54" s="103"/>
      <c r="O54" s="103"/>
      <c r="P54" s="103"/>
      <c r="Q54" s="103"/>
      <c r="R54" s="103"/>
      <c r="S54" s="103"/>
      <c r="T54" s="103"/>
      <c r="U54" s="103"/>
    </row>
    <row r="55" spans="1:21" ht="15" customHeight="1" x14ac:dyDescent="0.25">
      <c r="A55" s="90"/>
      <c r="B55" s="90"/>
      <c r="C55" s="107"/>
      <c r="D55" s="90"/>
      <c r="E55" s="90"/>
      <c r="F55" s="90"/>
      <c r="G55" s="108"/>
      <c r="H55" s="90"/>
      <c r="I55" s="90"/>
      <c r="J55" s="90"/>
      <c r="K55" s="90"/>
      <c r="L55" s="90"/>
      <c r="M55" s="90"/>
      <c r="N55" s="103"/>
      <c r="O55" s="103"/>
      <c r="P55" s="103"/>
      <c r="Q55" s="103"/>
      <c r="R55" s="103"/>
      <c r="S55" s="103"/>
      <c r="T55" s="103"/>
      <c r="U55" s="103"/>
    </row>
    <row r="56" spans="1:21" ht="15" customHeight="1" x14ac:dyDescent="0.25">
      <c r="A56" s="90"/>
      <c r="B56" s="90"/>
      <c r="C56" s="107"/>
      <c r="D56" s="90"/>
      <c r="E56" s="90"/>
      <c r="F56" s="90"/>
      <c r="G56" s="108"/>
      <c r="H56" s="90"/>
      <c r="I56" s="90"/>
      <c r="J56" s="90"/>
      <c r="K56" s="90"/>
      <c r="L56" s="90"/>
      <c r="M56" s="90"/>
      <c r="N56" s="103"/>
      <c r="O56" s="103"/>
      <c r="P56" s="103"/>
      <c r="Q56" s="103"/>
      <c r="R56" s="103"/>
      <c r="S56" s="103"/>
      <c r="T56" s="103"/>
      <c r="U56" s="103"/>
    </row>
    <row r="57" spans="1:21" ht="15" customHeight="1" x14ac:dyDescent="0.25">
      <c r="A57" s="90"/>
      <c r="B57" s="90"/>
      <c r="C57" s="107"/>
      <c r="D57" s="90"/>
      <c r="E57" s="90"/>
      <c r="F57" s="90"/>
      <c r="G57" s="108"/>
      <c r="H57" s="90"/>
      <c r="I57" s="90"/>
      <c r="J57" s="90"/>
      <c r="K57" s="90"/>
      <c r="L57" s="90"/>
      <c r="M57" s="90"/>
      <c r="N57" s="103"/>
      <c r="O57" s="103"/>
      <c r="P57" s="103"/>
      <c r="Q57" s="103"/>
      <c r="R57" s="103"/>
      <c r="S57" s="103"/>
      <c r="T57" s="103"/>
      <c r="U57" s="103"/>
    </row>
    <row r="58" spans="1:21" ht="15" customHeight="1" x14ac:dyDescent="0.25">
      <c r="A58" s="90"/>
      <c r="B58" s="90"/>
      <c r="C58" s="107"/>
      <c r="D58" s="90"/>
      <c r="E58" s="90"/>
      <c r="F58" s="90"/>
      <c r="G58" s="108"/>
      <c r="H58" s="90"/>
      <c r="I58" s="90"/>
      <c r="J58" s="90"/>
      <c r="K58" s="90"/>
      <c r="L58" s="90"/>
      <c r="M58" s="90"/>
      <c r="N58" s="103"/>
      <c r="O58" s="103"/>
      <c r="P58" s="103"/>
      <c r="Q58" s="103"/>
      <c r="R58" s="103"/>
      <c r="S58" s="103"/>
      <c r="T58" s="103"/>
      <c r="U58" s="103"/>
    </row>
    <row r="59" spans="1:21" ht="15" customHeight="1" x14ac:dyDescent="0.25">
      <c r="A59" s="90"/>
      <c r="B59" s="90"/>
      <c r="C59" s="107"/>
      <c r="D59" s="90"/>
      <c r="E59" s="90"/>
      <c r="F59" s="90"/>
      <c r="G59" s="108"/>
      <c r="H59" s="90"/>
      <c r="I59" s="90"/>
      <c r="J59" s="90"/>
      <c r="K59" s="90"/>
      <c r="L59" s="90"/>
      <c r="M59" s="90"/>
      <c r="N59" s="103"/>
      <c r="O59" s="103"/>
      <c r="P59" s="103"/>
      <c r="Q59" s="103"/>
      <c r="R59" s="103"/>
      <c r="S59" s="103"/>
      <c r="T59" s="103"/>
      <c r="U59" s="103"/>
    </row>
    <row r="60" spans="1:21" ht="15" customHeight="1" x14ac:dyDescent="0.25">
      <c r="A60" s="90"/>
      <c r="B60" s="90"/>
      <c r="C60" s="107"/>
      <c r="D60" s="90"/>
      <c r="E60" s="90"/>
      <c r="F60" s="90"/>
      <c r="G60" s="108"/>
      <c r="H60" s="90"/>
      <c r="I60" s="90"/>
      <c r="J60" s="90"/>
      <c r="K60" s="90"/>
      <c r="L60" s="90"/>
      <c r="M60" s="90"/>
      <c r="N60" s="103"/>
      <c r="O60" s="103"/>
      <c r="P60" s="103"/>
      <c r="Q60" s="103"/>
      <c r="R60" s="103"/>
      <c r="S60" s="103"/>
      <c r="T60" s="103"/>
      <c r="U60" s="103"/>
    </row>
    <row r="61" spans="1:21" ht="15" customHeight="1" x14ac:dyDescent="0.25">
      <c r="A61" s="90"/>
      <c r="B61" s="90"/>
      <c r="C61" s="107"/>
      <c r="D61" s="90"/>
      <c r="E61" s="90"/>
      <c r="F61" s="90"/>
      <c r="G61" s="108"/>
      <c r="H61" s="90"/>
      <c r="I61" s="90"/>
      <c r="J61" s="90"/>
      <c r="K61" s="90"/>
      <c r="L61" s="90"/>
      <c r="M61" s="90"/>
      <c r="N61" s="103"/>
      <c r="O61" s="103"/>
      <c r="P61" s="103"/>
      <c r="Q61" s="103"/>
      <c r="R61" s="103"/>
      <c r="S61" s="103"/>
      <c r="T61" s="103"/>
      <c r="U61" s="103"/>
    </row>
    <row r="62" spans="1:21" ht="15" customHeight="1" x14ac:dyDescent="0.25">
      <c r="A62" s="90"/>
      <c r="B62" s="90"/>
      <c r="C62" s="107"/>
      <c r="D62" s="90"/>
      <c r="E62" s="90"/>
      <c r="F62" s="90"/>
      <c r="G62" s="108"/>
      <c r="H62" s="90"/>
      <c r="I62" s="90"/>
      <c r="J62" s="90"/>
      <c r="K62" s="90"/>
      <c r="L62" s="90"/>
      <c r="M62" s="90"/>
      <c r="N62" s="103"/>
      <c r="O62" s="103"/>
      <c r="P62" s="103"/>
      <c r="Q62" s="103"/>
      <c r="R62" s="103"/>
      <c r="S62" s="103"/>
      <c r="T62" s="103"/>
      <c r="U62" s="103"/>
    </row>
    <row r="63" spans="1:21" ht="15" customHeight="1" x14ac:dyDescent="0.25">
      <c r="A63" s="90"/>
      <c r="B63" s="90"/>
      <c r="C63" s="107"/>
      <c r="D63" s="90"/>
      <c r="E63" s="90"/>
      <c r="F63" s="90"/>
      <c r="G63" s="108"/>
      <c r="H63" s="90"/>
      <c r="I63" s="90"/>
      <c r="J63" s="90"/>
      <c r="K63" s="90"/>
      <c r="L63" s="90"/>
      <c r="M63" s="90"/>
      <c r="N63" s="103"/>
      <c r="O63" s="103"/>
      <c r="P63" s="103"/>
      <c r="Q63" s="103"/>
      <c r="R63" s="103"/>
      <c r="S63" s="103"/>
      <c r="T63" s="103"/>
      <c r="U63" s="103"/>
    </row>
    <row r="64" spans="1:21" ht="15" customHeight="1" x14ac:dyDescent="0.25">
      <c r="A64" s="90"/>
      <c r="B64" s="90"/>
      <c r="C64" s="107"/>
      <c r="D64" s="90"/>
      <c r="E64" s="90"/>
      <c r="F64" s="90"/>
      <c r="G64" s="108"/>
      <c r="H64" s="90"/>
      <c r="I64" s="90"/>
      <c r="J64" s="90"/>
      <c r="K64" s="90"/>
      <c r="L64" s="90"/>
      <c r="M64" s="90"/>
      <c r="N64" s="103"/>
      <c r="O64" s="103"/>
      <c r="P64" s="103"/>
      <c r="Q64" s="103"/>
      <c r="R64" s="103"/>
      <c r="S64" s="103"/>
      <c r="T64" s="103"/>
      <c r="U64" s="103"/>
    </row>
    <row r="65" spans="1:21" ht="15" customHeight="1" x14ac:dyDescent="0.25">
      <c r="A65" s="90"/>
      <c r="B65" s="90"/>
      <c r="C65" s="107"/>
      <c r="D65" s="90"/>
      <c r="E65" s="90"/>
      <c r="F65" s="90"/>
      <c r="G65" s="108"/>
      <c r="H65" s="90"/>
      <c r="I65" s="90"/>
      <c r="J65" s="90"/>
      <c r="K65" s="90"/>
      <c r="L65" s="90"/>
      <c r="M65" s="90"/>
      <c r="N65" s="103"/>
      <c r="O65" s="103"/>
      <c r="P65" s="103"/>
      <c r="Q65" s="103"/>
      <c r="R65" s="103"/>
      <c r="S65" s="103"/>
      <c r="T65" s="103"/>
      <c r="U65" s="103"/>
    </row>
    <row r="66" spans="1:21" ht="15" customHeight="1" x14ac:dyDescent="0.25">
      <c r="A66" s="90"/>
      <c r="B66" s="90"/>
      <c r="C66" s="107"/>
      <c r="D66" s="90"/>
      <c r="E66" s="90"/>
      <c r="F66" s="90"/>
      <c r="G66" s="108"/>
      <c r="H66" s="90"/>
      <c r="I66" s="90"/>
      <c r="J66" s="90"/>
      <c r="K66" s="90"/>
      <c r="L66" s="90"/>
      <c r="M66" s="90"/>
      <c r="N66" s="103"/>
      <c r="O66" s="103"/>
      <c r="P66" s="103"/>
      <c r="Q66" s="103"/>
      <c r="R66" s="103"/>
      <c r="S66" s="103"/>
      <c r="T66" s="103"/>
      <c r="U66" s="103"/>
    </row>
    <row r="67" spans="1:21" ht="15" customHeight="1" x14ac:dyDescent="0.25">
      <c r="A67" s="90"/>
      <c r="B67" s="90"/>
      <c r="C67" s="107"/>
      <c r="D67" s="90"/>
      <c r="E67" s="90"/>
      <c r="F67" s="90"/>
      <c r="G67" s="108"/>
      <c r="H67" s="90"/>
      <c r="I67" s="90"/>
      <c r="J67" s="90"/>
      <c r="K67" s="90"/>
      <c r="L67" s="90"/>
      <c r="M67" s="90"/>
      <c r="N67" s="103"/>
      <c r="O67" s="103"/>
      <c r="P67" s="103"/>
      <c r="Q67" s="103"/>
      <c r="R67" s="103"/>
      <c r="S67" s="103"/>
      <c r="T67" s="103"/>
      <c r="U67" s="103"/>
    </row>
    <row r="68" spans="1:21" ht="15" customHeight="1" x14ac:dyDescent="0.25">
      <c r="A68" s="90"/>
      <c r="B68" s="90"/>
      <c r="C68" s="107"/>
      <c r="D68" s="90"/>
      <c r="E68" s="90"/>
      <c r="F68" s="90"/>
      <c r="G68" s="108"/>
      <c r="H68" s="90"/>
      <c r="I68" s="90"/>
      <c r="J68" s="90"/>
      <c r="K68" s="90"/>
      <c r="L68" s="90"/>
      <c r="M68" s="90"/>
      <c r="N68" s="103"/>
      <c r="O68" s="103"/>
      <c r="P68" s="103"/>
      <c r="Q68" s="103"/>
      <c r="R68" s="103"/>
      <c r="S68" s="103"/>
      <c r="T68" s="103"/>
      <c r="U68" s="103"/>
    </row>
    <row r="69" spans="1:21" ht="15" customHeight="1" x14ac:dyDescent="0.25">
      <c r="A69" s="90"/>
      <c r="B69" s="90"/>
      <c r="C69" s="107"/>
      <c r="D69" s="90"/>
      <c r="E69" s="90"/>
      <c r="F69" s="90"/>
      <c r="G69" s="108"/>
      <c r="H69" s="90"/>
      <c r="I69" s="90"/>
      <c r="J69" s="90"/>
      <c r="K69" s="90"/>
      <c r="L69" s="90"/>
      <c r="M69" s="90"/>
      <c r="N69" s="103"/>
      <c r="O69" s="103"/>
      <c r="P69" s="103"/>
      <c r="Q69" s="103"/>
      <c r="R69" s="103"/>
      <c r="S69" s="103"/>
      <c r="T69" s="103"/>
      <c r="U69" s="103"/>
    </row>
    <row r="70" spans="1:21" ht="15" customHeight="1" x14ac:dyDescent="0.25">
      <c r="A70" s="90"/>
      <c r="B70" s="90"/>
      <c r="C70" s="107"/>
      <c r="D70" s="90"/>
      <c r="E70" s="90"/>
      <c r="F70" s="90"/>
      <c r="G70" s="108"/>
      <c r="H70" s="90"/>
      <c r="I70" s="90"/>
      <c r="J70" s="90"/>
      <c r="K70" s="90"/>
      <c r="L70" s="90"/>
      <c r="M70" s="90"/>
      <c r="N70" s="103"/>
      <c r="O70" s="103"/>
      <c r="P70" s="103"/>
      <c r="Q70" s="103"/>
      <c r="R70" s="103"/>
      <c r="S70" s="103"/>
      <c r="T70" s="103"/>
      <c r="U70" s="103"/>
    </row>
    <row r="71" spans="1:21" ht="15" customHeight="1" x14ac:dyDescent="0.25">
      <c r="A71" s="90"/>
      <c r="B71" s="90"/>
      <c r="C71" s="107"/>
      <c r="D71" s="90"/>
      <c r="E71" s="90"/>
      <c r="F71" s="90"/>
      <c r="G71" s="108"/>
      <c r="H71" s="90"/>
      <c r="I71" s="90"/>
      <c r="J71" s="90"/>
      <c r="K71" s="90"/>
      <c r="L71" s="90"/>
      <c r="M71" s="90"/>
      <c r="N71" s="103"/>
      <c r="O71" s="103"/>
      <c r="P71" s="103"/>
      <c r="Q71" s="103"/>
      <c r="R71" s="103"/>
      <c r="S71" s="103"/>
      <c r="T71" s="103"/>
      <c r="U71" s="103"/>
    </row>
    <row r="72" spans="1:21" ht="15" customHeight="1" x14ac:dyDescent="0.25">
      <c r="A72" s="90"/>
      <c r="B72" s="90"/>
      <c r="C72" s="107"/>
      <c r="D72" s="90"/>
      <c r="E72" s="90"/>
      <c r="F72" s="90"/>
      <c r="G72" s="108"/>
      <c r="H72" s="90"/>
      <c r="I72" s="90"/>
      <c r="J72" s="90"/>
      <c r="K72" s="90"/>
      <c r="L72" s="90"/>
      <c r="M72" s="90"/>
      <c r="N72" s="103"/>
      <c r="O72" s="103"/>
      <c r="P72" s="103"/>
      <c r="Q72" s="103"/>
      <c r="R72" s="103"/>
      <c r="S72" s="103"/>
      <c r="T72" s="103"/>
      <c r="U72" s="103"/>
    </row>
    <row r="73" spans="1:21" ht="15" customHeight="1" x14ac:dyDescent="0.25">
      <c r="A73" s="90"/>
      <c r="B73" s="90"/>
      <c r="C73" s="107"/>
      <c r="D73" s="90"/>
      <c r="E73" s="90"/>
      <c r="F73" s="90"/>
      <c r="G73" s="108"/>
      <c r="H73" s="90"/>
      <c r="I73" s="90"/>
      <c r="J73" s="90"/>
      <c r="K73" s="90"/>
      <c r="L73" s="90"/>
      <c r="M73" s="90"/>
      <c r="N73" s="103"/>
      <c r="O73" s="103"/>
      <c r="P73" s="103"/>
      <c r="Q73" s="103"/>
      <c r="R73" s="103"/>
      <c r="S73" s="103"/>
      <c r="T73" s="103"/>
      <c r="U73" s="103"/>
    </row>
    <row r="74" spans="1:21" ht="15" customHeight="1" x14ac:dyDescent="0.25">
      <c r="A74" s="90"/>
      <c r="B74" s="90"/>
      <c r="C74" s="107"/>
      <c r="D74" s="90"/>
      <c r="E74" s="90"/>
      <c r="F74" s="90"/>
      <c r="G74" s="108"/>
      <c r="H74" s="90"/>
      <c r="I74" s="90"/>
      <c r="J74" s="90"/>
      <c r="K74" s="90"/>
      <c r="L74" s="90"/>
      <c r="M74" s="90"/>
      <c r="N74" s="103"/>
      <c r="O74" s="103"/>
      <c r="P74" s="103"/>
      <c r="Q74" s="103"/>
      <c r="R74" s="103"/>
      <c r="S74" s="103"/>
      <c r="T74" s="103"/>
      <c r="U74" s="103"/>
    </row>
    <row r="75" spans="1:21" ht="15" customHeight="1" x14ac:dyDescent="0.25">
      <c r="A75" s="90"/>
      <c r="B75" s="90"/>
      <c r="C75" s="107"/>
      <c r="D75" s="90"/>
      <c r="E75" s="90"/>
      <c r="F75" s="90"/>
      <c r="G75" s="108"/>
      <c r="H75" s="90"/>
      <c r="I75" s="90"/>
      <c r="J75" s="90"/>
      <c r="K75" s="90"/>
      <c r="L75" s="90"/>
      <c r="M75" s="90"/>
      <c r="N75" s="103"/>
      <c r="O75" s="103"/>
      <c r="P75" s="103"/>
      <c r="Q75" s="103"/>
      <c r="R75" s="103"/>
      <c r="S75" s="103"/>
      <c r="T75" s="103"/>
      <c r="U75" s="103"/>
    </row>
    <row r="76" spans="1:21" ht="15" customHeight="1" x14ac:dyDescent="0.25">
      <c r="A76" s="90"/>
      <c r="B76" s="90"/>
      <c r="C76" s="107"/>
      <c r="D76" s="90"/>
      <c r="E76" s="90"/>
      <c r="F76" s="90"/>
      <c r="G76" s="108"/>
      <c r="H76" s="90"/>
      <c r="I76" s="90"/>
      <c r="J76" s="90"/>
      <c r="K76" s="90"/>
      <c r="L76" s="90"/>
      <c r="M76" s="90"/>
      <c r="N76" s="103"/>
      <c r="O76" s="103"/>
      <c r="P76" s="103"/>
      <c r="Q76" s="103"/>
      <c r="R76" s="103"/>
      <c r="S76" s="103"/>
      <c r="T76" s="103"/>
      <c r="U76" s="103"/>
    </row>
    <row r="77" spans="1:21" ht="15" customHeight="1" x14ac:dyDescent="0.25">
      <c r="A77" s="90"/>
      <c r="B77" s="90"/>
      <c r="C77" s="107"/>
      <c r="D77" s="90"/>
      <c r="E77" s="90"/>
      <c r="F77" s="90"/>
      <c r="G77" s="108"/>
      <c r="H77" s="90"/>
      <c r="I77" s="90"/>
      <c r="J77" s="90"/>
      <c r="K77" s="90"/>
      <c r="L77" s="90"/>
      <c r="M77" s="90"/>
      <c r="N77" s="103"/>
      <c r="O77" s="103"/>
      <c r="P77" s="103"/>
      <c r="Q77" s="103"/>
      <c r="R77" s="103"/>
      <c r="S77" s="103"/>
      <c r="T77" s="103"/>
      <c r="U77" s="103"/>
    </row>
    <row r="78" spans="1:21" ht="15" customHeight="1" x14ac:dyDescent="0.25">
      <c r="A78" s="90"/>
      <c r="B78" s="90"/>
      <c r="C78" s="107"/>
      <c r="D78" s="90"/>
      <c r="E78" s="90"/>
      <c r="F78" s="90"/>
      <c r="G78" s="108"/>
      <c r="H78" s="90"/>
      <c r="I78" s="90"/>
      <c r="J78" s="90"/>
      <c r="K78" s="90"/>
      <c r="L78" s="90"/>
      <c r="M78" s="90"/>
      <c r="N78" s="103"/>
      <c r="O78" s="103"/>
      <c r="P78" s="103"/>
      <c r="Q78" s="103"/>
      <c r="R78" s="103"/>
      <c r="S78" s="103"/>
      <c r="T78" s="103"/>
      <c r="U78" s="103"/>
    </row>
    <row r="79" spans="1:21" ht="15" customHeight="1" x14ac:dyDescent="0.25">
      <c r="A79" s="90"/>
      <c r="B79" s="90"/>
      <c r="C79" s="107"/>
      <c r="D79" s="90"/>
      <c r="E79" s="90"/>
      <c r="F79" s="90"/>
      <c r="G79" s="108"/>
      <c r="H79" s="90"/>
      <c r="I79" s="90"/>
      <c r="J79" s="90"/>
      <c r="K79" s="90"/>
      <c r="L79" s="90"/>
      <c r="M79" s="90"/>
      <c r="N79" s="103"/>
      <c r="O79" s="103"/>
      <c r="P79" s="103"/>
      <c r="Q79" s="103"/>
      <c r="R79" s="103"/>
      <c r="S79" s="103"/>
      <c r="T79" s="103"/>
      <c r="U79" s="103"/>
    </row>
    <row r="80" spans="1:21" ht="15" customHeight="1" x14ac:dyDescent="0.25">
      <c r="A80" s="90"/>
      <c r="B80" s="90"/>
      <c r="C80" s="107"/>
      <c r="D80" s="90"/>
      <c r="E80" s="90"/>
      <c r="F80" s="90"/>
      <c r="G80" s="108"/>
      <c r="H80" s="90"/>
      <c r="I80" s="90"/>
      <c r="J80" s="90"/>
      <c r="K80" s="90"/>
      <c r="L80" s="90"/>
      <c r="M80" s="90"/>
      <c r="N80" s="103"/>
      <c r="O80" s="103"/>
      <c r="P80" s="103"/>
      <c r="Q80" s="103"/>
      <c r="R80" s="103"/>
      <c r="S80" s="103"/>
      <c r="T80" s="103"/>
      <c r="U80" s="103"/>
    </row>
    <row r="81" spans="1:21" ht="15" customHeight="1" x14ac:dyDescent="0.25">
      <c r="A81" s="90"/>
      <c r="B81" s="90"/>
      <c r="C81" s="107"/>
      <c r="D81" s="90"/>
      <c r="E81" s="90"/>
      <c r="F81" s="90"/>
      <c r="G81" s="108"/>
      <c r="H81" s="90"/>
      <c r="I81" s="90"/>
      <c r="J81" s="90"/>
      <c r="K81" s="90"/>
      <c r="L81" s="90"/>
      <c r="M81" s="90"/>
      <c r="N81" s="103"/>
      <c r="O81" s="103"/>
      <c r="P81" s="103"/>
      <c r="Q81" s="103"/>
      <c r="R81" s="103"/>
      <c r="S81" s="103"/>
      <c r="T81" s="103"/>
      <c r="U81" s="103"/>
    </row>
    <row r="82" spans="1:21" ht="15" customHeight="1" x14ac:dyDescent="0.25">
      <c r="A82" s="90"/>
      <c r="B82" s="90"/>
      <c r="C82" s="107"/>
      <c r="D82" s="90"/>
      <c r="E82" s="90"/>
      <c r="F82" s="90"/>
      <c r="G82" s="108"/>
      <c r="H82" s="90"/>
      <c r="I82" s="90"/>
      <c r="J82" s="90"/>
      <c r="K82" s="90"/>
      <c r="L82" s="90"/>
      <c r="M82" s="90"/>
      <c r="N82" s="103"/>
      <c r="O82" s="103"/>
      <c r="P82" s="103"/>
      <c r="Q82" s="103"/>
      <c r="R82" s="103"/>
      <c r="S82" s="103"/>
      <c r="T82" s="103"/>
      <c r="U82" s="103"/>
    </row>
    <row r="83" spans="1:21" ht="15" customHeight="1" x14ac:dyDescent="0.25">
      <c r="A83" s="90"/>
      <c r="B83" s="90"/>
      <c r="C83" s="107"/>
      <c r="D83" s="90"/>
      <c r="E83" s="90"/>
      <c r="F83" s="90"/>
      <c r="G83" s="108"/>
      <c r="H83" s="90"/>
      <c r="I83" s="90"/>
      <c r="J83" s="90"/>
      <c r="K83" s="90"/>
      <c r="L83" s="90"/>
      <c r="M83" s="90"/>
      <c r="N83" s="103"/>
      <c r="O83" s="103"/>
      <c r="P83" s="103"/>
      <c r="Q83" s="103"/>
      <c r="R83" s="103"/>
      <c r="S83" s="103"/>
      <c r="T83" s="103"/>
      <c r="U83" s="103"/>
    </row>
    <row r="84" spans="1:21" ht="15" customHeight="1" x14ac:dyDescent="0.25">
      <c r="A84" s="90"/>
      <c r="B84" s="90"/>
      <c r="C84" s="107"/>
      <c r="D84" s="90"/>
      <c r="E84" s="90"/>
      <c r="F84" s="90"/>
      <c r="G84" s="108"/>
      <c r="H84" s="90"/>
      <c r="I84" s="90"/>
      <c r="J84" s="90"/>
      <c r="K84" s="90"/>
      <c r="L84" s="90"/>
      <c r="M84" s="90"/>
      <c r="N84" s="103"/>
      <c r="O84" s="103"/>
      <c r="P84" s="103"/>
      <c r="Q84" s="103"/>
      <c r="R84" s="103"/>
      <c r="S84" s="103"/>
      <c r="T84" s="103"/>
      <c r="U84" s="103"/>
    </row>
    <row r="85" spans="1:21" ht="15" customHeight="1" x14ac:dyDescent="0.25">
      <c r="A85" s="90"/>
      <c r="B85" s="90"/>
      <c r="C85" s="107"/>
      <c r="D85" s="90"/>
      <c r="E85" s="90"/>
      <c r="F85" s="90"/>
      <c r="G85" s="108"/>
      <c r="H85" s="90"/>
      <c r="I85" s="90"/>
      <c r="J85" s="90"/>
      <c r="K85" s="90"/>
      <c r="L85" s="90"/>
      <c r="M85" s="90"/>
      <c r="N85" s="103"/>
      <c r="O85" s="103"/>
      <c r="P85" s="103"/>
      <c r="Q85" s="103"/>
      <c r="R85" s="103"/>
      <c r="S85" s="103"/>
      <c r="T85" s="103"/>
      <c r="U85" s="103"/>
    </row>
    <row r="86" spans="1:21" ht="15" customHeight="1" x14ac:dyDescent="0.25">
      <c r="A86" s="90"/>
      <c r="B86" s="90"/>
      <c r="C86" s="107"/>
      <c r="D86" s="90"/>
      <c r="E86" s="90"/>
      <c r="F86" s="90"/>
      <c r="G86" s="108"/>
      <c r="H86" s="90"/>
      <c r="I86" s="90"/>
      <c r="J86" s="90"/>
      <c r="K86" s="90"/>
      <c r="L86" s="90"/>
      <c r="M86" s="90"/>
      <c r="N86" s="103"/>
      <c r="O86" s="103"/>
      <c r="P86" s="103"/>
      <c r="Q86" s="103"/>
      <c r="R86" s="103"/>
      <c r="S86" s="103"/>
      <c r="T86" s="103"/>
      <c r="U86" s="103"/>
    </row>
    <row r="87" spans="1:21" ht="15" customHeight="1" x14ac:dyDescent="0.25">
      <c r="A87" s="90"/>
      <c r="B87" s="90"/>
      <c r="C87" s="107"/>
      <c r="D87" s="90"/>
      <c r="E87" s="90"/>
      <c r="F87" s="90"/>
      <c r="G87" s="108"/>
      <c r="H87" s="90"/>
      <c r="I87" s="90"/>
      <c r="J87" s="90"/>
      <c r="K87" s="90"/>
      <c r="L87" s="90"/>
      <c r="M87" s="90"/>
      <c r="N87" s="103"/>
      <c r="O87" s="103"/>
      <c r="P87" s="103"/>
      <c r="Q87" s="103"/>
      <c r="R87" s="103"/>
      <c r="S87" s="103"/>
      <c r="T87" s="103"/>
      <c r="U87" s="103"/>
    </row>
    <row r="88" spans="1:21" ht="15" customHeight="1" x14ac:dyDescent="0.25">
      <c r="A88" s="90"/>
      <c r="B88" s="90"/>
      <c r="C88" s="107"/>
      <c r="D88" s="90"/>
      <c r="E88" s="90"/>
      <c r="F88" s="90"/>
      <c r="G88" s="108"/>
      <c r="H88" s="90"/>
      <c r="I88" s="90"/>
      <c r="J88" s="90"/>
      <c r="K88" s="90"/>
      <c r="L88" s="90"/>
      <c r="M88" s="90"/>
      <c r="N88" s="103"/>
      <c r="O88" s="103"/>
      <c r="P88" s="103"/>
      <c r="Q88" s="103"/>
      <c r="R88" s="103"/>
      <c r="S88" s="103"/>
      <c r="T88" s="103"/>
      <c r="U88" s="103"/>
    </row>
    <row r="89" spans="1:21" ht="15" customHeight="1" x14ac:dyDescent="0.25">
      <c r="A89" s="90"/>
      <c r="B89" s="90"/>
      <c r="C89" s="107"/>
      <c r="D89" s="90"/>
      <c r="E89" s="90"/>
      <c r="F89" s="90"/>
      <c r="G89" s="108"/>
      <c r="H89" s="90"/>
      <c r="I89" s="90"/>
      <c r="J89" s="90"/>
      <c r="K89" s="90"/>
      <c r="L89" s="90"/>
      <c r="M89" s="90"/>
      <c r="N89" s="103"/>
      <c r="O89" s="103"/>
      <c r="P89" s="103"/>
      <c r="Q89" s="103"/>
      <c r="R89" s="103"/>
      <c r="S89" s="103"/>
      <c r="T89" s="103"/>
      <c r="U89" s="103"/>
    </row>
    <row r="90" spans="1:21" ht="15" customHeight="1" x14ac:dyDescent="0.25">
      <c r="A90" s="90"/>
      <c r="B90" s="90"/>
      <c r="C90" s="107"/>
      <c r="D90" s="90"/>
      <c r="E90" s="90"/>
      <c r="F90" s="90"/>
      <c r="G90" s="108"/>
      <c r="H90" s="90"/>
      <c r="I90" s="90"/>
      <c r="J90" s="90"/>
      <c r="K90" s="90"/>
      <c r="L90" s="90"/>
      <c r="M90" s="90"/>
      <c r="N90" s="103"/>
      <c r="O90" s="103"/>
      <c r="P90" s="103"/>
      <c r="Q90" s="103"/>
      <c r="R90" s="103"/>
      <c r="S90" s="103"/>
      <c r="T90" s="103"/>
      <c r="U90" s="103"/>
    </row>
    <row r="91" spans="1:21" ht="15" customHeight="1" x14ac:dyDescent="0.25">
      <c r="A91" s="90"/>
      <c r="B91" s="90"/>
      <c r="C91" s="107"/>
      <c r="D91" s="90"/>
      <c r="E91" s="90"/>
      <c r="F91" s="90"/>
      <c r="G91" s="108"/>
      <c r="H91" s="90"/>
      <c r="I91" s="90"/>
      <c r="J91" s="90"/>
      <c r="K91" s="90"/>
      <c r="L91" s="90"/>
      <c r="M91" s="90"/>
      <c r="N91" s="103"/>
      <c r="O91" s="103"/>
      <c r="P91" s="103"/>
      <c r="Q91" s="103"/>
      <c r="R91" s="103"/>
      <c r="S91" s="103"/>
      <c r="T91" s="103"/>
      <c r="U91" s="103"/>
    </row>
    <row r="92" spans="1:21" ht="15" customHeight="1" x14ac:dyDescent="0.25">
      <c r="A92" s="90"/>
      <c r="B92" s="90"/>
      <c r="C92" s="107"/>
      <c r="D92" s="90"/>
      <c r="E92" s="90"/>
      <c r="F92" s="90"/>
      <c r="G92" s="108"/>
      <c r="H92" s="90"/>
      <c r="I92" s="90"/>
      <c r="J92" s="90"/>
      <c r="K92" s="90"/>
      <c r="L92" s="90"/>
      <c r="M92" s="90"/>
      <c r="N92" s="103"/>
      <c r="O92" s="103"/>
      <c r="P92" s="103"/>
      <c r="Q92" s="103"/>
      <c r="R92" s="103"/>
      <c r="S92" s="103"/>
      <c r="T92" s="103"/>
      <c r="U92" s="103"/>
    </row>
    <row r="93" spans="1:21" ht="15" customHeight="1" x14ac:dyDescent="0.25">
      <c r="A93" s="90"/>
      <c r="B93" s="90"/>
      <c r="C93" s="107"/>
      <c r="D93" s="90"/>
      <c r="E93" s="90"/>
      <c r="F93" s="90"/>
      <c r="G93" s="108"/>
      <c r="H93" s="90"/>
      <c r="I93" s="90"/>
      <c r="J93" s="90"/>
      <c r="K93" s="90"/>
      <c r="L93" s="90"/>
      <c r="M93" s="90"/>
      <c r="N93" s="103"/>
      <c r="O93" s="103"/>
      <c r="P93" s="103"/>
      <c r="Q93" s="103"/>
      <c r="R93" s="103"/>
      <c r="S93" s="103"/>
      <c r="T93" s="103"/>
      <c r="U93" s="103"/>
    </row>
    <row r="94" spans="1:21" ht="15" customHeight="1" x14ac:dyDescent="0.25">
      <c r="A94" s="90"/>
      <c r="B94" s="90"/>
      <c r="C94" s="107"/>
      <c r="D94" s="90"/>
      <c r="E94" s="90"/>
      <c r="F94" s="90"/>
      <c r="G94" s="108"/>
      <c r="H94" s="90"/>
      <c r="I94" s="90"/>
      <c r="J94" s="90"/>
      <c r="K94" s="90"/>
      <c r="L94" s="90"/>
      <c r="M94" s="90"/>
      <c r="N94" s="103"/>
      <c r="O94" s="103"/>
      <c r="P94" s="103"/>
      <c r="Q94" s="103"/>
      <c r="R94" s="103"/>
      <c r="S94" s="103"/>
      <c r="T94" s="103"/>
      <c r="U94" s="103"/>
    </row>
    <row r="95" spans="1:21" ht="15" customHeight="1" x14ac:dyDescent="0.25">
      <c r="C95" s="107"/>
      <c r="D95" s="90"/>
      <c r="E95" s="90"/>
      <c r="F95" s="90"/>
      <c r="G95" s="108"/>
      <c r="H95" s="90"/>
      <c r="I95" s="90"/>
      <c r="J95" s="90"/>
      <c r="K95" s="90"/>
      <c r="L95" s="90"/>
      <c r="M95" s="90"/>
      <c r="N95" s="103"/>
    </row>
    <row r="96" spans="1:21" ht="15" customHeight="1" x14ac:dyDescent="0.25">
      <c r="C96" s="107"/>
      <c r="D96" s="90"/>
      <c r="E96" s="90"/>
      <c r="F96" s="90"/>
      <c r="G96" s="108"/>
      <c r="H96" s="90"/>
      <c r="I96" s="90"/>
      <c r="J96" s="90"/>
      <c r="K96" s="90"/>
      <c r="L96" s="90"/>
      <c r="M96" s="90"/>
      <c r="N96" s="103"/>
    </row>
    <row r="97" spans="3:14" ht="15" customHeight="1" x14ac:dyDescent="0.25">
      <c r="C97" s="107"/>
      <c r="D97" s="90"/>
      <c r="E97" s="90"/>
      <c r="F97" s="90"/>
      <c r="G97" s="108"/>
      <c r="H97" s="90"/>
      <c r="I97" s="90"/>
      <c r="J97" s="90"/>
      <c r="K97" s="90"/>
      <c r="L97" s="90"/>
      <c r="M97" s="90"/>
      <c r="N97" s="103"/>
    </row>
    <row r="98" spans="3:14" ht="15" customHeight="1" x14ac:dyDescent="0.25">
      <c r="C98" s="107"/>
      <c r="D98" s="90"/>
      <c r="E98" s="90"/>
      <c r="F98" s="90"/>
      <c r="G98" s="108"/>
      <c r="H98" s="90"/>
      <c r="I98" s="90"/>
      <c r="J98" s="90"/>
      <c r="K98" s="90"/>
      <c r="L98" s="90"/>
      <c r="M98" s="90"/>
      <c r="N98" s="103"/>
    </row>
  </sheetData>
  <mergeCells count="82">
    <mergeCell ref="B15:B16"/>
    <mergeCell ref="C15:C16"/>
    <mergeCell ref="T15:T16"/>
    <mergeCell ref="U15:U16"/>
    <mergeCell ref="V15:V16"/>
    <mergeCell ref="D15:D16"/>
    <mergeCell ref="E15:E16"/>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11:V12"/>
    <mergeCell ref="C9:C10"/>
    <mergeCell ref="D9:D10"/>
    <mergeCell ref="E9:E10"/>
    <mergeCell ref="T9:T14"/>
    <mergeCell ref="C13:C14"/>
    <mergeCell ref="D13:D14"/>
    <mergeCell ref="E13:E14"/>
    <mergeCell ref="U13:U14"/>
    <mergeCell ref="V13:V14"/>
    <mergeCell ref="E11:E12"/>
    <mergeCell ref="U11:U12"/>
    <mergeCell ref="V17:V18"/>
    <mergeCell ref="C19:C20"/>
    <mergeCell ref="B9:B14"/>
    <mergeCell ref="D19:D20"/>
    <mergeCell ref="E19:E20"/>
    <mergeCell ref="U19:U20"/>
    <mergeCell ref="V19:V20"/>
    <mergeCell ref="B17:B20"/>
    <mergeCell ref="C17:C18"/>
    <mergeCell ref="D17:D18"/>
    <mergeCell ref="E17:E18"/>
    <mergeCell ref="T17:T20"/>
    <mergeCell ref="U9:U10"/>
    <mergeCell ref="V9:V10"/>
    <mergeCell ref="C11:C12"/>
    <mergeCell ref="D11:D12"/>
    <mergeCell ref="V21:V22"/>
    <mergeCell ref="V23:V24"/>
    <mergeCell ref="C25:C26"/>
    <mergeCell ref="D25:D26"/>
    <mergeCell ref="E25:E26"/>
    <mergeCell ref="U25:U26"/>
    <mergeCell ref="V25:V26"/>
    <mergeCell ref="C21:C22"/>
    <mergeCell ref="D21:D22"/>
    <mergeCell ref="E21:E22"/>
    <mergeCell ref="T21:T28"/>
    <mergeCell ref="C23:C24"/>
    <mergeCell ref="D23:D24"/>
    <mergeCell ref="E23:E24"/>
    <mergeCell ref="U23:U24"/>
    <mergeCell ref="C34:I34"/>
    <mergeCell ref="J34:P34"/>
    <mergeCell ref="V27:V28"/>
    <mergeCell ref="C32:I32"/>
    <mergeCell ref="J32:P32"/>
    <mergeCell ref="C33:I33"/>
    <mergeCell ref="J33:P33"/>
    <mergeCell ref="A29:S29"/>
    <mergeCell ref="A9:A28"/>
    <mergeCell ref="C27:C28"/>
    <mergeCell ref="D27:D28"/>
    <mergeCell ref="E27:E28"/>
    <mergeCell ref="U27:U28"/>
    <mergeCell ref="U21:U22"/>
    <mergeCell ref="B21:B28"/>
    <mergeCell ref="U17:U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FFFFCC"/>
  </sheetPr>
  <dimension ref="A1:AI33"/>
  <sheetViews>
    <sheetView showGridLines="0" zoomScale="115" zoomScaleNormal="115" zoomScalePageLayoutView="85" workbookViewId="0">
      <selection activeCell="C22" sqref="C22:Z22"/>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 min="33" max="33" width="15.7109375" customWidth="1"/>
  </cols>
  <sheetData>
    <row r="1" spans="1:34" x14ac:dyDescent="0.25">
      <c r="C1" s="372"/>
      <c r="D1" s="372"/>
      <c r="E1" s="372"/>
      <c r="F1" s="372"/>
      <c r="K1" s="373"/>
      <c r="L1" s="373"/>
      <c r="M1" s="153"/>
      <c r="N1" s="153"/>
      <c r="Q1" s="372"/>
      <c r="R1" s="372"/>
      <c r="U1" s="153"/>
      <c r="V1" s="153"/>
      <c r="W1" s="372"/>
      <c r="X1" s="372"/>
    </row>
    <row r="2" spans="1:34" ht="39" customHeight="1" x14ac:dyDescent="0.25">
      <c r="A2" s="374">
        <v>1</v>
      </c>
      <c r="B2" s="375" t="s">
        <v>1786</v>
      </c>
      <c r="C2" s="779" t="s">
        <v>147</v>
      </c>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1"/>
    </row>
    <row r="3" spans="1:34" ht="26.25" customHeight="1" x14ac:dyDescent="0.25">
      <c r="B3" s="628" t="s">
        <v>1787</v>
      </c>
      <c r="C3" s="623" t="s">
        <v>243</v>
      </c>
      <c r="D3" s="624"/>
      <c r="E3" s="623" t="s">
        <v>244</v>
      </c>
      <c r="F3" s="624"/>
      <c r="G3" s="623" t="s">
        <v>245</v>
      </c>
      <c r="H3" s="624"/>
      <c r="I3" s="623" t="s">
        <v>246</v>
      </c>
      <c r="J3" s="624"/>
      <c r="K3" s="623" t="s">
        <v>247</v>
      </c>
      <c r="L3" s="624"/>
      <c r="M3" s="623" t="s">
        <v>248</v>
      </c>
      <c r="N3" s="624"/>
      <c r="O3" s="623" t="s">
        <v>235</v>
      </c>
      <c r="P3" s="624"/>
      <c r="Q3" s="623" t="s">
        <v>237</v>
      </c>
      <c r="R3" s="624"/>
      <c r="S3" s="623" t="s">
        <v>238</v>
      </c>
      <c r="T3" s="624"/>
      <c r="U3" s="623" t="s">
        <v>239</v>
      </c>
      <c r="V3" s="624"/>
      <c r="W3" s="623" t="s">
        <v>240</v>
      </c>
      <c r="X3" s="624"/>
      <c r="Y3" s="623" t="s">
        <v>241</v>
      </c>
      <c r="Z3" s="624"/>
      <c r="AA3" s="626" t="s">
        <v>1788</v>
      </c>
      <c r="AB3" s="625" t="s">
        <v>1789</v>
      </c>
      <c r="AC3" s="625" t="s">
        <v>1790</v>
      </c>
    </row>
    <row r="4" spans="1:34" s="376" customFormat="1" ht="34.5" customHeight="1" x14ac:dyDescent="0.2">
      <c r="B4" s="629"/>
      <c r="C4" s="377" t="s">
        <v>1791</v>
      </c>
      <c r="D4" s="377" t="s">
        <v>1792</v>
      </c>
      <c r="E4" s="377" t="s">
        <v>1791</v>
      </c>
      <c r="F4" s="377" t="s">
        <v>1792</v>
      </c>
      <c r="G4" s="377" t="s">
        <v>1791</v>
      </c>
      <c r="H4" s="377" t="s">
        <v>1792</v>
      </c>
      <c r="I4" s="377" t="s">
        <v>1791</v>
      </c>
      <c r="J4" s="377" t="s">
        <v>1792</v>
      </c>
      <c r="K4" s="377" t="s">
        <v>1791</v>
      </c>
      <c r="L4" s="377" t="s">
        <v>1792</v>
      </c>
      <c r="M4" s="377" t="s">
        <v>1791</v>
      </c>
      <c r="N4" s="377" t="s">
        <v>1792</v>
      </c>
      <c r="O4" s="377" t="s">
        <v>1791</v>
      </c>
      <c r="P4" s="377" t="s">
        <v>1792</v>
      </c>
      <c r="Q4" s="377" t="s">
        <v>1791</v>
      </c>
      <c r="R4" s="377" t="s">
        <v>1792</v>
      </c>
      <c r="S4" s="377" t="s">
        <v>1791</v>
      </c>
      <c r="T4" s="377" t="s">
        <v>1792</v>
      </c>
      <c r="U4" s="377" t="s">
        <v>1791</v>
      </c>
      <c r="V4" s="377" t="s">
        <v>1792</v>
      </c>
      <c r="W4" s="377" t="s">
        <v>1791</v>
      </c>
      <c r="X4" s="377" t="s">
        <v>1792</v>
      </c>
      <c r="Y4" s="377" t="s">
        <v>1791</v>
      </c>
      <c r="Z4" s="377" t="s">
        <v>1792</v>
      </c>
      <c r="AA4" s="627"/>
      <c r="AB4" s="625"/>
      <c r="AC4" s="625"/>
      <c r="AG4" s="431">
        <f>+INVERSIÓN!CJ11</f>
        <v>3996329000</v>
      </c>
      <c r="AH4" s="432">
        <f>+AG4/$AG$8</f>
        <v>0.81319799598603026</v>
      </c>
    </row>
    <row r="5" spans="1:34" ht="30" customHeight="1" x14ac:dyDescent="0.25">
      <c r="B5" s="378" t="s">
        <v>1793</v>
      </c>
      <c r="C5" s="379">
        <v>2331</v>
      </c>
      <c r="D5" s="379">
        <v>2331</v>
      </c>
      <c r="E5" s="379">
        <v>2949</v>
      </c>
      <c r="F5" s="379">
        <v>2949</v>
      </c>
      <c r="G5" s="379">
        <v>2763</v>
      </c>
      <c r="H5" s="379">
        <v>2763</v>
      </c>
      <c r="I5" s="379">
        <f>2500-I7</f>
        <v>2350</v>
      </c>
      <c r="J5" s="379"/>
      <c r="K5" s="379">
        <f>2500-K7</f>
        <v>2350</v>
      </c>
      <c r="L5" s="379"/>
      <c r="M5" s="379">
        <v>2350</v>
      </c>
      <c r="N5" s="379"/>
      <c r="O5" s="379">
        <f>2500-O7</f>
        <v>2350</v>
      </c>
      <c r="P5" s="379"/>
      <c r="Q5" s="379">
        <f>2500-Q7</f>
        <v>2350</v>
      </c>
      <c r="R5" s="379"/>
      <c r="S5" s="379">
        <v>2350</v>
      </c>
      <c r="T5" s="379"/>
      <c r="U5" s="379">
        <f>2500-U7</f>
        <v>2350</v>
      </c>
      <c r="V5" s="379"/>
      <c r="W5" s="379">
        <f>2500-W7</f>
        <v>2350</v>
      </c>
      <c r="X5" s="379"/>
      <c r="Y5" s="379">
        <v>1082</v>
      </c>
      <c r="Z5" s="379"/>
      <c r="AA5" s="379">
        <f>+C5+E5+G5+I5+K5+M5+O5+Q5+S5+U5+W5+Y5</f>
        <v>27925</v>
      </c>
      <c r="AB5" s="380">
        <f>+C5</f>
        <v>2331</v>
      </c>
      <c r="AC5" s="380">
        <f>+D5</f>
        <v>2331</v>
      </c>
      <c r="AD5" s="381">
        <f>+AA5*$AD$8/$AA$8</f>
        <v>0.76879308010020997</v>
      </c>
      <c r="AG5" s="42">
        <f>+INVERSIÓN!CJ18</f>
        <v>39681000</v>
      </c>
      <c r="AH5" s="432">
        <f t="shared" ref="AH5:AH8" si="0">+AG5/$AG$8</f>
        <v>8.0745378267709361E-3</v>
      </c>
    </row>
    <row r="6" spans="1:34" ht="30" customHeight="1" x14ac:dyDescent="0.25">
      <c r="B6" s="378" t="s">
        <v>1794</v>
      </c>
      <c r="C6" s="379"/>
      <c r="D6" s="379"/>
      <c r="E6" s="379"/>
      <c r="F6" s="379"/>
      <c r="G6" s="379">
        <v>1</v>
      </c>
      <c r="H6" s="379">
        <v>1</v>
      </c>
      <c r="I6" s="379"/>
      <c r="J6" s="379"/>
      <c r="K6" s="379"/>
      <c r="L6" s="379"/>
      <c r="M6" s="379">
        <v>3</v>
      </c>
      <c r="N6" s="379"/>
      <c r="O6" s="379"/>
      <c r="P6" s="379"/>
      <c r="Q6" s="379"/>
      <c r="R6" s="379"/>
      <c r="S6" s="379">
        <v>3</v>
      </c>
      <c r="T6" s="379"/>
      <c r="U6" s="379"/>
      <c r="V6" s="379"/>
      <c r="W6" s="379"/>
      <c r="X6" s="379"/>
      <c r="Y6" s="379">
        <v>3</v>
      </c>
      <c r="Z6" s="379"/>
      <c r="AA6" s="379">
        <f t="shared" ref="AA6:AA7" si="1">+C6+E6+G6+I6+K6+M6+O6+Q6+S6+U6+W6+Y6</f>
        <v>10</v>
      </c>
      <c r="AB6" s="380">
        <f t="shared" ref="AB6:AC7" si="2">+C6</f>
        <v>0</v>
      </c>
      <c r="AC6" s="380">
        <f t="shared" si="2"/>
        <v>0</v>
      </c>
      <c r="AD6" s="381">
        <f>+AA6*$AD$8/$AA$8</f>
        <v>2.7530638499559889E-4</v>
      </c>
      <c r="AG6" s="42">
        <f>+INVERSIÓN!CJ25</f>
        <v>653358000</v>
      </c>
      <c r="AH6" s="432">
        <f t="shared" si="0"/>
        <v>0.13294936834816171</v>
      </c>
    </row>
    <row r="7" spans="1:34" ht="30" customHeight="1" x14ac:dyDescent="0.25">
      <c r="B7" s="378" t="s">
        <v>1795</v>
      </c>
      <c r="C7" s="379">
        <v>47</v>
      </c>
      <c r="D7" s="379">
        <v>47</v>
      </c>
      <c r="E7" s="379">
        <v>129</v>
      </c>
      <c r="F7" s="379">
        <v>129</v>
      </c>
      <c r="G7" s="379">
        <v>183</v>
      </c>
      <c r="H7" s="379">
        <v>183</v>
      </c>
      <c r="I7" s="379">
        <v>150</v>
      </c>
      <c r="J7" s="379"/>
      <c r="K7" s="379">
        <v>150</v>
      </c>
      <c r="L7" s="379"/>
      <c r="M7" s="379">
        <v>147</v>
      </c>
      <c r="N7" s="379"/>
      <c r="O7" s="379">
        <v>150</v>
      </c>
      <c r="P7" s="379"/>
      <c r="Q7" s="379">
        <v>150</v>
      </c>
      <c r="R7" s="379"/>
      <c r="S7" s="379">
        <v>147</v>
      </c>
      <c r="T7" s="379"/>
      <c r="U7" s="379">
        <v>150</v>
      </c>
      <c r="V7" s="379"/>
      <c r="W7" s="379">
        <v>150</v>
      </c>
      <c r="X7" s="379"/>
      <c r="Y7" s="379">
        <v>50</v>
      </c>
      <c r="Z7" s="379"/>
      <c r="AA7" s="379">
        <f t="shared" si="1"/>
        <v>1603</v>
      </c>
      <c r="AB7" s="380">
        <f t="shared" si="2"/>
        <v>47</v>
      </c>
      <c r="AC7" s="380">
        <f t="shared" si="2"/>
        <v>47</v>
      </c>
      <c r="AD7" s="381">
        <f>+AA7*$AD$8/$AA$8</f>
        <v>4.4131613514794506E-2</v>
      </c>
      <c r="AG7" s="42">
        <f>+INVERSIÓN!CJ32</f>
        <v>224969000</v>
      </c>
      <c r="AH7" s="432">
        <f t="shared" si="0"/>
        <v>4.5778097839037087E-2</v>
      </c>
    </row>
    <row r="8" spans="1:34" ht="30" customHeight="1" x14ac:dyDescent="0.25">
      <c r="B8" s="367" t="s">
        <v>1788</v>
      </c>
      <c r="C8" s="384">
        <f>SUM(C5:C7)</f>
        <v>2378</v>
      </c>
      <c r="D8" s="384">
        <f>SUM(D5:D7)</f>
        <v>2378</v>
      </c>
      <c r="E8" s="384">
        <f t="shared" ref="E8:Y8" si="3">SUM(E5:E7)</f>
        <v>3078</v>
      </c>
      <c r="F8" s="384">
        <f>SUM(F5:F7)</f>
        <v>3078</v>
      </c>
      <c r="G8" s="384">
        <f t="shared" si="3"/>
        <v>2947</v>
      </c>
      <c r="H8" s="384">
        <f t="shared" ref="H8" si="4">SUM(H5:H7)</f>
        <v>2947</v>
      </c>
      <c r="I8" s="384">
        <f t="shared" si="3"/>
        <v>2500</v>
      </c>
      <c r="J8" s="384">
        <f t="shared" si="3"/>
        <v>0</v>
      </c>
      <c r="K8" s="384">
        <f t="shared" si="3"/>
        <v>2500</v>
      </c>
      <c r="L8" s="384">
        <f t="shared" si="3"/>
        <v>0</v>
      </c>
      <c r="M8" s="384">
        <f>SUM(M5:M7)</f>
        <v>2500</v>
      </c>
      <c r="N8" s="384">
        <f>SUM(N5:N7)</f>
        <v>0</v>
      </c>
      <c r="O8" s="384">
        <f t="shared" si="3"/>
        <v>2500</v>
      </c>
      <c r="P8" s="384"/>
      <c r="Q8" s="384">
        <f t="shared" si="3"/>
        <v>2500</v>
      </c>
      <c r="R8" s="384"/>
      <c r="S8" s="384">
        <f t="shared" si="3"/>
        <v>2500</v>
      </c>
      <c r="T8" s="384"/>
      <c r="U8" s="384">
        <f t="shared" si="3"/>
        <v>2500</v>
      </c>
      <c r="V8" s="384"/>
      <c r="W8" s="384">
        <f t="shared" si="3"/>
        <v>2500</v>
      </c>
      <c r="X8" s="384"/>
      <c r="Y8" s="384">
        <f t="shared" si="3"/>
        <v>1135</v>
      </c>
      <c r="Z8" s="384"/>
      <c r="AA8" s="384">
        <f>SUM(AA5:AA7)</f>
        <v>29538</v>
      </c>
      <c r="AB8" s="384">
        <f t="shared" ref="AB8" si="5">SUM(AB5:AB7)</f>
        <v>2378</v>
      </c>
      <c r="AC8" s="384">
        <f>SUM(AC5:AC7)</f>
        <v>2378</v>
      </c>
      <c r="AD8" s="381">
        <v>0.81320000000000003</v>
      </c>
      <c r="AE8" s="153"/>
      <c r="AF8" s="382"/>
      <c r="AG8" s="42">
        <f>SUM(AG4:AG7)</f>
        <v>4914337000</v>
      </c>
      <c r="AH8" s="432">
        <f t="shared" si="0"/>
        <v>1</v>
      </c>
    </row>
    <row r="9" spans="1:34" x14ac:dyDescent="0.25">
      <c r="B9" s="385"/>
      <c r="AE9" s="153"/>
    </row>
    <row r="10" spans="1:34" ht="39" customHeight="1" x14ac:dyDescent="0.25">
      <c r="B10" s="375" t="s">
        <v>1786</v>
      </c>
      <c r="C10" s="782" t="s">
        <v>147</v>
      </c>
      <c r="D10" s="782"/>
      <c r="E10" s="782"/>
      <c r="F10" s="782"/>
      <c r="G10" s="782"/>
      <c r="H10" s="782"/>
      <c r="I10" s="782"/>
      <c r="J10" s="782"/>
      <c r="K10" s="782"/>
      <c r="L10" s="782"/>
      <c r="M10" s="782"/>
      <c r="N10" s="782"/>
      <c r="O10" s="782"/>
      <c r="P10" s="782"/>
      <c r="Q10" s="782"/>
      <c r="R10" s="782"/>
      <c r="S10" s="782"/>
      <c r="T10" s="782"/>
      <c r="U10" s="782"/>
      <c r="V10" s="782"/>
      <c r="W10" s="782"/>
      <c r="X10" s="782"/>
      <c r="Y10" s="782"/>
      <c r="Z10" s="782"/>
      <c r="AA10" s="782"/>
      <c r="AB10" s="782"/>
      <c r="AC10" s="782"/>
    </row>
    <row r="11" spans="1:34" ht="26.25" customHeight="1" x14ac:dyDescent="0.25">
      <c r="B11" s="628" t="s">
        <v>1787</v>
      </c>
      <c r="C11" s="630" t="s">
        <v>243</v>
      </c>
      <c r="D11" s="630"/>
      <c r="E11" s="630" t="s">
        <v>244</v>
      </c>
      <c r="F11" s="630"/>
      <c r="G11" s="630" t="s">
        <v>245</v>
      </c>
      <c r="H11" s="630"/>
      <c r="I11" s="630" t="s">
        <v>246</v>
      </c>
      <c r="J11" s="630"/>
      <c r="K11" s="623" t="s">
        <v>247</v>
      </c>
      <c r="L11" s="624"/>
      <c r="M11" s="630" t="s">
        <v>248</v>
      </c>
      <c r="N11" s="630"/>
      <c r="O11" s="630" t="s">
        <v>235</v>
      </c>
      <c r="P11" s="630"/>
      <c r="Q11" s="630" t="s">
        <v>237</v>
      </c>
      <c r="R11" s="630"/>
      <c r="S11" s="630" t="s">
        <v>238</v>
      </c>
      <c r="T11" s="630"/>
      <c r="U11" s="630" t="s">
        <v>239</v>
      </c>
      <c r="V11" s="630"/>
      <c r="W11" s="630" t="s">
        <v>240</v>
      </c>
      <c r="X11" s="630"/>
      <c r="Y11" s="630" t="s">
        <v>241</v>
      </c>
      <c r="Z11" s="630"/>
      <c r="AA11" s="630" t="s">
        <v>1788</v>
      </c>
      <c r="AB11" s="625" t="s">
        <v>1789</v>
      </c>
      <c r="AC11" s="625" t="s">
        <v>1790</v>
      </c>
      <c r="AG11" s="386"/>
    </row>
    <row r="12" spans="1:34" s="110" customFormat="1" ht="34.5" customHeight="1" x14ac:dyDescent="0.2">
      <c r="B12" s="629"/>
      <c r="C12" s="387" t="s">
        <v>1791</v>
      </c>
      <c r="D12" s="387" t="s">
        <v>1792</v>
      </c>
      <c r="E12" s="387" t="s">
        <v>1791</v>
      </c>
      <c r="F12" s="387" t="s">
        <v>1792</v>
      </c>
      <c r="G12" s="387" t="s">
        <v>1791</v>
      </c>
      <c r="H12" s="387" t="s">
        <v>1792</v>
      </c>
      <c r="I12" s="387" t="s">
        <v>1791</v>
      </c>
      <c r="J12" s="387" t="s">
        <v>1792</v>
      </c>
      <c r="K12" s="387" t="s">
        <v>1791</v>
      </c>
      <c r="L12" s="387" t="s">
        <v>1792</v>
      </c>
      <c r="M12" s="387" t="s">
        <v>1791</v>
      </c>
      <c r="N12" s="387" t="s">
        <v>1792</v>
      </c>
      <c r="O12" s="387" t="s">
        <v>1791</v>
      </c>
      <c r="P12" s="387" t="s">
        <v>1792</v>
      </c>
      <c r="Q12" s="387" t="s">
        <v>1791</v>
      </c>
      <c r="R12" s="387" t="s">
        <v>1792</v>
      </c>
      <c r="S12" s="387" t="s">
        <v>1791</v>
      </c>
      <c r="T12" s="387" t="s">
        <v>1792</v>
      </c>
      <c r="U12" s="387" t="s">
        <v>1791</v>
      </c>
      <c r="V12" s="387" t="s">
        <v>1792</v>
      </c>
      <c r="W12" s="387" t="s">
        <v>1791</v>
      </c>
      <c r="X12" s="387" t="s">
        <v>1792</v>
      </c>
      <c r="Y12" s="387" t="s">
        <v>1791</v>
      </c>
      <c r="Z12" s="387" t="s">
        <v>1792</v>
      </c>
      <c r="AA12" s="630"/>
      <c r="AB12" s="625"/>
      <c r="AC12" s="625"/>
      <c r="AE12" s="388"/>
      <c r="AG12" s="389"/>
    </row>
    <row r="13" spans="1:34" ht="30" customHeight="1" x14ac:dyDescent="0.25">
      <c r="B13" s="378" t="s">
        <v>1793</v>
      </c>
      <c r="C13" s="223">
        <f t="shared" ref="C13:Z13" si="6">+C5/$AA$5</f>
        <v>8.3473589973142345E-2</v>
      </c>
      <c r="D13" s="223">
        <f t="shared" si="6"/>
        <v>8.3473589973142345E-2</v>
      </c>
      <c r="E13" s="223">
        <f t="shared" si="6"/>
        <v>0.10560429722470904</v>
      </c>
      <c r="F13" s="223">
        <f t="shared" si="6"/>
        <v>0.10560429722470904</v>
      </c>
      <c r="G13" s="223">
        <f t="shared" si="6"/>
        <v>9.8943598925693821E-2</v>
      </c>
      <c r="H13" s="223">
        <f t="shared" si="6"/>
        <v>9.8943598925693821E-2</v>
      </c>
      <c r="I13" s="223">
        <f t="shared" si="6"/>
        <v>8.4153983885407346E-2</v>
      </c>
      <c r="J13" s="223">
        <f t="shared" si="6"/>
        <v>0</v>
      </c>
      <c r="K13" s="223">
        <f t="shared" si="6"/>
        <v>8.4153983885407346E-2</v>
      </c>
      <c r="L13" s="223">
        <f t="shared" si="6"/>
        <v>0</v>
      </c>
      <c r="M13" s="223">
        <f t="shared" si="6"/>
        <v>8.4153983885407346E-2</v>
      </c>
      <c r="N13" s="223">
        <f t="shared" si="6"/>
        <v>0</v>
      </c>
      <c r="O13" s="223">
        <f t="shared" si="6"/>
        <v>8.4153983885407346E-2</v>
      </c>
      <c r="P13" s="223">
        <f t="shared" si="6"/>
        <v>0</v>
      </c>
      <c r="Q13" s="223">
        <f t="shared" si="6"/>
        <v>8.4153983885407346E-2</v>
      </c>
      <c r="R13" s="223">
        <f t="shared" si="6"/>
        <v>0</v>
      </c>
      <c r="S13" s="223">
        <f t="shared" si="6"/>
        <v>8.4153983885407346E-2</v>
      </c>
      <c r="T13" s="223">
        <f t="shared" si="6"/>
        <v>0</v>
      </c>
      <c r="U13" s="223">
        <f t="shared" si="6"/>
        <v>8.4153983885407346E-2</v>
      </c>
      <c r="V13" s="223">
        <f t="shared" si="6"/>
        <v>0</v>
      </c>
      <c r="W13" s="223">
        <f t="shared" si="6"/>
        <v>8.4153983885407346E-2</v>
      </c>
      <c r="X13" s="223">
        <f t="shared" si="6"/>
        <v>0</v>
      </c>
      <c r="Y13" s="223">
        <f t="shared" si="6"/>
        <v>3.8746642793196062E-2</v>
      </c>
      <c r="Z13" s="191">
        <f t="shared" si="6"/>
        <v>0</v>
      </c>
      <c r="AA13" s="223">
        <f>+C13+E13+G13+I13+K13+M13+O13+Q13+S13+U13+W13+Y13</f>
        <v>0.99999999999999989</v>
      </c>
      <c r="AB13" s="223">
        <f>+C13</f>
        <v>8.3473589973142345E-2</v>
      </c>
      <c r="AC13" s="223">
        <f>+D13</f>
        <v>8.3473589973142345E-2</v>
      </c>
      <c r="AE13" s="383"/>
      <c r="AG13" s="420"/>
      <c r="AH13" s="386"/>
    </row>
    <row r="14" spans="1:34" ht="30" customHeight="1" x14ac:dyDescent="0.25">
      <c r="B14" s="378" t="s">
        <v>1794</v>
      </c>
      <c r="C14" s="223">
        <f t="shared" ref="C14:Z14" si="7">+C6/$AA$6</f>
        <v>0</v>
      </c>
      <c r="D14" s="223">
        <f t="shared" si="7"/>
        <v>0</v>
      </c>
      <c r="E14" s="223">
        <f t="shared" si="7"/>
        <v>0</v>
      </c>
      <c r="F14" s="223">
        <f t="shared" si="7"/>
        <v>0</v>
      </c>
      <c r="G14" s="223">
        <f t="shared" si="7"/>
        <v>0.1</v>
      </c>
      <c r="H14" s="223">
        <f t="shared" si="7"/>
        <v>0.1</v>
      </c>
      <c r="I14" s="223">
        <f t="shared" si="7"/>
        <v>0</v>
      </c>
      <c r="J14" s="223">
        <f t="shared" si="7"/>
        <v>0</v>
      </c>
      <c r="K14" s="223">
        <f t="shared" si="7"/>
        <v>0</v>
      </c>
      <c r="L14" s="223">
        <f t="shared" si="7"/>
        <v>0</v>
      </c>
      <c r="M14" s="223">
        <f t="shared" si="7"/>
        <v>0.3</v>
      </c>
      <c r="N14" s="223">
        <f t="shared" si="7"/>
        <v>0</v>
      </c>
      <c r="O14" s="223">
        <f t="shared" si="7"/>
        <v>0</v>
      </c>
      <c r="P14" s="223">
        <f t="shared" si="7"/>
        <v>0</v>
      </c>
      <c r="Q14" s="223">
        <f t="shared" si="7"/>
        <v>0</v>
      </c>
      <c r="R14" s="223">
        <f t="shared" si="7"/>
        <v>0</v>
      </c>
      <c r="S14" s="223">
        <f t="shared" si="7"/>
        <v>0.3</v>
      </c>
      <c r="T14" s="223">
        <f t="shared" si="7"/>
        <v>0</v>
      </c>
      <c r="U14" s="223">
        <f t="shared" si="7"/>
        <v>0</v>
      </c>
      <c r="V14" s="223">
        <f t="shared" si="7"/>
        <v>0</v>
      </c>
      <c r="W14" s="223">
        <f t="shared" si="7"/>
        <v>0</v>
      </c>
      <c r="X14" s="223">
        <f t="shared" si="7"/>
        <v>0</v>
      </c>
      <c r="Y14" s="223">
        <f t="shared" si="7"/>
        <v>0.3</v>
      </c>
      <c r="Z14" s="191">
        <f t="shared" si="7"/>
        <v>0</v>
      </c>
      <c r="AA14" s="223">
        <f t="shared" ref="AA14:AA15" si="8">+C14+E14+G14+I14+K14+M14+O14+Q14+S14+U14+W14+Y14</f>
        <v>1</v>
      </c>
      <c r="AB14" s="223">
        <f t="shared" ref="AB14:AC15" si="9">+C14</f>
        <v>0</v>
      </c>
      <c r="AC14" s="223">
        <f t="shared" si="9"/>
        <v>0</v>
      </c>
      <c r="AE14" s="390"/>
      <c r="AG14" s="153"/>
    </row>
    <row r="15" spans="1:34" ht="30" customHeight="1" x14ac:dyDescent="0.25">
      <c r="B15" s="378" t="s">
        <v>1795</v>
      </c>
      <c r="C15" s="223">
        <f t="shared" ref="C15:Z15" si="10">+C7/$AA$7</f>
        <v>2.9320024953212728E-2</v>
      </c>
      <c r="D15" s="223">
        <f t="shared" si="10"/>
        <v>2.9320024953212728E-2</v>
      </c>
      <c r="E15" s="223">
        <f t="shared" si="10"/>
        <v>8.0474111041796637E-2</v>
      </c>
      <c r="F15" s="223">
        <f t="shared" si="10"/>
        <v>8.0474111041796637E-2</v>
      </c>
      <c r="G15" s="223">
        <f t="shared" si="10"/>
        <v>0.1141609482220836</v>
      </c>
      <c r="H15" s="223">
        <f t="shared" si="10"/>
        <v>0.1141609482220836</v>
      </c>
      <c r="I15" s="223">
        <f t="shared" si="10"/>
        <v>9.3574547723019333E-2</v>
      </c>
      <c r="J15" s="223">
        <f t="shared" si="10"/>
        <v>0</v>
      </c>
      <c r="K15" s="223">
        <f t="shared" si="10"/>
        <v>9.3574547723019333E-2</v>
      </c>
      <c r="L15" s="223">
        <f t="shared" si="10"/>
        <v>0</v>
      </c>
      <c r="M15" s="223">
        <f t="shared" si="10"/>
        <v>9.1703056768558958E-2</v>
      </c>
      <c r="N15" s="223">
        <f t="shared" si="10"/>
        <v>0</v>
      </c>
      <c r="O15" s="223">
        <f t="shared" si="10"/>
        <v>9.3574547723019333E-2</v>
      </c>
      <c r="P15" s="223">
        <f t="shared" si="10"/>
        <v>0</v>
      </c>
      <c r="Q15" s="223">
        <f t="shared" si="10"/>
        <v>9.3574547723019333E-2</v>
      </c>
      <c r="R15" s="223">
        <f t="shared" si="10"/>
        <v>0</v>
      </c>
      <c r="S15" s="223">
        <f t="shared" si="10"/>
        <v>9.1703056768558958E-2</v>
      </c>
      <c r="T15" s="223">
        <f t="shared" si="10"/>
        <v>0</v>
      </c>
      <c r="U15" s="223">
        <f t="shared" si="10"/>
        <v>9.3574547723019333E-2</v>
      </c>
      <c r="V15" s="223">
        <f t="shared" si="10"/>
        <v>0</v>
      </c>
      <c r="W15" s="223">
        <f t="shared" si="10"/>
        <v>9.3574547723019333E-2</v>
      </c>
      <c r="X15" s="223">
        <f t="shared" si="10"/>
        <v>0</v>
      </c>
      <c r="Y15" s="223">
        <f t="shared" si="10"/>
        <v>3.1191515907673113E-2</v>
      </c>
      <c r="Z15" s="191">
        <f t="shared" si="10"/>
        <v>0</v>
      </c>
      <c r="AA15" s="223">
        <f t="shared" si="8"/>
        <v>0.99999999999999989</v>
      </c>
      <c r="AB15" s="223">
        <f t="shared" si="9"/>
        <v>2.9320024953212728E-2</v>
      </c>
      <c r="AC15" s="223">
        <f t="shared" si="9"/>
        <v>2.9320024953212728E-2</v>
      </c>
    </row>
    <row r="17" spans="1:35" ht="39" customHeight="1" x14ac:dyDescent="0.25">
      <c r="A17" s="374">
        <v>3</v>
      </c>
      <c r="B17" s="375" t="s">
        <v>1796</v>
      </c>
      <c r="C17" s="779" t="s">
        <v>151</v>
      </c>
      <c r="D17" s="780"/>
      <c r="E17" s="780"/>
      <c r="F17" s="780"/>
      <c r="G17" s="780"/>
      <c r="H17" s="780"/>
      <c r="I17" s="780"/>
      <c r="J17" s="780"/>
      <c r="K17" s="780"/>
      <c r="L17" s="780"/>
      <c r="M17" s="780"/>
      <c r="N17" s="780"/>
      <c r="O17" s="780"/>
      <c r="P17" s="780"/>
      <c r="Q17" s="780"/>
      <c r="R17" s="780"/>
      <c r="S17" s="780"/>
      <c r="T17" s="780"/>
      <c r="U17" s="780"/>
      <c r="V17" s="780"/>
      <c r="W17" s="780"/>
      <c r="X17" s="780"/>
      <c r="Y17" s="780"/>
      <c r="Z17" s="780"/>
      <c r="AA17" s="780"/>
      <c r="AB17" s="780"/>
      <c r="AC17" s="781"/>
    </row>
    <row r="18" spans="1:35" ht="26.25" customHeight="1" x14ac:dyDescent="0.25">
      <c r="B18" s="783" t="s">
        <v>1787</v>
      </c>
      <c r="C18" s="785" t="s">
        <v>243</v>
      </c>
      <c r="D18" s="786"/>
      <c r="E18" s="785" t="s">
        <v>244</v>
      </c>
      <c r="F18" s="786"/>
      <c r="G18" s="785" t="s">
        <v>245</v>
      </c>
      <c r="H18" s="786"/>
      <c r="I18" s="785" t="s">
        <v>246</v>
      </c>
      <c r="J18" s="786"/>
      <c r="K18" s="785" t="s">
        <v>247</v>
      </c>
      <c r="L18" s="786"/>
      <c r="M18" s="785" t="s">
        <v>248</v>
      </c>
      <c r="N18" s="786"/>
      <c r="O18" s="785" t="s">
        <v>235</v>
      </c>
      <c r="P18" s="786"/>
      <c r="Q18" s="785" t="s">
        <v>237</v>
      </c>
      <c r="R18" s="786"/>
      <c r="S18" s="785" t="s">
        <v>238</v>
      </c>
      <c r="T18" s="786"/>
      <c r="U18" s="785" t="s">
        <v>239</v>
      </c>
      <c r="V18" s="786"/>
      <c r="W18" s="785" t="s">
        <v>240</v>
      </c>
      <c r="X18" s="786"/>
      <c r="Y18" s="785" t="s">
        <v>241</v>
      </c>
      <c r="Z18" s="786"/>
      <c r="AA18" s="787" t="s">
        <v>1788</v>
      </c>
      <c r="AB18" s="789" t="s">
        <v>1789</v>
      </c>
      <c r="AC18" s="789" t="s">
        <v>1790</v>
      </c>
    </row>
    <row r="19" spans="1:35" s="376" customFormat="1" ht="34.5" customHeight="1" thickBot="1" x14ac:dyDescent="0.25">
      <c r="B19" s="784"/>
      <c r="C19" s="377" t="s">
        <v>1791</v>
      </c>
      <c r="D19" s="377" t="s">
        <v>1792</v>
      </c>
      <c r="E19" s="377" t="s">
        <v>1791</v>
      </c>
      <c r="F19" s="377" t="s">
        <v>1792</v>
      </c>
      <c r="G19" s="377" t="s">
        <v>1791</v>
      </c>
      <c r="H19" s="377" t="s">
        <v>1792</v>
      </c>
      <c r="I19" s="377" t="s">
        <v>1791</v>
      </c>
      <c r="J19" s="377" t="s">
        <v>1792</v>
      </c>
      <c r="K19" s="377" t="s">
        <v>1791</v>
      </c>
      <c r="L19" s="377" t="s">
        <v>1792</v>
      </c>
      <c r="M19" s="377" t="s">
        <v>1791</v>
      </c>
      <c r="N19" s="377" t="s">
        <v>1792</v>
      </c>
      <c r="O19" s="377" t="s">
        <v>1791</v>
      </c>
      <c r="P19" s="377" t="s">
        <v>1792</v>
      </c>
      <c r="Q19" s="377" t="s">
        <v>1791</v>
      </c>
      <c r="R19" s="377" t="s">
        <v>1792</v>
      </c>
      <c r="S19" s="377" t="s">
        <v>1791</v>
      </c>
      <c r="T19" s="377" t="s">
        <v>1792</v>
      </c>
      <c r="U19" s="377" t="s">
        <v>1791</v>
      </c>
      <c r="V19" s="377" t="s">
        <v>1792</v>
      </c>
      <c r="W19" s="377" t="s">
        <v>1791</v>
      </c>
      <c r="X19" s="377" t="s">
        <v>1792</v>
      </c>
      <c r="Y19" s="377" t="s">
        <v>1791</v>
      </c>
      <c r="Z19" s="377" t="s">
        <v>1792</v>
      </c>
      <c r="AA19" s="788"/>
      <c r="AB19" s="789"/>
      <c r="AC19" s="789"/>
    </row>
    <row r="20" spans="1:35" ht="54" customHeight="1" x14ac:dyDescent="0.25">
      <c r="B20" s="378" t="s">
        <v>1797</v>
      </c>
      <c r="C20" s="391">
        <v>613</v>
      </c>
      <c r="D20" s="391">
        <v>613</v>
      </c>
      <c r="E20" s="391">
        <v>389</v>
      </c>
      <c r="F20" s="391">
        <v>389</v>
      </c>
      <c r="G20" s="391">
        <v>285</v>
      </c>
      <c r="H20" s="391">
        <v>285</v>
      </c>
      <c r="I20" s="391">
        <v>445</v>
      </c>
      <c r="J20" s="391"/>
      <c r="K20" s="391">
        <v>490</v>
      </c>
      <c r="L20" s="391"/>
      <c r="M20" s="391">
        <v>540</v>
      </c>
      <c r="N20" s="391"/>
      <c r="O20" s="391">
        <v>540</v>
      </c>
      <c r="P20" s="391"/>
      <c r="Q20" s="391">
        <v>540</v>
      </c>
      <c r="R20" s="391"/>
      <c r="S20" s="391">
        <v>540</v>
      </c>
      <c r="T20" s="391"/>
      <c r="U20" s="391">
        <v>540</v>
      </c>
      <c r="V20" s="391"/>
      <c r="W20" s="391">
        <v>540</v>
      </c>
      <c r="X20" s="391"/>
      <c r="Y20" s="391">
        <v>450</v>
      </c>
      <c r="Z20" s="391"/>
      <c r="AA20" s="379">
        <f>+C20+E20+G20+I20+K20+M20+O20+Q20+S20+U20+W20+Y20</f>
        <v>5912</v>
      </c>
      <c r="AB20" s="380">
        <f>+C20</f>
        <v>613</v>
      </c>
      <c r="AC20" s="380">
        <f>+D20</f>
        <v>613</v>
      </c>
      <c r="AD20" s="381">
        <f>+AA20*$AD$22/$AA$22</f>
        <v>0.13047240119561607</v>
      </c>
      <c r="AF20" s="386"/>
      <c r="AI20" s="386"/>
    </row>
    <row r="21" spans="1:35" ht="54" customHeight="1" x14ac:dyDescent="0.25">
      <c r="B21" s="378" t="s">
        <v>1798</v>
      </c>
      <c r="C21" s="379">
        <v>5</v>
      </c>
      <c r="D21" s="379">
        <v>5</v>
      </c>
      <c r="E21" s="379">
        <v>8</v>
      </c>
      <c r="F21" s="379">
        <v>8</v>
      </c>
      <c r="G21" s="379">
        <v>15</v>
      </c>
      <c r="H21" s="379">
        <v>15</v>
      </c>
      <c r="I21" s="379">
        <v>5</v>
      </c>
      <c r="J21" s="379"/>
      <c r="K21" s="379">
        <v>10</v>
      </c>
      <c r="L21" s="379"/>
      <c r="M21" s="379">
        <v>10</v>
      </c>
      <c r="N21" s="379"/>
      <c r="O21" s="379">
        <v>10</v>
      </c>
      <c r="P21" s="379"/>
      <c r="Q21" s="379">
        <v>10</v>
      </c>
      <c r="R21" s="379"/>
      <c r="S21" s="379">
        <v>10</v>
      </c>
      <c r="T21" s="379"/>
      <c r="U21" s="379">
        <v>10</v>
      </c>
      <c r="V21" s="379"/>
      <c r="W21" s="379">
        <v>10</v>
      </c>
      <c r="X21" s="379"/>
      <c r="Y21" s="379">
        <v>7</v>
      </c>
      <c r="Z21" s="379"/>
      <c r="AA21" s="379">
        <f>+C21+E21+G21+I21+K21+M21+O21+Q21+S21+U21+W21+Y21</f>
        <v>110</v>
      </c>
      <c r="AB21" s="380">
        <f>+C21</f>
        <v>5</v>
      </c>
      <c r="AC21" s="380">
        <f>+D21</f>
        <v>5</v>
      </c>
      <c r="AD21" s="381">
        <f>+AA21*$AD$22/$AA$22</f>
        <v>2.4275988043839258E-3</v>
      </c>
      <c r="AF21" s="392"/>
    </row>
    <row r="22" spans="1:35" ht="30" customHeight="1" x14ac:dyDescent="0.25">
      <c r="B22" s="367" t="s">
        <v>1788</v>
      </c>
      <c r="C22" s="384">
        <f t="shared" ref="C22:O22" si="11">SUM(C20:C21)</f>
        <v>618</v>
      </c>
      <c r="D22" s="384">
        <f t="shared" si="11"/>
        <v>618</v>
      </c>
      <c r="E22" s="384">
        <f t="shared" si="11"/>
        <v>397</v>
      </c>
      <c r="F22" s="384">
        <f t="shared" si="11"/>
        <v>397</v>
      </c>
      <c r="G22" s="384">
        <f t="shared" si="11"/>
        <v>300</v>
      </c>
      <c r="H22" s="384">
        <f t="shared" si="11"/>
        <v>300</v>
      </c>
      <c r="I22" s="384">
        <f t="shared" si="11"/>
        <v>450</v>
      </c>
      <c r="J22" s="384">
        <f t="shared" si="11"/>
        <v>0</v>
      </c>
      <c r="K22" s="384">
        <f t="shared" si="11"/>
        <v>500</v>
      </c>
      <c r="L22" s="384">
        <f t="shared" si="11"/>
        <v>0</v>
      </c>
      <c r="M22" s="384">
        <f t="shared" si="11"/>
        <v>550</v>
      </c>
      <c r="N22" s="384">
        <f t="shared" si="11"/>
        <v>0</v>
      </c>
      <c r="O22" s="384">
        <f t="shared" si="11"/>
        <v>550</v>
      </c>
      <c r="P22" s="384"/>
      <c r="Q22" s="384">
        <f>SUM(Q20:Q21)</f>
        <v>550</v>
      </c>
      <c r="R22" s="384"/>
      <c r="S22" s="384">
        <f>SUM(S20:S21)</f>
        <v>550</v>
      </c>
      <c r="T22" s="384"/>
      <c r="U22" s="384">
        <f>SUM(U20:U21)</f>
        <v>550</v>
      </c>
      <c r="V22" s="384"/>
      <c r="W22" s="384">
        <f>SUM(W20:W21)</f>
        <v>550</v>
      </c>
      <c r="X22" s="384"/>
      <c r="Y22" s="384">
        <f>SUM(Y20:Y21)</f>
        <v>457</v>
      </c>
      <c r="Z22" s="384"/>
      <c r="AA22" s="384">
        <f>SUM(AA20:AA21)</f>
        <v>6022</v>
      </c>
      <c r="AB22" s="384">
        <f>SUM(AB20:AB21)</f>
        <v>618</v>
      </c>
      <c r="AC22" s="384">
        <f>SUM(AC20:AC21)</f>
        <v>618</v>
      </c>
      <c r="AD22" s="381">
        <v>0.13289999999999999</v>
      </c>
      <c r="AF22" s="393"/>
    </row>
    <row r="23" spans="1:35" x14ac:dyDescent="0.25">
      <c r="B23" s="385"/>
    </row>
    <row r="24" spans="1:35" ht="39" customHeight="1" x14ac:dyDescent="0.25">
      <c r="B24" s="375" t="s">
        <v>1796</v>
      </c>
      <c r="C24" s="779" t="s">
        <v>151</v>
      </c>
      <c r="D24" s="780"/>
      <c r="E24" s="780"/>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1"/>
    </row>
    <row r="25" spans="1:35" ht="26.25" customHeight="1" x14ac:dyDescent="0.25">
      <c r="B25" s="783" t="s">
        <v>1787</v>
      </c>
      <c r="C25" s="790" t="s">
        <v>243</v>
      </c>
      <c r="D25" s="790"/>
      <c r="E25" s="790" t="s">
        <v>244</v>
      </c>
      <c r="F25" s="790"/>
      <c r="G25" s="790" t="s">
        <v>245</v>
      </c>
      <c r="H25" s="790"/>
      <c r="I25" s="790" t="s">
        <v>246</v>
      </c>
      <c r="J25" s="790"/>
      <c r="K25" s="790" t="s">
        <v>247</v>
      </c>
      <c r="L25" s="790"/>
      <c r="M25" s="790" t="s">
        <v>248</v>
      </c>
      <c r="N25" s="790"/>
      <c r="O25" s="790" t="s">
        <v>235</v>
      </c>
      <c r="P25" s="790"/>
      <c r="Q25" s="790" t="s">
        <v>237</v>
      </c>
      <c r="R25" s="790"/>
      <c r="S25" s="790" t="s">
        <v>238</v>
      </c>
      <c r="T25" s="790"/>
      <c r="U25" s="790" t="s">
        <v>239</v>
      </c>
      <c r="V25" s="790"/>
      <c r="W25" s="790" t="s">
        <v>240</v>
      </c>
      <c r="X25" s="790"/>
      <c r="Y25" s="790" t="s">
        <v>241</v>
      </c>
      <c r="Z25" s="790"/>
      <c r="AA25" s="790" t="s">
        <v>1788</v>
      </c>
      <c r="AB25" s="789" t="s">
        <v>1789</v>
      </c>
      <c r="AC25" s="789" t="s">
        <v>1790</v>
      </c>
    </row>
    <row r="26" spans="1:35" s="110" customFormat="1" ht="34.5" customHeight="1" x14ac:dyDescent="0.2">
      <c r="B26" s="784"/>
      <c r="C26" s="387" t="s">
        <v>1791</v>
      </c>
      <c r="D26" s="387" t="s">
        <v>1792</v>
      </c>
      <c r="E26" s="387" t="s">
        <v>1791</v>
      </c>
      <c r="F26" s="387" t="s">
        <v>1792</v>
      </c>
      <c r="G26" s="387" t="s">
        <v>1791</v>
      </c>
      <c r="H26" s="387" t="s">
        <v>1792</v>
      </c>
      <c r="I26" s="387" t="s">
        <v>1791</v>
      </c>
      <c r="J26" s="387" t="s">
        <v>1792</v>
      </c>
      <c r="K26" s="387" t="s">
        <v>1791</v>
      </c>
      <c r="L26" s="387" t="s">
        <v>1792</v>
      </c>
      <c r="M26" s="387" t="s">
        <v>1791</v>
      </c>
      <c r="N26" s="387" t="s">
        <v>1792</v>
      </c>
      <c r="O26" s="387" t="s">
        <v>1791</v>
      </c>
      <c r="P26" s="387" t="s">
        <v>1792</v>
      </c>
      <c r="Q26" s="387" t="s">
        <v>1791</v>
      </c>
      <c r="R26" s="387" t="s">
        <v>1792</v>
      </c>
      <c r="S26" s="387" t="s">
        <v>1791</v>
      </c>
      <c r="T26" s="387" t="s">
        <v>1792</v>
      </c>
      <c r="U26" s="387" t="s">
        <v>1791</v>
      </c>
      <c r="V26" s="387" t="s">
        <v>1792</v>
      </c>
      <c r="W26" s="387" t="s">
        <v>1791</v>
      </c>
      <c r="X26" s="387" t="s">
        <v>1792</v>
      </c>
      <c r="Y26" s="387" t="s">
        <v>1791</v>
      </c>
      <c r="Z26" s="387" t="s">
        <v>1792</v>
      </c>
      <c r="AA26" s="790"/>
      <c r="AB26" s="789"/>
      <c r="AC26" s="789"/>
    </row>
    <row r="27" spans="1:35" ht="54.75" customHeight="1" x14ac:dyDescent="0.25">
      <c r="B27" s="378" t="s">
        <v>1797</v>
      </c>
      <c r="C27" s="223">
        <f>+C20/$AA$20</f>
        <v>0.10368741542625169</v>
      </c>
      <c r="D27" s="223">
        <f>+D20/$AA$20</f>
        <v>0.10368741542625169</v>
      </c>
      <c r="E27" s="223">
        <f>+E20/$AA$20</f>
        <v>6.5798376184032475E-2</v>
      </c>
      <c r="F27" s="223">
        <f t="shared" ref="F27:Z27" si="12">+F20/$AA$20</f>
        <v>6.5798376184032475E-2</v>
      </c>
      <c r="G27" s="223">
        <f>+G20/$AA$20</f>
        <v>4.8207036535859268E-2</v>
      </c>
      <c r="H27" s="223">
        <f t="shared" si="12"/>
        <v>4.8207036535859268E-2</v>
      </c>
      <c r="I27" s="223">
        <f>+I20/$AA$20</f>
        <v>7.5270635994587276E-2</v>
      </c>
      <c r="J27" s="223">
        <f t="shared" si="12"/>
        <v>0</v>
      </c>
      <c r="K27" s="223">
        <f>+K20/$AA$20</f>
        <v>8.288227334235454E-2</v>
      </c>
      <c r="L27" s="223">
        <f t="shared" si="12"/>
        <v>0</v>
      </c>
      <c r="M27" s="223">
        <f t="shared" si="12"/>
        <v>9.1339648173207041E-2</v>
      </c>
      <c r="N27" s="223">
        <f t="shared" si="12"/>
        <v>0</v>
      </c>
      <c r="O27" s="223">
        <f t="shared" si="12"/>
        <v>9.1339648173207041E-2</v>
      </c>
      <c r="P27" s="223">
        <f t="shared" si="12"/>
        <v>0</v>
      </c>
      <c r="Q27" s="223">
        <f t="shared" si="12"/>
        <v>9.1339648173207041E-2</v>
      </c>
      <c r="R27" s="223">
        <f t="shared" si="12"/>
        <v>0</v>
      </c>
      <c r="S27" s="223">
        <f t="shared" si="12"/>
        <v>9.1339648173207041E-2</v>
      </c>
      <c r="T27" s="223">
        <f t="shared" si="12"/>
        <v>0</v>
      </c>
      <c r="U27" s="223">
        <f t="shared" si="12"/>
        <v>9.1339648173207041E-2</v>
      </c>
      <c r="V27" s="223">
        <f t="shared" si="12"/>
        <v>0</v>
      </c>
      <c r="W27" s="223">
        <f t="shared" si="12"/>
        <v>9.1339648173207041E-2</v>
      </c>
      <c r="X27" s="223">
        <f t="shared" si="12"/>
        <v>0</v>
      </c>
      <c r="Y27" s="223">
        <f t="shared" si="12"/>
        <v>7.6116373477672528E-2</v>
      </c>
      <c r="Z27" s="191">
        <f t="shared" si="12"/>
        <v>0</v>
      </c>
      <c r="AA27" s="223">
        <f>+C27+E27+G27+I27+K27+M27+O27+Q27+S27+U27+W27+Y27</f>
        <v>1</v>
      </c>
      <c r="AB27" s="223">
        <f>+C27</f>
        <v>0.10368741542625169</v>
      </c>
      <c r="AC27" s="223">
        <f>+D27</f>
        <v>0.10368741542625169</v>
      </c>
      <c r="AG27" s="153"/>
      <c r="AH27" s="386"/>
    </row>
    <row r="28" spans="1:35" ht="54.75" customHeight="1" x14ac:dyDescent="0.25">
      <c r="B28" s="378" t="s">
        <v>1798</v>
      </c>
      <c r="C28" s="223">
        <f>+C21/$AA$21</f>
        <v>4.5454545454545456E-2</v>
      </c>
      <c r="D28" s="223">
        <f t="shared" ref="D28:Z28" si="13">+D21/$AA$21</f>
        <v>4.5454545454545456E-2</v>
      </c>
      <c r="E28" s="223">
        <f t="shared" si="13"/>
        <v>7.2727272727272724E-2</v>
      </c>
      <c r="F28" s="223">
        <f t="shared" si="13"/>
        <v>7.2727272727272724E-2</v>
      </c>
      <c r="G28" s="223">
        <f t="shared" si="13"/>
        <v>0.13636363636363635</v>
      </c>
      <c r="H28" s="223">
        <f t="shared" si="13"/>
        <v>0.13636363636363635</v>
      </c>
      <c r="I28" s="223">
        <f>+I21/$AA$21</f>
        <v>4.5454545454545456E-2</v>
      </c>
      <c r="J28" s="223">
        <f t="shared" si="13"/>
        <v>0</v>
      </c>
      <c r="K28" s="223">
        <f>+K21/$AA$21</f>
        <v>9.0909090909090912E-2</v>
      </c>
      <c r="L28" s="223">
        <f t="shared" si="13"/>
        <v>0</v>
      </c>
      <c r="M28" s="223">
        <f t="shared" si="13"/>
        <v>9.0909090909090912E-2</v>
      </c>
      <c r="N28" s="223">
        <f t="shared" si="13"/>
        <v>0</v>
      </c>
      <c r="O28" s="223">
        <f t="shared" si="13"/>
        <v>9.0909090909090912E-2</v>
      </c>
      <c r="P28" s="223">
        <f t="shared" si="13"/>
        <v>0</v>
      </c>
      <c r="Q28" s="223">
        <f t="shared" si="13"/>
        <v>9.0909090909090912E-2</v>
      </c>
      <c r="R28" s="223">
        <f t="shared" si="13"/>
        <v>0</v>
      </c>
      <c r="S28" s="223">
        <f>+S21/$AA$21</f>
        <v>9.0909090909090912E-2</v>
      </c>
      <c r="T28" s="223">
        <f t="shared" si="13"/>
        <v>0</v>
      </c>
      <c r="U28" s="223">
        <f t="shared" si="13"/>
        <v>9.0909090909090912E-2</v>
      </c>
      <c r="V28" s="223">
        <f t="shared" si="13"/>
        <v>0</v>
      </c>
      <c r="W28" s="223">
        <f t="shared" si="13"/>
        <v>9.0909090909090912E-2</v>
      </c>
      <c r="X28" s="223">
        <f t="shared" si="13"/>
        <v>0</v>
      </c>
      <c r="Y28" s="223">
        <f>+Y21/$AA$21</f>
        <v>6.363636363636363E-2</v>
      </c>
      <c r="Z28" s="191">
        <f t="shared" si="13"/>
        <v>0</v>
      </c>
      <c r="AA28" s="223">
        <f t="shared" ref="AA28" si="14">+C28+E28+G28+I28+K28+M28+O28+Q28+S28+U28+W28+Y28</f>
        <v>1.0000000000000002</v>
      </c>
      <c r="AB28" s="223">
        <f t="shared" ref="AB28:AC28" si="15">+C28</f>
        <v>4.5454545454545456E-2</v>
      </c>
      <c r="AC28" s="223">
        <f t="shared" si="15"/>
        <v>4.5454545454545456E-2</v>
      </c>
      <c r="AG28" s="153"/>
    </row>
    <row r="32" spans="1:35" x14ac:dyDescent="0.25">
      <c r="G32">
        <v>115000</v>
      </c>
      <c r="I32" s="386">
        <v>0.15</v>
      </c>
      <c r="J32">
        <v>24000</v>
      </c>
      <c r="K32" s="386"/>
    </row>
    <row r="33" spans="7:11" x14ac:dyDescent="0.25">
      <c r="G33" s="42">
        <f>+INVERSIÓN!DM15</f>
        <v>8403</v>
      </c>
      <c r="I33" s="420">
        <f>+G33*I32/G32</f>
        <v>1.0960434782608696E-2</v>
      </c>
      <c r="J33" s="42">
        <v>7925</v>
      </c>
      <c r="K33" s="383"/>
    </row>
  </sheetData>
  <mergeCells count="68">
    <mergeCell ref="Y25:Z25"/>
    <mergeCell ref="AA25:AA26"/>
    <mergeCell ref="AB25:AB26"/>
    <mergeCell ref="AC25:AC26"/>
    <mergeCell ref="M25:N25"/>
    <mergeCell ref="O25:P25"/>
    <mergeCell ref="Q25:R25"/>
    <mergeCell ref="S25:T25"/>
    <mergeCell ref="U25:V25"/>
    <mergeCell ref="W25:X25"/>
    <mergeCell ref="AA18:AA19"/>
    <mergeCell ref="AB18:AB19"/>
    <mergeCell ref="AC18:AC19"/>
    <mergeCell ref="C24:AC24"/>
    <mergeCell ref="B25:B26"/>
    <mergeCell ref="C25:D25"/>
    <mergeCell ref="E25:F25"/>
    <mergeCell ref="G25:H25"/>
    <mergeCell ref="I25:J25"/>
    <mergeCell ref="K25:L25"/>
    <mergeCell ref="O18:P18"/>
    <mergeCell ref="Q18:R18"/>
    <mergeCell ref="S18:T18"/>
    <mergeCell ref="U18:V18"/>
    <mergeCell ref="W18:X18"/>
    <mergeCell ref="Y18:Z18"/>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C10:AC10"/>
    <mergeCell ref="B11:B12"/>
    <mergeCell ref="C11:D11"/>
    <mergeCell ref="E11:F11"/>
    <mergeCell ref="G11:H11"/>
    <mergeCell ref="I11:J11"/>
    <mergeCell ref="K11:L11"/>
    <mergeCell ref="M11:N11"/>
    <mergeCell ref="O11:P11"/>
    <mergeCell ref="AA11:AA12"/>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1"/>
  <dimension ref="A1:F45"/>
  <sheetViews>
    <sheetView showGridLines="0" workbookViewId="0">
      <selection activeCell="D22" sqref="D22"/>
    </sheetView>
  </sheetViews>
  <sheetFormatPr baseColWidth="10" defaultColWidth="11.42578125" defaultRowHeight="12.75" x14ac:dyDescent="0.25"/>
  <cols>
    <col min="1" max="1" width="17.42578125" style="397" customWidth="1"/>
    <col min="2" max="2" width="24.28515625" style="397" customWidth="1"/>
    <col min="3" max="3" width="24.140625" style="397" customWidth="1"/>
    <col min="4" max="4" width="20.140625" style="397" customWidth="1"/>
    <col min="5" max="5" width="19.85546875" style="406" customWidth="1"/>
    <col min="6" max="6" width="20.7109375" style="397" customWidth="1"/>
    <col min="7" max="16384" width="11.42578125" style="397"/>
  </cols>
  <sheetData>
    <row r="1" spans="1:5" ht="17.25" customHeight="1" x14ac:dyDescent="0.25">
      <c r="A1" s="395" t="s">
        <v>1802</v>
      </c>
      <c r="B1" s="395" t="s">
        <v>1803</v>
      </c>
      <c r="C1" s="433">
        <f>+INVERSIÓN!CJ10</f>
        <v>28500</v>
      </c>
      <c r="D1" s="395" t="s">
        <v>1804</v>
      </c>
      <c r="E1" s="396">
        <f>+INVERSIÓN!CJ11</f>
        <v>3996329000</v>
      </c>
    </row>
    <row r="2" spans="1:5" ht="17.25" customHeight="1" x14ac:dyDescent="0.25">
      <c r="A2" s="398">
        <v>1</v>
      </c>
      <c r="B2" s="399" t="s">
        <v>189</v>
      </c>
      <c r="C2" s="399">
        <f>+ROUND($C$1*D2,0)</f>
        <v>2394</v>
      </c>
      <c r="D2" s="400">
        <v>8.400492787844567E-2</v>
      </c>
      <c r="E2" s="401">
        <v>335711329</v>
      </c>
    </row>
    <row r="3" spans="1:5" ht="17.25" customHeight="1" x14ac:dyDescent="0.25">
      <c r="A3" s="398">
        <v>2</v>
      </c>
      <c r="B3" s="399" t="s">
        <v>193</v>
      </c>
      <c r="C3" s="399">
        <f t="shared" ref="C3:C20" si="0">+ROUND($C$1*D3,0)</f>
        <v>1930</v>
      </c>
      <c r="D3" s="400">
        <v>6.7706996560751506E-2</v>
      </c>
      <c r="E3" s="401">
        <v>270579434</v>
      </c>
    </row>
    <row r="4" spans="1:5" ht="17.25" customHeight="1" x14ac:dyDescent="0.25">
      <c r="A4" s="398">
        <v>3</v>
      </c>
      <c r="B4" s="399" t="s">
        <v>194</v>
      </c>
      <c r="C4" s="399">
        <f t="shared" si="0"/>
        <v>473</v>
      </c>
      <c r="D4" s="400">
        <v>1.6580257686977056E-2</v>
      </c>
      <c r="E4" s="401">
        <v>66260165</v>
      </c>
    </row>
    <row r="5" spans="1:5" ht="17.25" customHeight="1" x14ac:dyDescent="0.25">
      <c r="A5" s="398">
        <v>4</v>
      </c>
      <c r="B5" s="399" t="s">
        <v>195</v>
      </c>
      <c r="C5" s="399">
        <f t="shared" si="0"/>
        <v>563</v>
      </c>
      <c r="D5" s="400">
        <v>1.9737179816231201E-2</v>
      </c>
      <c r="E5" s="401">
        <v>78876264</v>
      </c>
    </row>
    <row r="6" spans="1:5" ht="17.25" customHeight="1" x14ac:dyDescent="0.25">
      <c r="A6" s="398">
        <v>5</v>
      </c>
      <c r="B6" s="399" t="s">
        <v>196</v>
      </c>
      <c r="C6" s="399">
        <f t="shared" si="0"/>
        <v>257</v>
      </c>
      <c r="D6" s="400">
        <v>9.0087777834813414E-3</v>
      </c>
      <c r="E6" s="401">
        <v>36002040</v>
      </c>
    </row>
    <row r="7" spans="1:5" ht="17.25" customHeight="1" x14ac:dyDescent="0.25">
      <c r="A7" s="398">
        <v>6</v>
      </c>
      <c r="B7" s="399" t="s">
        <v>197</v>
      </c>
      <c r="C7" s="399">
        <f t="shared" si="0"/>
        <v>225</v>
      </c>
      <c r="D7" s="400">
        <v>7.8794723063497774E-3</v>
      </c>
      <c r="E7" s="401">
        <v>31488964</v>
      </c>
    </row>
    <row r="8" spans="1:5" ht="17.25" customHeight="1" x14ac:dyDescent="0.25">
      <c r="A8" s="398">
        <v>7</v>
      </c>
      <c r="B8" s="399" t="s">
        <v>198</v>
      </c>
      <c r="C8" s="399">
        <f t="shared" si="0"/>
        <v>369</v>
      </c>
      <c r="D8" s="400">
        <v>1.2961346953441815E-2</v>
      </c>
      <c r="E8" s="401">
        <v>51797807</v>
      </c>
    </row>
    <row r="9" spans="1:5" ht="17.25" customHeight="1" x14ac:dyDescent="0.25">
      <c r="A9" s="398">
        <v>8</v>
      </c>
      <c r="B9" s="399" t="s">
        <v>199</v>
      </c>
      <c r="C9" s="399">
        <f t="shared" si="0"/>
        <v>1159</v>
      </c>
      <c r="D9" s="400">
        <v>4.0680663210307479E-2</v>
      </c>
      <c r="E9" s="401">
        <v>162573314</v>
      </c>
    </row>
    <row r="10" spans="1:5" ht="17.25" customHeight="1" x14ac:dyDescent="0.25">
      <c r="A10" s="398">
        <v>9</v>
      </c>
      <c r="B10" s="399" t="s">
        <v>200</v>
      </c>
      <c r="C10" s="399">
        <f t="shared" si="0"/>
        <v>1130</v>
      </c>
      <c r="D10" s="400">
        <v>3.9654021867460601E-2</v>
      </c>
      <c r="E10" s="401">
        <v>158470518</v>
      </c>
    </row>
    <row r="11" spans="1:5" ht="17.25" customHeight="1" x14ac:dyDescent="0.25">
      <c r="A11" s="398">
        <v>10</v>
      </c>
      <c r="B11" s="399" t="s">
        <v>201</v>
      </c>
      <c r="C11" s="399">
        <f t="shared" si="0"/>
        <v>2479</v>
      </c>
      <c r="D11" s="400">
        <v>8.6982187772701614E-2</v>
      </c>
      <c r="E11" s="401">
        <v>347609439</v>
      </c>
    </row>
    <row r="12" spans="1:5" ht="17.25" customHeight="1" x14ac:dyDescent="0.25">
      <c r="A12" s="398">
        <v>11</v>
      </c>
      <c r="B12" s="399" t="s">
        <v>202</v>
      </c>
      <c r="C12" s="399">
        <f t="shared" si="0"/>
        <v>3986</v>
      </c>
      <c r="D12" s="400">
        <v>0.13985421692931574</v>
      </c>
      <c r="E12" s="401">
        <v>558903463</v>
      </c>
    </row>
    <row r="13" spans="1:5" ht="17.25" customHeight="1" x14ac:dyDescent="0.25">
      <c r="A13" s="398">
        <v>12</v>
      </c>
      <c r="B13" s="399" t="s">
        <v>203</v>
      </c>
      <c r="C13" s="399">
        <f t="shared" si="0"/>
        <v>733</v>
      </c>
      <c r="D13" s="400">
        <v>2.5717365638314255E-2</v>
      </c>
      <c r="E13" s="401">
        <v>102775054</v>
      </c>
    </row>
    <row r="14" spans="1:5" ht="17.25" customHeight="1" x14ac:dyDescent="0.25">
      <c r="A14" s="398">
        <v>13</v>
      </c>
      <c r="B14" s="399" t="s">
        <v>204</v>
      </c>
      <c r="C14" s="399">
        <f t="shared" si="0"/>
        <v>1459</v>
      </c>
      <c r="D14" s="400">
        <v>5.1178070940916788E-2</v>
      </c>
      <c r="E14" s="401">
        <v>204524409</v>
      </c>
    </row>
    <row r="15" spans="1:5" ht="17.25" customHeight="1" x14ac:dyDescent="0.25">
      <c r="A15" s="398">
        <v>14</v>
      </c>
      <c r="B15" s="399" t="s">
        <v>205</v>
      </c>
      <c r="C15" s="399">
        <f t="shared" si="0"/>
        <v>153</v>
      </c>
      <c r="D15" s="400">
        <v>5.3642010163749291E-3</v>
      </c>
      <c r="E15" s="401">
        <v>21437112</v>
      </c>
    </row>
    <row r="16" spans="1:5" ht="17.25" customHeight="1" x14ac:dyDescent="0.25">
      <c r="A16" s="398">
        <v>15</v>
      </c>
      <c r="B16" s="399" t="s">
        <v>206</v>
      </c>
      <c r="C16" s="399">
        <f>+ROUND($C$1*D16,0)</f>
        <v>211</v>
      </c>
      <c r="D16" s="400">
        <v>7.3918176684975101E-3</v>
      </c>
      <c r="E16" s="401">
        <v>29540135</v>
      </c>
    </row>
    <row r="17" spans="1:6" ht="17.25" customHeight="1" x14ac:dyDescent="0.25">
      <c r="A17" s="398">
        <v>16</v>
      </c>
      <c r="B17" s="399" t="s">
        <v>207</v>
      </c>
      <c r="C17" s="399">
        <f t="shared" si="0"/>
        <v>965</v>
      </c>
      <c r="D17" s="400">
        <v>3.3853498280375753E-2</v>
      </c>
      <c r="E17" s="401">
        <v>135289717</v>
      </c>
    </row>
    <row r="18" spans="1:6" ht="17.25" customHeight="1" x14ac:dyDescent="0.25">
      <c r="A18" s="398">
        <v>17</v>
      </c>
      <c r="B18" s="399" t="s">
        <v>208</v>
      </c>
      <c r="C18" s="399">
        <f t="shared" si="0"/>
        <v>163</v>
      </c>
      <c r="D18" s="400">
        <v>5.7235254863713366E-3</v>
      </c>
      <c r="E18" s="401">
        <v>22873091</v>
      </c>
    </row>
    <row r="19" spans="1:6" ht="17.25" customHeight="1" x14ac:dyDescent="0.25">
      <c r="A19" s="398">
        <v>18</v>
      </c>
      <c r="B19" s="402" t="s">
        <v>209</v>
      </c>
      <c r="C19" s="399">
        <f t="shared" si="0"/>
        <v>465</v>
      </c>
      <c r="D19" s="400">
        <v>1.6323597351265335E-2</v>
      </c>
      <c r="E19" s="401">
        <v>65234465</v>
      </c>
    </row>
    <row r="20" spans="1:6" ht="17.25" customHeight="1" x14ac:dyDescent="0.25">
      <c r="A20" s="398">
        <v>19</v>
      </c>
      <c r="B20" s="399" t="s">
        <v>210</v>
      </c>
      <c r="C20" s="399">
        <f t="shared" si="0"/>
        <v>358</v>
      </c>
      <c r="D20" s="400">
        <v>1.2576356449874237E-2</v>
      </c>
      <c r="E20" s="401">
        <v>50259258</v>
      </c>
    </row>
    <row r="21" spans="1:6" ht="17.25" customHeight="1" x14ac:dyDescent="0.25">
      <c r="A21" s="398"/>
      <c r="B21" s="399" t="s">
        <v>221</v>
      </c>
      <c r="C21" s="399">
        <f>+ROUND($C$1*D21,0)-1</f>
        <v>9028</v>
      </c>
      <c r="D21" s="400">
        <v>0.31682151840254608</v>
      </c>
      <c r="E21" s="401">
        <v>1266123022</v>
      </c>
    </row>
    <row r="22" spans="1:6" ht="20.25" customHeight="1" x14ac:dyDescent="0.25">
      <c r="A22" s="872" t="s">
        <v>1788</v>
      </c>
      <c r="B22" s="873"/>
      <c r="C22" s="403">
        <f>SUM(C2:C21)</f>
        <v>28500</v>
      </c>
      <c r="D22" s="404">
        <f>SUM(D2:D21)</f>
        <v>1</v>
      </c>
      <c r="E22" s="405">
        <f>SUM(E2:E21)</f>
        <v>3996329000</v>
      </c>
    </row>
    <row r="24" spans="1:6" ht="15.75" customHeight="1" x14ac:dyDescent="0.25">
      <c r="A24" s="395" t="s">
        <v>1802</v>
      </c>
      <c r="B24" s="395" t="s">
        <v>1803</v>
      </c>
      <c r="C24" s="433">
        <f>+INVERSIÓN!CJ13</f>
        <v>1038</v>
      </c>
      <c r="D24" s="395" t="s">
        <v>1804</v>
      </c>
      <c r="E24" s="396">
        <f>+INVERSIÓN!CJ14</f>
        <v>807607832</v>
      </c>
      <c r="F24" s="396">
        <f>+INVERSIÓN!CK14</f>
        <v>142053367</v>
      </c>
    </row>
    <row r="25" spans="1:6" ht="15.75" customHeight="1" x14ac:dyDescent="0.25">
      <c r="A25" s="398">
        <v>1</v>
      </c>
      <c r="B25" s="399" t="s">
        <v>189</v>
      </c>
      <c r="C25" s="399">
        <v>87</v>
      </c>
      <c r="D25" s="400">
        <v>8.400492787844567E-2</v>
      </c>
      <c r="E25" s="401">
        <f>+ROUND($E$24*D25,0)</f>
        <v>67843038</v>
      </c>
      <c r="F25" s="401">
        <f>+ROUND($F$24*D25,0)</f>
        <v>11933183</v>
      </c>
    </row>
    <row r="26" spans="1:6" ht="15.75" customHeight="1" x14ac:dyDescent="0.25">
      <c r="A26" s="398">
        <v>2</v>
      </c>
      <c r="B26" s="399" t="s">
        <v>193</v>
      </c>
      <c r="C26" s="399">
        <v>70</v>
      </c>
      <c r="D26" s="400">
        <v>6.7706996560751506E-2</v>
      </c>
      <c r="E26" s="401">
        <f t="shared" ref="E26:E43" si="1">+ROUND($E$24*D26,0)</f>
        <v>54680701</v>
      </c>
      <c r="F26" s="401">
        <f t="shared" ref="F26:F43" si="2">+ROUND($F$24*D26,0)</f>
        <v>9618007</v>
      </c>
    </row>
    <row r="27" spans="1:6" ht="15.75" customHeight="1" x14ac:dyDescent="0.25">
      <c r="A27" s="398">
        <v>3</v>
      </c>
      <c r="B27" s="399" t="s">
        <v>194</v>
      </c>
      <c r="C27" s="399">
        <v>17</v>
      </c>
      <c r="D27" s="400">
        <v>1.6580257686977056E-2</v>
      </c>
      <c r="E27" s="401">
        <f t="shared" si="1"/>
        <v>13390346</v>
      </c>
      <c r="F27" s="401">
        <f t="shared" si="2"/>
        <v>2355281</v>
      </c>
    </row>
    <row r="28" spans="1:6" ht="15.75" customHeight="1" x14ac:dyDescent="0.25">
      <c r="A28" s="398">
        <v>4</v>
      </c>
      <c r="B28" s="399" t="s">
        <v>195</v>
      </c>
      <c r="C28" s="399">
        <v>20</v>
      </c>
      <c r="D28" s="400">
        <v>1.9737179816231201E-2</v>
      </c>
      <c r="E28" s="401">
        <f t="shared" si="1"/>
        <v>15939901</v>
      </c>
      <c r="F28" s="401">
        <f t="shared" si="2"/>
        <v>2803733</v>
      </c>
    </row>
    <row r="29" spans="1:6" ht="15.75" customHeight="1" x14ac:dyDescent="0.25">
      <c r="A29" s="398">
        <v>5</v>
      </c>
      <c r="B29" s="399" t="s">
        <v>196</v>
      </c>
      <c r="C29" s="399">
        <v>9</v>
      </c>
      <c r="D29" s="400">
        <v>9.0087777834813414E-3</v>
      </c>
      <c r="E29" s="401">
        <f t="shared" si="1"/>
        <v>7275559</v>
      </c>
      <c r="F29" s="401">
        <f t="shared" si="2"/>
        <v>1279727</v>
      </c>
    </row>
    <row r="30" spans="1:6" ht="15.75" customHeight="1" x14ac:dyDescent="0.25">
      <c r="A30" s="398">
        <v>6</v>
      </c>
      <c r="B30" s="399" t="s">
        <v>197</v>
      </c>
      <c r="C30" s="399">
        <v>8</v>
      </c>
      <c r="D30" s="400">
        <v>7.8794723063497774E-3</v>
      </c>
      <c r="E30" s="401">
        <f t="shared" si="1"/>
        <v>6363524</v>
      </c>
      <c r="F30" s="401">
        <f t="shared" si="2"/>
        <v>1119306</v>
      </c>
    </row>
    <row r="31" spans="1:6" ht="15.75" customHeight="1" x14ac:dyDescent="0.25">
      <c r="A31" s="398">
        <v>7</v>
      </c>
      <c r="B31" s="399" t="s">
        <v>198</v>
      </c>
      <c r="C31" s="399">
        <v>13</v>
      </c>
      <c r="D31" s="400">
        <v>1.2961346953441815E-2</v>
      </c>
      <c r="E31" s="401">
        <f t="shared" si="1"/>
        <v>10467685</v>
      </c>
      <c r="F31" s="401">
        <f t="shared" si="2"/>
        <v>1841203</v>
      </c>
    </row>
    <row r="32" spans="1:6" ht="15.75" customHeight="1" x14ac:dyDescent="0.25">
      <c r="A32" s="398">
        <v>8</v>
      </c>
      <c r="B32" s="399" t="s">
        <v>199</v>
      </c>
      <c r="C32" s="399">
        <v>42</v>
      </c>
      <c r="D32" s="400">
        <v>4.0680663210307479E-2</v>
      </c>
      <c r="E32" s="401">
        <f t="shared" si="1"/>
        <v>32854022</v>
      </c>
      <c r="F32" s="401">
        <f t="shared" si="2"/>
        <v>5778825</v>
      </c>
    </row>
    <row r="33" spans="1:6" ht="15.75" customHeight="1" x14ac:dyDescent="0.25">
      <c r="A33" s="398">
        <v>9</v>
      </c>
      <c r="B33" s="399" t="s">
        <v>200</v>
      </c>
      <c r="C33" s="399">
        <v>41</v>
      </c>
      <c r="D33" s="400">
        <v>3.9654021867460601E-2</v>
      </c>
      <c r="E33" s="401">
        <f t="shared" si="1"/>
        <v>32024899</v>
      </c>
      <c r="F33" s="401">
        <f t="shared" si="2"/>
        <v>5632987</v>
      </c>
    </row>
    <row r="34" spans="1:6" ht="15.75" customHeight="1" x14ac:dyDescent="0.25">
      <c r="A34" s="398">
        <v>10</v>
      </c>
      <c r="B34" s="399" t="s">
        <v>201</v>
      </c>
      <c r="C34" s="399">
        <v>90</v>
      </c>
      <c r="D34" s="400">
        <v>8.6982187772701614E-2</v>
      </c>
      <c r="E34" s="401">
        <f t="shared" si="1"/>
        <v>70247496</v>
      </c>
      <c r="F34" s="401">
        <f t="shared" si="2"/>
        <v>12356113</v>
      </c>
    </row>
    <row r="35" spans="1:6" ht="15.75" customHeight="1" x14ac:dyDescent="0.25">
      <c r="A35" s="398">
        <v>11</v>
      </c>
      <c r="B35" s="399" t="s">
        <v>202</v>
      </c>
      <c r="C35" s="399">
        <v>145</v>
      </c>
      <c r="D35" s="400">
        <v>0.13985421692931574</v>
      </c>
      <c r="E35" s="401">
        <f t="shared" si="1"/>
        <v>112947361</v>
      </c>
      <c r="F35" s="401">
        <f t="shared" si="2"/>
        <v>19866762</v>
      </c>
    </row>
    <row r="36" spans="1:6" ht="15.75" customHeight="1" x14ac:dyDescent="0.25">
      <c r="A36" s="398">
        <v>12</v>
      </c>
      <c r="B36" s="399" t="s">
        <v>203</v>
      </c>
      <c r="C36" s="399">
        <v>27</v>
      </c>
      <c r="D36" s="400">
        <v>2.5717365638314255E-2</v>
      </c>
      <c r="E36" s="401">
        <f t="shared" si="1"/>
        <v>20769546</v>
      </c>
      <c r="F36" s="401">
        <f t="shared" si="2"/>
        <v>3653238</v>
      </c>
    </row>
    <row r="37" spans="1:6" ht="15.75" customHeight="1" x14ac:dyDescent="0.25">
      <c r="A37" s="398">
        <v>13</v>
      </c>
      <c r="B37" s="399" t="s">
        <v>204</v>
      </c>
      <c r="C37" s="399">
        <v>53</v>
      </c>
      <c r="D37" s="400">
        <v>5.1178070940916788E-2</v>
      </c>
      <c r="E37" s="401">
        <f t="shared" si="1"/>
        <v>41331811</v>
      </c>
      <c r="F37" s="401">
        <f t="shared" si="2"/>
        <v>7270017</v>
      </c>
    </row>
    <row r="38" spans="1:6" ht="15.75" customHeight="1" x14ac:dyDescent="0.25">
      <c r="A38" s="398">
        <v>14</v>
      </c>
      <c r="B38" s="399" t="s">
        <v>205</v>
      </c>
      <c r="C38" s="399">
        <v>6</v>
      </c>
      <c r="D38" s="400">
        <v>5.3642010163749291E-3</v>
      </c>
      <c r="E38" s="401">
        <f t="shared" si="1"/>
        <v>4332171</v>
      </c>
      <c r="F38" s="401">
        <f t="shared" si="2"/>
        <v>762003</v>
      </c>
    </row>
    <row r="39" spans="1:6" ht="15.75" customHeight="1" x14ac:dyDescent="0.25">
      <c r="A39" s="398">
        <v>15</v>
      </c>
      <c r="B39" s="399" t="s">
        <v>206</v>
      </c>
      <c r="C39" s="399">
        <v>8</v>
      </c>
      <c r="D39" s="400">
        <v>7.3918176684975101E-3</v>
      </c>
      <c r="E39" s="401">
        <f t="shared" si="1"/>
        <v>5969690</v>
      </c>
      <c r="F39" s="401">
        <f t="shared" si="2"/>
        <v>1050033</v>
      </c>
    </row>
    <row r="40" spans="1:6" ht="15.75" customHeight="1" x14ac:dyDescent="0.25">
      <c r="A40" s="398">
        <v>16</v>
      </c>
      <c r="B40" s="399" t="s">
        <v>207</v>
      </c>
      <c r="C40" s="399">
        <v>35</v>
      </c>
      <c r="D40" s="400">
        <v>3.3853498280375753E-2</v>
      </c>
      <c r="E40" s="401">
        <f t="shared" si="1"/>
        <v>27340350</v>
      </c>
      <c r="F40" s="401">
        <f t="shared" si="2"/>
        <v>4809003</v>
      </c>
    </row>
    <row r="41" spans="1:6" ht="15.75" customHeight="1" x14ac:dyDescent="0.25">
      <c r="A41" s="398">
        <v>17</v>
      </c>
      <c r="B41" s="399" t="s">
        <v>208</v>
      </c>
      <c r="C41" s="399">
        <v>6</v>
      </c>
      <c r="D41" s="400">
        <v>5.7235254863713366E-3</v>
      </c>
      <c r="E41" s="401">
        <f t="shared" si="1"/>
        <v>4622364</v>
      </c>
      <c r="F41" s="401">
        <f t="shared" si="2"/>
        <v>813046</v>
      </c>
    </row>
    <row r="42" spans="1:6" ht="15.75" customHeight="1" x14ac:dyDescent="0.25">
      <c r="A42" s="398">
        <v>18</v>
      </c>
      <c r="B42" s="402" t="s">
        <v>209</v>
      </c>
      <c r="C42" s="399">
        <v>17</v>
      </c>
      <c r="D42" s="400">
        <v>1.6323597351265335E-2</v>
      </c>
      <c r="E42" s="401">
        <f t="shared" si="1"/>
        <v>13183065</v>
      </c>
      <c r="F42" s="401">
        <f t="shared" si="2"/>
        <v>2318822</v>
      </c>
    </row>
    <row r="43" spans="1:6" ht="15.75" customHeight="1" x14ac:dyDescent="0.25">
      <c r="A43" s="398">
        <v>19</v>
      </c>
      <c r="B43" s="399" t="s">
        <v>210</v>
      </c>
      <c r="C43" s="399">
        <v>13</v>
      </c>
      <c r="D43" s="400">
        <v>1.2576356449874237E-2</v>
      </c>
      <c r="E43" s="401">
        <f t="shared" si="1"/>
        <v>10156764</v>
      </c>
      <c r="F43" s="401">
        <f t="shared" si="2"/>
        <v>1786514</v>
      </c>
    </row>
    <row r="44" spans="1:6" ht="15.75" customHeight="1" x14ac:dyDescent="0.25">
      <c r="A44" s="398"/>
      <c r="B44" s="399" t="s">
        <v>221</v>
      </c>
      <c r="C44" s="399">
        <f>329+2</f>
        <v>331</v>
      </c>
      <c r="D44" s="400">
        <v>0.31682151840254608</v>
      </c>
      <c r="E44" s="401">
        <f>+ROUND($E$24*D44,0)-1</f>
        <v>255867539</v>
      </c>
      <c r="F44" s="401">
        <f>+ROUND($F$24*D44,0)+1</f>
        <v>45005564</v>
      </c>
    </row>
    <row r="45" spans="1:6" ht="15.75" customHeight="1" x14ac:dyDescent="0.25">
      <c r="A45" s="872" t="s">
        <v>1788</v>
      </c>
      <c r="B45" s="873"/>
      <c r="C45" s="403">
        <f>SUM(C25:C44)</f>
        <v>1038</v>
      </c>
      <c r="D45" s="404">
        <f>SUM(D25:D44)</f>
        <v>1</v>
      </c>
      <c r="E45" s="405">
        <f>SUM(E25:E44)</f>
        <v>807607832</v>
      </c>
      <c r="F45" s="405">
        <f>SUM(F25:F44)</f>
        <v>142053367</v>
      </c>
    </row>
  </sheetData>
  <mergeCells count="2">
    <mergeCell ref="A22:B22"/>
    <mergeCell ref="A45:B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6A0D1-338F-4F53-B561-0CEB32C97384}">
  <dimension ref="A1:AY1843"/>
  <sheetViews>
    <sheetView zoomScale="68" zoomScaleNormal="68" workbookViewId="0">
      <selection activeCell="I19" sqref="I19"/>
    </sheetView>
  </sheetViews>
  <sheetFormatPr baseColWidth="10" defaultRowHeight="15" x14ac:dyDescent="0.25"/>
  <cols>
    <col min="2" max="3" width="18" customWidth="1"/>
    <col min="4" max="4" width="16.140625" customWidth="1"/>
    <col min="5" max="5" width="21.140625" customWidth="1"/>
    <col min="6" max="8" width="22" customWidth="1"/>
    <col min="9" max="9" width="18.85546875" customWidth="1"/>
    <col min="10" max="17" width="10.7109375" hidden="1" customWidth="1"/>
    <col min="18" max="18" width="10.7109375" style="153" hidden="1" customWidth="1"/>
    <col min="19" max="19" width="11.28515625" customWidth="1"/>
    <col min="20" max="21" width="19.5703125" customWidth="1"/>
    <col min="22" max="22" width="19.28515625" bestFit="1" customWidth="1"/>
    <col min="23" max="31" width="10.7109375" hidden="1" customWidth="1"/>
    <col min="32" max="32" width="19.5703125" customWidth="1"/>
    <col min="33" max="33" width="26.140625" customWidth="1"/>
    <col min="34" max="34" width="29.28515625" customWidth="1"/>
    <col min="35" max="35" width="16.42578125" customWidth="1"/>
    <col min="36" max="36" width="23.28515625" customWidth="1"/>
    <col min="37" max="37" width="35.7109375" customWidth="1"/>
    <col min="38" max="38" width="24.140625" customWidth="1"/>
    <col min="39" max="39" width="29" customWidth="1"/>
    <col min="40" max="40" width="18.28515625" customWidth="1"/>
    <col min="41" max="41" width="14.42578125" customWidth="1"/>
    <col min="42" max="42" width="14.7109375" style="560" customWidth="1"/>
    <col min="43" max="43" width="15.140625" style="560" customWidth="1"/>
    <col min="44" max="44" width="14.140625" customWidth="1"/>
    <col min="45" max="45" width="20" customWidth="1"/>
    <col min="46" max="46" width="17.85546875" customWidth="1"/>
    <col min="47" max="47" width="16.140625" customWidth="1"/>
    <col min="48" max="48" width="18.140625" customWidth="1"/>
    <col min="49" max="49" width="17.5703125" customWidth="1"/>
    <col min="50" max="50" width="19" style="560" customWidth="1"/>
    <col min="51" max="51" width="17.7109375" customWidth="1"/>
  </cols>
  <sheetData>
    <row r="1" spans="1:51" ht="20.25" customHeight="1" x14ac:dyDescent="0.25">
      <c r="A1" s="763"/>
      <c r="B1" s="764"/>
      <c r="C1" s="764"/>
      <c r="D1" s="764"/>
      <c r="E1" s="835" t="s">
        <v>0</v>
      </c>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c r="AW1" s="836"/>
      <c r="AX1" s="836"/>
      <c r="AY1" s="837"/>
    </row>
    <row r="2" spans="1:51" ht="20.25" customHeight="1" thickBot="1" x14ac:dyDescent="0.3">
      <c r="A2" s="765"/>
      <c r="B2" s="766"/>
      <c r="C2" s="766"/>
      <c r="D2" s="766"/>
      <c r="E2" s="838" t="s">
        <v>154</v>
      </c>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595"/>
    </row>
    <row r="3" spans="1:51" ht="20.25" customHeight="1" thickBot="1" x14ac:dyDescent="0.3">
      <c r="A3" s="765"/>
      <c r="B3" s="766"/>
      <c r="C3" s="766"/>
      <c r="D3" s="766"/>
      <c r="E3" s="840" t="s">
        <v>122</v>
      </c>
      <c r="F3" s="841"/>
      <c r="G3" s="841"/>
      <c r="H3" s="841"/>
      <c r="I3" s="841"/>
      <c r="J3" s="841"/>
      <c r="K3" s="841"/>
      <c r="L3" s="841"/>
      <c r="M3" s="841"/>
      <c r="N3" s="841"/>
      <c r="O3" s="841"/>
      <c r="P3" s="841"/>
      <c r="Q3" s="841"/>
      <c r="R3" s="841"/>
      <c r="S3" s="841"/>
      <c r="T3" s="841"/>
      <c r="U3" s="841"/>
      <c r="V3" s="841"/>
      <c r="W3" s="841"/>
      <c r="X3" s="841"/>
      <c r="Y3" s="841"/>
      <c r="Z3" s="841"/>
      <c r="AA3" s="841"/>
      <c r="AB3" s="841"/>
      <c r="AC3" s="841"/>
      <c r="AD3" s="842"/>
      <c r="AE3" s="843" t="s">
        <v>155</v>
      </c>
      <c r="AF3" s="844"/>
      <c r="AG3" s="844"/>
      <c r="AH3" s="844"/>
      <c r="AI3" s="844"/>
      <c r="AJ3" s="844"/>
      <c r="AK3" s="844"/>
      <c r="AL3" s="844"/>
      <c r="AM3" s="844"/>
      <c r="AN3" s="844"/>
      <c r="AO3" s="844"/>
      <c r="AP3" s="844"/>
      <c r="AQ3" s="844"/>
      <c r="AR3" s="844"/>
      <c r="AS3" s="844"/>
      <c r="AT3" s="844"/>
      <c r="AU3" s="844"/>
      <c r="AV3" s="844"/>
      <c r="AW3" s="844"/>
      <c r="AX3" s="844"/>
      <c r="AY3" s="845"/>
    </row>
    <row r="4" spans="1:51" s="109" customFormat="1" ht="23.25" customHeight="1" thickBot="1" x14ac:dyDescent="0.3">
      <c r="A4" s="846" t="s">
        <v>4</v>
      </c>
      <c r="B4" s="847"/>
      <c r="C4" s="847"/>
      <c r="D4" s="848"/>
      <c r="E4" s="936" t="s">
        <v>5</v>
      </c>
      <c r="F4" s="937"/>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7"/>
      <c r="AJ4" s="937"/>
      <c r="AK4" s="937"/>
      <c r="AL4" s="937"/>
      <c r="AM4" s="937"/>
      <c r="AN4" s="937"/>
      <c r="AO4" s="937"/>
      <c r="AP4" s="937"/>
      <c r="AQ4" s="937"/>
      <c r="AR4" s="937"/>
      <c r="AS4" s="937"/>
      <c r="AT4" s="937"/>
      <c r="AU4" s="937"/>
      <c r="AV4" s="937"/>
      <c r="AW4" s="937"/>
      <c r="AX4" s="937"/>
      <c r="AY4" s="938"/>
    </row>
    <row r="5" spans="1:51" s="109" customFormat="1" ht="23.25" customHeight="1" thickBot="1" x14ac:dyDescent="0.3">
      <c r="A5" s="849" t="s">
        <v>6</v>
      </c>
      <c r="B5" s="850"/>
      <c r="C5" s="850"/>
      <c r="D5" s="851"/>
      <c r="E5" s="939" t="s">
        <v>7</v>
      </c>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1"/>
    </row>
    <row r="6" spans="1:51" s="109" customFormat="1" ht="23.25" customHeight="1" thickBot="1" x14ac:dyDescent="0.3">
      <c r="A6" s="852" t="s">
        <v>156</v>
      </c>
      <c r="B6" s="853"/>
      <c r="C6" s="853"/>
      <c r="D6" s="854"/>
      <c r="E6" s="840" t="s">
        <v>1934</v>
      </c>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c r="AM6" s="841"/>
      <c r="AN6" s="841"/>
      <c r="AO6" s="841"/>
      <c r="AP6" s="841"/>
      <c r="AQ6" s="841"/>
      <c r="AR6" s="841"/>
      <c r="AS6" s="841"/>
      <c r="AT6" s="841"/>
      <c r="AU6" s="841"/>
      <c r="AV6" s="841"/>
      <c r="AW6" s="841"/>
      <c r="AX6" s="841"/>
      <c r="AY6" s="842"/>
    </row>
    <row r="7" spans="1:51" ht="26.25" customHeight="1" thickBot="1" x14ac:dyDescent="0.3">
      <c r="A7" s="855"/>
      <c r="B7" s="856"/>
      <c r="C7" s="856"/>
      <c r="D7" s="856"/>
      <c r="E7" s="856"/>
      <c r="F7" s="856"/>
      <c r="G7" s="857"/>
      <c r="H7" s="857"/>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857"/>
      <c r="AK7" s="857"/>
      <c r="AL7" s="857"/>
      <c r="AM7" s="857"/>
      <c r="AN7" s="857"/>
      <c r="AO7" s="857"/>
      <c r="AP7" s="857"/>
      <c r="AQ7" s="857"/>
      <c r="AR7" s="857"/>
      <c r="AS7" s="857"/>
      <c r="AT7" s="857"/>
      <c r="AU7" s="857"/>
      <c r="AV7" s="857"/>
      <c r="AW7" s="857"/>
      <c r="AX7" s="857"/>
      <c r="AY7" s="858"/>
    </row>
    <row r="8" spans="1:51" ht="24" customHeight="1" thickBot="1" x14ac:dyDescent="0.3">
      <c r="A8" s="859" t="s">
        <v>157</v>
      </c>
      <c r="B8" s="860"/>
      <c r="C8" s="860"/>
      <c r="D8" s="860"/>
      <c r="E8" s="860"/>
      <c r="F8" s="861"/>
      <c r="G8" s="943" t="s">
        <v>158</v>
      </c>
      <c r="H8" s="944"/>
      <c r="I8" s="944"/>
      <c r="J8" s="944"/>
      <c r="K8" s="944"/>
      <c r="L8" s="944"/>
      <c r="M8" s="944"/>
      <c r="N8" s="944"/>
      <c r="O8" s="944"/>
      <c r="P8" s="944"/>
      <c r="Q8" s="944"/>
      <c r="R8" s="944"/>
      <c r="S8" s="945"/>
      <c r="T8" s="943" t="s">
        <v>159</v>
      </c>
      <c r="U8" s="944"/>
      <c r="V8" s="944"/>
      <c r="W8" s="944"/>
      <c r="X8" s="944"/>
      <c r="Y8" s="944"/>
      <c r="Z8" s="944"/>
      <c r="AA8" s="944"/>
      <c r="AB8" s="944"/>
      <c r="AC8" s="944"/>
      <c r="AD8" s="944"/>
      <c r="AE8" s="944"/>
      <c r="AF8" s="945"/>
      <c r="AG8" s="863" t="s">
        <v>160</v>
      </c>
      <c r="AH8" s="864"/>
      <c r="AI8" s="864"/>
      <c r="AJ8" s="864"/>
      <c r="AK8" s="864"/>
      <c r="AL8" s="865" t="s">
        <v>161</v>
      </c>
      <c r="AM8" s="866"/>
      <c r="AN8" s="867" t="s">
        <v>162</v>
      </c>
      <c r="AO8" s="862"/>
      <c r="AP8" s="862"/>
      <c r="AQ8" s="862"/>
      <c r="AR8" s="862"/>
      <c r="AS8" s="862"/>
      <c r="AT8" s="862"/>
      <c r="AU8" s="862"/>
      <c r="AV8" s="862"/>
      <c r="AW8" s="862"/>
      <c r="AX8" s="868"/>
      <c r="AY8" s="869" t="s">
        <v>163</v>
      </c>
    </row>
    <row r="9" spans="1:51" s="52" customFormat="1" ht="54" customHeight="1" thickBot="1" x14ac:dyDescent="0.3">
      <c r="A9" s="111" t="s">
        <v>164</v>
      </c>
      <c r="B9" s="112" t="s">
        <v>165</v>
      </c>
      <c r="C9" s="113" t="s">
        <v>166</v>
      </c>
      <c r="D9" s="114" t="s">
        <v>167</v>
      </c>
      <c r="E9" s="561" t="s">
        <v>1785</v>
      </c>
      <c r="F9" s="561" t="s">
        <v>168</v>
      </c>
      <c r="G9" s="561" t="s">
        <v>132</v>
      </c>
      <c r="H9" s="561" t="s">
        <v>133</v>
      </c>
      <c r="I9" s="942" t="s">
        <v>134</v>
      </c>
      <c r="J9" s="115" t="s">
        <v>135</v>
      </c>
      <c r="K9" s="115" t="s">
        <v>136</v>
      </c>
      <c r="L9" s="115" t="s">
        <v>137</v>
      </c>
      <c r="M9" s="115" t="s">
        <v>138</v>
      </c>
      <c r="N9" s="115" t="s">
        <v>139</v>
      </c>
      <c r="O9" s="115" t="s">
        <v>140</v>
      </c>
      <c r="P9" s="115" t="s">
        <v>141</v>
      </c>
      <c r="Q9" s="115" t="s">
        <v>142</v>
      </c>
      <c r="R9" s="115" t="s">
        <v>143</v>
      </c>
      <c r="S9" s="561" t="s">
        <v>169</v>
      </c>
      <c r="T9" s="476" t="s">
        <v>132</v>
      </c>
      <c r="U9" s="476" t="s">
        <v>133</v>
      </c>
      <c r="V9" s="116" t="s">
        <v>134</v>
      </c>
      <c r="W9" s="116" t="s">
        <v>135</v>
      </c>
      <c r="X9" s="116" t="s">
        <v>136</v>
      </c>
      <c r="Y9" s="116" t="s">
        <v>137</v>
      </c>
      <c r="Z9" s="116" t="s">
        <v>138</v>
      </c>
      <c r="AA9" s="116" t="s">
        <v>139</v>
      </c>
      <c r="AB9" s="116" t="s">
        <v>140</v>
      </c>
      <c r="AC9" s="116" t="s">
        <v>141</v>
      </c>
      <c r="AD9" s="116" t="s">
        <v>142</v>
      </c>
      <c r="AE9" s="116" t="s">
        <v>143</v>
      </c>
      <c r="AF9" s="117" t="s">
        <v>170</v>
      </c>
      <c r="AG9" s="118" t="s">
        <v>171</v>
      </c>
      <c r="AH9" s="117" t="s">
        <v>172</v>
      </c>
      <c r="AI9" s="117" t="s">
        <v>173</v>
      </c>
      <c r="AJ9" s="117" t="s">
        <v>174</v>
      </c>
      <c r="AK9" s="117" t="s">
        <v>175</v>
      </c>
      <c r="AL9" s="117" t="s">
        <v>176</v>
      </c>
      <c r="AM9" s="117" t="s">
        <v>177</v>
      </c>
      <c r="AN9" s="117" t="s">
        <v>178</v>
      </c>
      <c r="AO9" s="117" t="s">
        <v>179</v>
      </c>
      <c r="AP9" s="117" t="s">
        <v>180</v>
      </c>
      <c r="AQ9" s="117" t="s">
        <v>181</v>
      </c>
      <c r="AR9" s="117" t="s">
        <v>182</v>
      </c>
      <c r="AS9" s="117" t="s">
        <v>183</v>
      </c>
      <c r="AT9" s="117" t="s">
        <v>184</v>
      </c>
      <c r="AU9" s="117" t="s">
        <v>185</v>
      </c>
      <c r="AV9" s="117" t="s">
        <v>186</v>
      </c>
      <c r="AW9" s="117" t="s">
        <v>187</v>
      </c>
      <c r="AX9" s="117" t="s">
        <v>188</v>
      </c>
      <c r="AY9" s="870"/>
    </row>
    <row r="10" spans="1:51" s="120" customFormat="1" ht="12" customHeight="1" x14ac:dyDescent="0.25">
      <c r="A10" s="791">
        <v>1</v>
      </c>
      <c r="B10" s="831" t="s">
        <v>105</v>
      </c>
      <c r="C10" s="827" t="s">
        <v>189</v>
      </c>
      <c r="D10" s="119" t="s">
        <v>106</v>
      </c>
      <c r="E10" s="946">
        <v>2449</v>
      </c>
      <c r="F10" s="946">
        <v>2449</v>
      </c>
      <c r="G10" s="946">
        <v>2449</v>
      </c>
      <c r="H10" s="946">
        <v>2449</v>
      </c>
      <c r="I10" s="946">
        <v>2449</v>
      </c>
      <c r="J10" s="947"/>
      <c r="K10" s="947"/>
      <c r="L10" s="947"/>
      <c r="M10" s="947"/>
      <c r="N10" s="947"/>
      <c r="O10" s="947"/>
      <c r="P10" s="947"/>
      <c r="Q10" s="947"/>
      <c r="R10" s="947"/>
      <c r="S10" s="948"/>
      <c r="T10" s="947">
        <v>143</v>
      </c>
      <c r="U10" s="949">
        <v>436</v>
      </c>
      <c r="V10" s="949">
        <v>610</v>
      </c>
      <c r="W10" s="947"/>
      <c r="X10" s="947"/>
      <c r="Y10" s="947"/>
      <c r="Z10" s="947"/>
      <c r="AA10" s="947"/>
      <c r="AB10" s="947"/>
      <c r="AC10" s="947"/>
      <c r="AD10" s="947"/>
      <c r="AE10" s="947"/>
      <c r="AF10" s="948"/>
      <c r="AG10" s="950" t="s">
        <v>189</v>
      </c>
      <c r="AH10" s="951" t="s">
        <v>81</v>
      </c>
      <c r="AI10" s="951" t="s">
        <v>81</v>
      </c>
      <c r="AJ10" s="952" t="s">
        <v>1831</v>
      </c>
      <c r="AK10" s="953" t="s">
        <v>189</v>
      </c>
      <c r="AL10" s="951" t="s">
        <v>81</v>
      </c>
      <c r="AM10" s="951" t="s">
        <v>190</v>
      </c>
      <c r="AN10" s="954">
        <v>572688.47608787497</v>
      </c>
      <c r="AO10" s="954">
        <v>263234.03206688998</v>
      </c>
      <c r="AP10" s="954">
        <v>309454.44402098504</v>
      </c>
      <c r="AQ10" s="951" t="s">
        <v>81</v>
      </c>
      <c r="AR10" s="955" t="s">
        <v>191</v>
      </c>
      <c r="AS10" s="954">
        <v>572688.47608787497</v>
      </c>
      <c r="AT10" s="955" t="s">
        <v>191</v>
      </c>
      <c r="AU10" s="954">
        <v>572688.47608787497</v>
      </c>
      <c r="AV10" s="955" t="s">
        <v>192</v>
      </c>
      <c r="AW10" s="954">
        <v>572688.47608787497</v>
      </c>
      <c r="AX10" s="954">
        <v>572688.47608787497</v>
      </c>
      <c r="AY10" s="956"/>
    </row>
    <row r="11" spans="1:51" s="120" customFormat="1" ht="12" customHeight="1" x14ac:dyDescent="0.25">
      <c r="A11" s="792"/>
      <c r="B11" s="832"/>
      <c r="C11" s="828"/>
      <c r="D11" s="1057" t="s">
        <v>107</v>
      </c>
      <c r="E11" s="122">
        <v>343371360</v>
      </c>
      <c r="F11" s="122">
        <v>343371360</v>
      </c>
      <c r="G11" s="122">
        <v>343371360</v>
      </c>
      <c r="H11" s="122">
        <v>343371360</v>
      </c>
      <c r="I11" s="122">
        <v>343371360</v>
      </c>
      <c r="J11" s="957"/>
      <c r="K11" s="957"/>
      <c r="L11" s="957"/>
      <c r="M11" s="957"/>
      <c r="N11" s="957"/>
      <c r="O11" s="957"/>
      <c r="P11" s="957"/>
      <c r="Q11" s="957"/>
      <c r="R11" s="123"/>
      <c r="S11" s="958"/>
      <c r="T11" s="957">
        <v>53701059</v>
      </c>
      <c r="U11" s="959">
        <v>63037010</v>
      </c>
      <c r="V11" s="959">
        <v>308272047</v>
      </c>
      <c r="W11" s="957"/>
      <c r="X11" s="957"/>
      <c r="Y11" s="957"/>
      <c r="Z11" s="957"/>
      <c r="AA11" s="957"/>
      <c r="AB11" s="957"/>
      <c r="AC11" s="957"/>
      <c r="AD11" s="957"/>
      <c r="AE11" s="957"/>
      <c r="AF11" s="958"/>
      <c r="AG11" s="960"/>
      <c r="AH11" s="961"/>
      <c r="AI11" s="961"/>
      <c r="AJ11" s="962"/>
      <c r="AK11" s="963"/>
      <c r="AL11" s="961"/>
      <c r="AM11" s="961"/>
      <c r="AN11" s="964"/>
      <c r="AO11" s="964"/>
      <c r="AP11" s="964"/>
      <c r="AQ11" s="961"/>
      <c r="AR11" s="965"/>
      <c r="AS11" s="964"/>
      <c r="AT11" s="965"/>
      <c r="AU11" s="964"/>
      <c r="AV11" s="965"/>
      <c r="AW11" s="964"/>
      <c r="AX11" s="964"/>
      <c r="AY11" s="966"/>
    </row>
    <row r="12" spans="1:51" s="120" customFormat="1" ht="12" customHeight="1" x14ac:dyDescent="0.25">
      <c r="A12" s="792"/>
      <c r="B12" s="832"/>
      <c r="C12" s="828"/>
      <c r="D12" s="121" t="s">
        <v>109</v>
      </c>
      <c r="E12" s="468">
        <v>112</v>
      </c>
      <c r="F12" s="468">
        <v>112</v>
      </c>
      <c r="G12" s="468">
        <v>112</v>
      </c>
      <c r="H12" s="468">
        <v>112</v>
      </c>
      <c r="I12" s="468">
        <v>112</v>
      </c>
      <c r="J12" s="967"/>
      <c r="K12" s="967"/>
      <c r="L12" s="967"/>
      <c r="M12" s="967"/>
      <c r="N12" s="967"/>
      <c r="O12" s="967"/>
      <c r="P12" s="967"/>
      <c r="Q12" s="967"/>
      <c r="R12" s="967"/>
      <c r="S12" s="958"/>
      <c r="T12" s="967">
        <v>90</v>
      </c>
      <c r="U12" s="959">
        <v>96</v>
      </c>
      <c r="V12" s="959">
        <v>112</v>
      </c>
      <c r="W12" s="967"/>
      <c r="X12" s="967"/>
      <c r="Y12" s="967"/>
      <c r="Z12" s="967"/>
      <c r="AA12" s="967"/>
      <c r="AB12" s="967"/>
      <c r="AC12" s="967"/>
      <c r="AD12" s="967"/>
      <c r="AE12" s="967"/>
      <c r="AF12" s="958"/>
      <c r="AG12" s="960"/>
      <c r="AH12" s="961"/>
      <c r="AI12" s="961"/>
      <c r="AJ12" s="962"/>
      <c r="AK12" s="963"/>
      <c r="AL12" s="961"/>
      <c r="AM12" s="961"/>
      <c r="AN12" s="964"/>
      <c r="AO12" s="964"/>
      <c r="AP12" s="964"/>
      <c r="AQ12" s="961"/>
      <c r="AR12" s="965"/>
      <c r="AS12" s="964"/>
      <c r="AT12" s="965"/>
      <c r="AU12" s="964"/>
      <c r="AV12" s="965"/>
      <c r="AW12" s="964"/>
      <c r="AX12" s="964"/>
      <c r="AY12" s="966"/>
    </row>
    <row r="13" spans="1:51" s="120" customFormat="1" ht="12" customHeight="1" x14ac:dyDescent="0.25">
      <c r="A13" s="792"/>
      <c r="B13" s="832"/>
      <c r="C13" s="828"/>
      <c r="D13" s="1057" t="s">
        <v>110</v>
      </c>
      <c r="E13" s="468">
        <v>69391034</v>
      </c>
      <c r="F13" s="468">
        <v>69391034</v>
      </c>
      <c r="G13" s="468">
        <v>69391034</v>
      </c>
      <c r="H13" s="468">
        <v>69391034</v>
      </c>
      <c r="I13" s="468">
        <v>69391034</v>
      </c>
      <c r="J13" s="967"/>
      <c r="K13" s="967"/>
      <c r="L13" s="967"/>
      <c r="M13" s="967"/>
      <c r="N13" s="967"/>
      <c r="O13" s="967"/>
      <c r="P13" s="967"/>
      <c r="Q13" s="967"/>
      <c r="R13" s="967"/>
      <c r="S13" s="958"/>
      <c r="T13" s="959">
        <v>12205466</v>
      </c>
      <c r="U13" s="959">
        <v>36340173</v>
      </c>
      <c r="V13" s="959">
        <v>46336176</v>
      </c>
      <c r="W13" s="967"/>
      <c r="X13" s="967"/>
      <c r="Y13" s="967"/>
      <c r="Z13" s="967"/>
      <c r="AA13" s="967"/>
      <c r="AB13" s="967"/>
      <c r="AC13" s="967"/>
      <c r="AD13" s="967"/>
      <c r="AE13" s="967"/>
      <c r="AF13" s="958"/>
      <c r="AG13" s="960"/>
      <c r="AH13" s="961"/>
      <c r="AI13" s="961"/>
      <c r="AJ13" s="962"/>
      <c r="AK13" s="963"/>
      <c r="AL13" s="961"/>
      <c r="AM13" s="961"/>
      <c r="AN13" s="964"/>
      <c r="AO13" s="964"/>
      <c r="AP13" s="964"/>
      <c r="AQ13" s="961"/>
      <c r="AR13" s="965"/>
      <c r="AS13" s="964"/>
      <c r="AT13" s="965"/>
      <c r="AU13" s="964"/>
      <c r="AV13" s="965"/>
      <c r="AW13" s="964"/>
      <c r="AX13" s="964"/>
      <c r="AY13" s="966"/>
    </row>
    <row r="14" spans="1:51" s="120" customFormat="1" ht="12" customHeight="1" x14ac:dyDescent="0.25">
      <c r="A14" s="792"/>
      <c r="B14" s="832"/>
      <c r="C14" s="828"/>
      <c r="D14" s="121" t="s">
        <v>111</v>
      </c>
      <c r="E14" s="468">
        <v>2561</v>
      </c>
      <c r="F14" s="468">
        <v>2561</v>
      </c>
      <c r="G14" s="468">
        <v>2561</v>
      </c>
      <c r="H14" s="468">
        <v>2561</v>
      </c>
      <c r="I14" s="468">
        <v>2561</v>
      </c>
      <c r="J14" s="967"/>
      <c r="K14" s="967"/>
      <c r="L14" s="967"/>
      <c r="M14" s="967"/>
      <c r="N14" s="967"/>
      <c r="O14" s="967"/>
      <c r="P14" s="967"/>
      <c r="Q14" s="967"/>
      <c r="R14" s="967"/>
      <c r="S14" s="958"/>
      <c r="T14" s="959">
        <v>233</v>
      </c>
      <c r="U14" s="959">
        <v>532</v>
      </c>
      <c r="V14" s="959">
        <v>722</v>
      </c>
      <c r="W14" s="967"/>
      <c r="X14" s="967"/>
      <c r="Y14" s="967"/>
      <c r="Z14" s="967"/>
      <c r="AA14" s="967"/>
      <c r="AB14" s="967"/>
      <c r="AC14" s="967"/>
      <c r="AD14" s="967"/>
      <c r="AE14" s="967"/>
      <c r="AF14" s="958"/>
      <c r="AG14" s="960"/>
      <c r="AH14" s="961"/>
      <c r="AI14" s="961"/>
      <c r="AJ14" s="962"/>
      <c r="AK14" s="963"/>
      <c r="AL14" s="961"/>
      <c r="AM14" s="961"/>
      <c r="AN14" s="964"/>
      <c r="AO14" s="964"/>
      <c r="AP14" s="964"/>
      <c r="AQ14" s="961"/>
      <c r="AR14" s="965"/>
      <c r="AS14" s="964"/>
      <c r="AT14" s="965"/>
      <c r="AU14" s="964"/>
      <c r="AV14" s="965"/>
      <c r="AW14" s="964"/>
      <c r="AX14" s="964"/>
      <c r="AY14" s="966"/>
    </row>
    <row r="15" spans="1:51" s="120" customFormat="1" ht="12" customHeight="1" thickBot="1" x14ac:dyDescent="0.3">
      <c r="A15" s="792"/>
      <c r="B15" s="832"/>
      <c r="C15" s="829"/>
      <c r="D15" s="1058" t="s">
        <v>112</v>
      </c>
      <c r="E15" s="968">
        <v>412762394</v>
      </c>
      <c r="F15" s="968">
        <v>412762394</v>
      </c>
      <c r="G15" s="968">
        <v>412762394</v>
      </c>
      <c r="H15" s="968">
        <v>412762394</v>
      </c>
      <c r="I15" s="968">
        <v>412762394</v>
      </c>
      <c r="J15" s="969"/>
      <c r="K15" s="969"/>
      <c r="L15" s="969"/>
      <c r="M15" s="969"/>
      <c r="N15" s="969"/>
      <c r="O15" s="967"/>
      <c r="P15" s="967"/>
      <c r="Q15" s="967"/>
      <c r="R15" s="970"/>
      <c r="S15" s="971"/>
      <c r="T15" s="972">
        <v>65906525</v>
      </c>
      <c r="U15" s="972">
        <v>99377183</v>
      </c>
      <c r="V15" s="972">
        <v>354608223</v>
      </c>
      <c r="W15" s="969"/>
      <c r="X15" s="969"/>
      <c r="Y15" s="969"/>
      <c r="Z15" s="969"/>
      <c r="AA15" s="969"/>
      <c r="AB15" s="969"/>
      <c r="AC15" s="969"/>
      <c r="AD15" s="969"/>
      <c r="AE15" s="969"/>
      <c r="AF15" s="971"/>
      <c r="AG15" s="973"/>
      <c r="AH15" s="974"/>
      <c r="AI15" s="974"/>
      <c r="AJ15" s="975"/>
      <c r="AK15" s="976"/>
      <c r="AL15" s="974"/>
      <c r="AM15" s="974"/>
      <c r="AN15" s="977"/>
      <c r="AO15" s="977"/>
      <c r="AP15" s="977"/>
      <c r="AQ15" s="974"/>
      <c r="AR15" s="978"/>
      <c r="AS15" s="977"/>
      <c r="AT15" s="978"/>
      <c r="AU15" s="977"/>
      <c r="AV15" s="978"/>
      <c r="AW15" s="977"/>
      <c r="AX15" s="977"/>
      <c r="AY15" s="979"/>
    </row>
    <row r="16" spans="1:51" s="120" customFormat="1" ht="12" customHeight="1" x14ac:dyDescent="0.25">
      <c r="A16" s="792"/>
      <c r="B16" s="832"/>
      <c r="C16" s="827" t="s">
        <v>193</v>
      </c>
      <c r="D16" s="119" t="s">
        <v>106</v>
      </c>
      <c r="E16" s="946">
        <v>1638</v>
      </c>
      <c r="F16" s="946">
        <v>1638</v>
      </c>
      <c r="G16" s="946">
        <v>1638</v>
      </c>
      <c r="H16" s="946">
        <v>1638</v>
      </c>
      <c r="I16" s="946">
        <v>1638</v>
      </c>
      <c r="J16" s="947"/>
      <c r="K16" s="947"/>
      <c r="L16" s="947"/>
      <c r="M16" s="947"/>
      <c r="N16" s="947"/>
      <c r="O16" s="947"/>
      <c r="P16" s="947"/>
      <c r="Q16" s="947"/>
      <c r="R16" s="947"/>
      <c r="S16" s="948"/>
      <c r="T16" s="947">
        <v>116</v>
      </c>
      <c r="U16" s="949">
        <v>269</v>
      </c>
      <c r="V16" s="949">
        <v>408</v>
      </c>
      <c r="W16" s="947"/>
      <c r="X16" s="947"/>
      <c r="Y16" s="947"/>
      <c r="Z16" s="947"/>
      <c r="AA16" s="947"/>
      <c r="AB16" s="947"/>
      <c r="AC16" s="947"/>
      <c r="AD16" s="947"/>
      <c r="AE16" s="947"/>
      <c r="AF16" s="948"/>
      <c r="AG16" s="950" t="s">
        <v>193</v>
      </c>
      <c r="AH16" s="951" t="s">
        <v>81</v>
      </c>
      <c r="AI16" s="951" t="s">
        <v>81</v>
      </c>
      <c r="AJ16" s="952" t="s">
        <v>1831</v>
      </c>
      <c r="AK16" s="953" t="s">
        <v>193</v>
      </c>
      <c r="AL16" s="951" t="s">
        <v>81</v>
      </c>
      <c r="AM16" s="951" t="s">
        <v>190</v>
      </c>
      <c r="AN16" s="954">
        <v>165988.76468156587</v>
      </c>
      <c r="AO16" s="954">
        <v>78808.815264660632</v>
      </c>
      <c r="AP16" s="954">
        <v>87179.949416905234</v>
      </c>
      <c r="AQ16" s="951" t="s">
        <v>81</v>
      </c>
      <c r="AR16" s="955" t="s">
        <v>191</v>
      </c>
      <c r="AS16" s="954">
        <v>165988.76468156587</v>
      </c>
      <c r="AT16" s="955" t="s">
        <v>191</v>
      </c>
      <c r="AU16" s="954">
        <v>165988.76468156587</v>
      </c>
      <c r="AV16" s="955" t="s">
        <v>192</v>
      </c>
      <c r="AW16" s="954">
        <v>165988.76468156587</v>
      </c>
      <c r="AX16" s="954">
        <v>165988.76468156587</v>
      </c>
      <c r="AY16" s="956"/>
    </row>
    <row r="17" spans="1:51" s="120" customFormat="1" ht="12" customHeight="1" x14ac:dyDescent="0.25">
      <c r="A17" s="792"/>
      <c r="B17" s="832"/>
      <c r="C17" s="828"/>
      <c r="D17" s="1057" t="s">
        <v>107</v>
      </c>
      <c r="E17" s="122">
        <v>229706879</v>
      </c>
      <c r="F17" s="122">
        <v>229706879</v>
      </c>
      <c r="G17" s="122">
        <v>229706879</v>
      </c>
      <c r="H17" s="122">
        <v>229706879</v>
      </c>
      <c r="I17" s="122">
        <v>229706879</v>
      </c>
      <c r="J17" s="957"/>
      <c r="K17" s="957"/>
      <c r="L17" s="957"/>
      <c r="M17" s="957"/>
      <c r="N17" s="957"/>
      <c r="O17" s="957"/>
      <c r="P17" s="957"/>
      <c r="Q17" s="957"/>
      <c r="R17" s="123"/>
      <c r="S17" s="958"/>
      <c r="T17" s="957">
        <v>35924670</v>
      </c>
      <c r="U17" s="959">
        <v>42170188</v>
      </c>
      <c r="V17" s="959">
        <v>206226314</v>
      </c>
      <c r="W17" s="957"/>
      <c r="X17" s="957"/>
      <c r="Y17" s="957"/>
      <c r="Z17" s="957"/>
      <c r="AA17" s="957"/>
      <c r="AB17" s="957"/>
      <c r="AC17" s="957"/>
      <c r="AD17" s="957"/>
      <c r="AE17" s="957"/>
      <c r="AF17" s="958"/>
      <c r="AG17" s="960"/>
      <c r="AH17" s="961"/>
      <c r="AI17" s="961"/>
      <c r="AJ17" s="962"/>
      <c r="AK17" s="963"/>
      <c r="AL17" s="961"/>
      <c r="AM17" s="961"/>
      <c r="AN17" s="964"/>
      <c r="AO17" s="964"/>
      <c r="AP17" s="964"/>
      <c r="AQ17" s="961"/>
      <c r="AR17" s="965"/>
      <c r="AS17" s="964"/>
      <c r="AT17" s="965"/>
      <c r="AU17" s="964"/>
      <c r="AV17" s="965"/>
      <c r="AW17" s="964"/>
      <c r="AX17" s="964"/>
      <c r="AY17" s="966"/>
    </row>
    <row r="18" spans="1:51" s="120" customFormat="1" ht="12" customHeight="1" x14ac:dyDescent="0.25">
      <c r="A18" s="792"/>
      <c r="B18" s="832"/>
      <c r="C18" s="828"/>
      <c r="D18" s="121" t="s">
        <v>109</v>
      </c>
      <c r="E18" s="468">
        <v>75</v>
      </c>
      <c r="F18" s="468">
        <v>75</v>
      </c>
      <c r="G18" s="468">
        <v>75</v>
      </c>
      <c r="H18" s="468">
        <v>75</v>
      </c>
      <c r="I18" s="468">
        <v>75</v>
      </c>
      <c r="J18" s="967"/>
      <c r="K18" s="967"/>
      <c r="L18" s="967"/>
      <c r="M18" s="967"/>
      <c r="N18" s="967"/>
      <c r="O18" s="967"/>
      <c r="P18" s="967"/>
      <c r="Q18" s="967"/>
      <c r="R18" s="967"/>
      <c r="S18" s="958"/>
      <c r="T18" s="967">
        <v>72</v>
      </c>
      <c r="U18" s="959">
        <v>75</v>
      </c>
      <c r="V18" s="959">
        <v>75</v>
      </c>
      <c r="W18" s="967"/>
      <c r="X18" s="967"/>
      <c r="Y18" s="967"/>
      <c r="Z18" s="967"/>
      <c r="AA18" s="967"/>
      <c r="AB18" s="967"/>
      <c r="AC18" s="967"/>
      <c r="AD18" s="967"/>
      <c r="AE18" s="967"/>
      <c r="AF18" s="958"/>
      <c r="AG18" s="960"/>
      <c r="AH18" s="961"/>
      <c r="AI18" s="961"/>
      <c r="AJ18" s="962"/>
      <c r="AK18" s="963"/>
      <c r="AL18" s="961"/>
      <c r="AM18" s="961"/>
      <c r="AN18" s="964"/>
      <c r="AO18" s="964"/>
      <c r="AP18" s="964"/>
      <c r="AQ18" s="961"/>
      <c r="AR18" s="965"/>
      <c r="AS18" s="964"/>
      <c r="AT18" s="965"/>
      <c r="AU18" s="964"/>
      <c r="AV18" s="965"/>
      <c r="AW18" s="964"/>
      <c r="AX18" s="964"/>
      <c r="AY18" s="966"/>
    </row>
    <row r="19" spans="1:51" s="120" customFormat="1" ht="12" customHeight="1" x14ac:dyDescent="0.25">
      <c r="A19" s="792"/>
      <c r="B19" s="832"/>
      <c r="C19" s="828"/>
      <c r="D19" s="1057" t="s">
        <v>110</v>
      </c>
      <c r="E19" s="468">
        <v>46420871</v>
      </c>
      <c r="F19" s="468">
        <v>46420871</v>
      </c>
      <c r="G19" s="468">
        <v>46420871</v>
      </c>
      <c r="H19" s="468">
        <v>46420871</v>
      </c>
      <c r="I19" s="468">
        <v>46420871</v>
      </c>
      <c r="J19" s="967"/>
      <c r="K19" s="967"/>
      <c r="L19" s="967"/>
      <c r="M19" s="967"/>
      <c r="N19" s="967"/>
      <c r="O19" s="967"/>
      <c r="P19" s="967"/>
      <c r="Q19" s="967"/>
      <c r="R19" s="967"/>
      <c r="S19" s="958"/>
      <c r="T19" s="959">
        <v>8165152</v>
      </c>
      <c r="U19" s="959">
        <v>24310670</v>
      </c>
      <c r="V19" s="959">
        <v>30997746</v>
      </c>
      <c r="W19" s="967"/>
      <c r="X19" s="967"/>
      <c r="Y19" s="967"/>
      <c r="Z19" s="967"/>
      <c r="AA19" s="967"/>
      <c r="AB19" s="967"/>
      <c r="AC19" s="967"/>
      <c r="AD19" s="967"/>
      <c r="AE19" s="967"/>
      <c r="AF19" s="958"/>
      <c r="AG19" s="960"/>
      <c r="AH19" s="961"/>
      <c r="AI19" s="961"/>
      <c r="AJ19" s="962"/>
      <c r="AK19" s="963"/>
      <c r="AL19" s="961"/>
      <c r="AM19" s="961"/>
      <c r="AN19" s="964"/>
      <c r="AO19" s="964"/>
      <c r="AP19" s="964"/>
      <c r="AQ19" s="961"/>
      <c r="AR19" s="965"/>
      <c r="AS19" s="964"/>
      <c r="AT19" s="965"/>
      <c r="AU19" s="964"/>
      <c r="AV19" s="965"/>
      <c r="AW19" s="964"/>
      <c r="AX19" s="964"/>
      <c r="AY19" s="966"/>
    </row>
    <row r="20" spans="1:51" s="120" customFormat="1" ht="12" customHeight="1" x14ac:dyDescent="0.25">
      <c r="A20" s="792"/>
      <c r="B20" s="832"/>
      <c r="C20" s="828"/>
      <c r="D20" s="121" t="s">
        <v>111</v>
      </c>
      <c r="E20" s="468">
        <v>1713</v>
      </c>
      <c r="F20" s="468">
        <v>1713</v>
      </c>
      <c r="G20" s="468">
        <v>1713</v>
      </c>
      <c r="H20" s="468">
        <v>1713</v>
      </c>
      <c r="I20" s="468">
        <v>1713</v>
      </c>
      <c r="J20" s="967"/>
      <c r="K20" s="967"/>
      <c r="L20" s="967"/>
      <c r="M20" s="967"/>
      <c r="N20" s="967"/>
      <c r="O20" s="967"/>
      <c r="P20" s="967"/>
      <c r="Q20" s="967"/>
      <c r="R20" s="967"/>
      <c r="S20" s="958"/>
      <c r="T20" s="959">
        <v>188</v>
      </c>
      <c r="U20" s="959">
        <v>344</v>
      </c>
      <c r="V20" s="959">
        <v>483</v>
      </c>
      <c r="W20" s="967"/>
      <c r="X20" s="967"/>
      <c r="Y20" s="967"/>
      <c r="Z20" s="967"/>
      <c r="AA20" s="967"/>
      <c r="AB20" s="967"/>
      <c r="AC20" s="967"/>
      <c r="AD20" s="967"/>
      <c r="AE20" s="967"/>
      <c r="AF20" s="958"/>
      <c r="AG20" s="960"/>
      <c r="AH20" s="961"/>
      <c r="AI20" s="961"/>
      <c r="AJ20" s="962"/>
      <c r="AK20" s="963"/>
      <c r="AL20" s="961"/>
      <c r="AM20" s="961"/>
      <c r="AN20" s="964"/>
      <c r="AO20" s="964"/>
      <c r="AP20" s="964"/>
      <c r="AQ20" s="961"/>
      <c r="AR20" s="965"/>
      <c r="AS20" s="964"/>
      <c r="AT20" s="965"/>
      <c r="AU20" s="964"/>
      <c r="AV20" s="965"/>
      <c r="AW20" s="964"/>
      <c r="AX20" s="964"/>
      <c r="AY20" s="966"/>
    </row>
    <row r="21" spans="1:51" s="120" customFormat="1" ht="12" customHeight="1" thickBot="1" x14ac:dyDescent="0.3">
      <c r="A21" s="792"/>
      <c r="B21" s="832"/>
      <c r="C21" s="829"/>
      <c r="D21" s="1058" t="s">
        <v>112</v>
      </c>
      <c r="E21" s="968">
        <v>276127750</v>
      </c>
      <c r="F21" s="968">
        <v>276127750</v>
      </c>
      <c r="G21" s="968">
        <v>276127750</v>
      </c>
      <c r="H21" s="968">
        <v>276127750</v>
      </c>
      <c r="I21" s="968">
        <v>276127750</v>
      </c>
      <c r="J21" s="969"/>
      <c r="K21" s="969"/>
      <c r="L21" s="969"/>
      <c r="M21" s="969"/>
      <c r="N21" s="969"/>
      <c r="O21" s="967"/>
      <c r="P21" s="967"/>
      <c r="Q21" s="967"/>
      <c r="R21" s="970"/>
      <c r="S21" s="971"/>
      <c r="T21" s="972">
        <v>44089822</v>
      </c>
      <c r="U21" s="972">
        <v>66480858</v>
      </c>
      <c r="V21" s="972">
        <v>237224060</v>
      </c>
      <c r="W21" s="969"/>
      <c r="X21" s="969"/>
      <c r="Y21" s="969"/>
      <c r="Z21" s="969"/>
      <c r="AA21" s="969"/>
      <c r="AB21" s="969"/>
      <c r="AC21" s="969"/>
      <c r="AD21" s="969"/>
      <c r="AE21" s="969"/>
      <c r="AF21" s="971"/>
      <c r="AG21" s="973"/>
      <c r="AH21" s="974"/>
      <c r="AI21" s="974"/>
      <c r="AJ21" s="975"/>
      <c r="AK21" s="976"/>
      <c r="AL21" s="974"/>
      <c r="AM21" s="974"/>
      <c r="AN21" s="977"/>
      <c r="AO21" s="977"/>
      <c r="AP21" s="977"/>
      <c r="AQ21" s="974"/>
      <c r="AR21" s="978"/>
      <c r="AS21" s="977"/>
      <c r="AT21" s="978"/>
      <c r="AU21" s="977"/>
      <c r="AV21" s="978"/>
      <c r="AW21" s="977"/>
      <c r="AX21" s="977"/>
      <c r="AY21" s="979"/>
    </row>
    <row r="22" spans="1:51" s="120" customFormat="1" ht="12" customHeight="1" x14ac:dyDescent="0.25">
      <c r="A22" s="792"/>
      <c r="B22" s="832"/>
      <c r="C22" s="827" t="s">
        <v>194</v>
      </c>
      <c r="D22" s="119" t="s">
        <v>106</v>
      </c>
      <c r="E22" s="946">
        <v>743</v>
      </c>
      <c r="F22" s="946">
        <v>743</v>
      </c>
      <c r="G22" s="946">
        <v>743</v>
      </c>
      <c r="H22" s="946">
        <v>743</v>
      </c>
      <c r="I22" s="946">
        <v>743</v>
      </c>
      <c r="J22" s="947"/>
      <c r="K22" s="947"/>
      <c r="L22" s="947"/>
      <c r="M22" s="947"/>
      <c r="N22" s="947"/>
      <c r="O22" s="947"/>
      <c r="P22" s="947"/>
      <c r="Q22" s="947"/>
      <c r="R22" s="947"/>
      <c r="S22" s="948"/>
      <c r="T22" s="947">
        <v>60</v>
      </c>
      <c r="U22" s="949">
        <v>114</v>
      </c>
      <c r="V22" s="949">
        <v>177</v>
      </c>
      <c r="W22" s="947"/>
      <c r="X22" s="947"/>
      <c r="Y22" s="947"/>
      <c r="Z22" s="947"/>
      <c r="AA22" s="947"/>
      <c r="AB22" s="947"/>
      <c r="AC22" s="947"/>
      <c r="AD22" s="947"/>
      <c r="AE22" s="947"/>
      <c r="AF22" s="948"/>
      <c r="AG22" s="950" t="s">
        <v>194</v>
      </c>
      <c r="AH22" s="951" t="s">
        <v>81</v>
      </c>
      <c r="AI22" s="951" t="s">
        <v>81</v>
      </c>
      <c r="AJ22" s="952" t="s">
        <v>1831</v>
      </c>
      <c r="AK22" s="953" t="s">
        <v>194</v>
      </c>
      <c r="AL22" s="951" t="s">
        <v>81</v>
      </c>
      <c r="AM22" s="951" t="s">
        <v>190</v>
      </c>
      <c r="AN22" s="954">
        <v>109609.02124859404</v>
      </c>
      <c r="AO22" s="954">
        <v>54594.43436465002</v>
      </c>
      <c r="AP22" s="954">
        <v>55014.586883944015</v>
      </c>
      <c r="AQ22" s="951" t="s">
        <v>81</v>
      </c>
      <c r="AR22" s="955" t="s">
        <v>191</v>
      </c>
      <c r="AS22" s="954">
        <v>109609.02124859404</v>
      </c>
      <c r="AT22" s="955" t="s">
        <v>191</v>
      </c>
      <c r="AU22" s="954">
        <v>109609.02124859404</v>
      </c>
      <c r="AV22" s="955" t="s">
        <v>192</v>
      </c>
      <c r="AW22" s="954">
        <v>109609.02124859404</v>
      </c>
      <c r="AX22" s="954">
        <v>109609.02124859404</v>
      </c>
      <c r="AY22" s="956"/>
    </row>
    <row r="23" spans="1:51" s="120" customFormat="1" ht="12" customHeight="1" x14ac:dyDescent="0.25">
      <c r="A23" s="792"/>
      <c r="B23" s="832"/>
      <c r="C23" s="828"/>
      <c r="D23" s="1057" t="s">
        <v>107</v>
      </c>
      <c r="E23" s="122">
        <v>104152809</v>
      </c>
      <c r="F23" s="122">
        <v>104152809</v>
      </c>
      <c r="G23" s="122">
        <v>104152809</v>
      </c>
      <c r="H23" s="122">
        <v>104152809</v>
      </c>
      <c r="I23" s="122">
        <v>104152809</v>
      </c>
      <c r="J23" s="957"/>
      <c r="K23" s="957"/>
      <c r="L23" s="957"/>
      <c r="M23" s="957"/>
      <c r="N23" s="957"/>
      <c r="O23" s="957"/>
      <c r="P23" s="957"/>
      <c r="Q23" s="957"/>
      <c r="R23" s="123"/>
      <c r="S23" s="958"/>
      <c r="T23" s="957">
        <v>16288825</v>
      </c>
      <c r="U23" s="959">
        <v>19120644</v>
      </c>
      <c r="V23" s="959">
        <v>93506341</v>
      </c>
      <c r="W23" s="957"/>
      <c r="X23" s="957"/>
      <c r="Y23" s="957"/>
      <c r="Z23" s="957"/>
      <c r="AA23" s="957"/>
      <c r="AB23" s="957"/>
      <c r="AC23" s="957"/>
      <c r="AD23" s="957"/>
      <c r="AE23" s="957"/>
      <c r="AF23" s="958"/>
      <c r="AG23" s="960"/>
      <c r="AH23" s="961"/>
      <c r="AI23" s="961"/>
      <c r="AJ23" s="962"/>
      <c r="AK23" s="963"/>
      <c r="AL23" s="961"/>
      <c r="AM23" s="961"/>
      <c r="AN23" s="964"/>
      <c r="AO23" s="964"/>
      <c r="AP23" s="964"/>
      <c r="AQ23" s="961"/>
      <c r="AR23" s="965"/>
      <c r="AS23" s="964"/>
      <c r="AT23" s="965"/>
      <c r="AU23" s="964"/>
      <c r="AV23" s="965"/>
      <c r="AW23" s="964"/>
      <c r="AX23" s="964"/>
      <c r="AY23" s="966"/>
    </row>
    <row r="24" spans="1:51" s="120" customFormat="1" ht="12" customHeight="1" x14ac:dyDescent="0.25">
      <c r="A24" s="792"/>
      <c r="B24" s="832"/>
      <c r="C24" s="828"/>
      <c r="D24" s="121" t="s">
        <v>109</v>
      </c>
      <c r="E24" s="468">
        <v>42</v>
      </c>
      <c r="F24" s="468">
        <v>42</v>
      </c>
      <c r="G24" s="468">
        <v>42</v>
      </c>
      <c r="H24" s="468">
        <v>42</v>
      </c>
      <c r="I24" s="468">
        <v>42</v>
      </c>
      <c r="J24" s="967"/>
      <c r="K24" s="967"/>
      <c r="L24" s="967"/>
      <c r="M24" s="967"/>
      <c r="N24" s="967"/>
      <c r="O24" s="967"/>
      <c r="P24" s="967"/>
      <c r="Q24" s="967"/>
      <c r="R24" s="967"/>
      <c r="S24" s="958"/>
      <c r="T24" s="967">
        <v>38</v>
      </c>
      <c r="U24" s="959">
        <v>40</v>
      </c>
      <c r="V24" s="959">
        <v>42</v>
      </c>
      <c r="W24" s="967"/>
      <c r="X24" s="967"/>
      <c r="Y24" s="967"/>
      <c r="Z24" s="967"/>
      <c r="AA24" s="967"/>
      <c r="AB24" s="967"/>
      <c r="AC24" s="967"/>
      <c r="AD24" s="967"/>
      <c r="AE24" s="967"/>
      <c r="AF24" s="958"/>
      <c r="AG24" s="960"/>
      <c r="AH24" s="961"/>
      <c r="AI24" s="961"/>
      <c r="AJ24" s="962"/>
      <c r="AK24" s="963"/>
      <c r="AL24" s="961"/>
      <c r="AM24" s="961"/>
      <c r="AN24" s="964"/>
      <c r="AO24" s="964"/>
      <c r="AP24" s="964"/>
      <c r="AQ24" s="961"/>
      <c r="AR24" s="965"/>
      <c r="AS24" s="964"/>
      <c r="AT24" s="965"/>
      <c r="AU24" s="964"/>
      <c r="AV24" s="965"/>
      <c r="AW24" s="964"/>
      <c r="AX24" s="964"/>
      <c r="AY24" s="966"/>
    </row>
    <row r="25" spans="1:51" s="120" customFormat="1" ht="12" customHeight="1" x14ac:dyDescent="0.25">
      <c r="A25" s="792"/>
      <c r="B25" s="832"/>
      <c r="C25" s="828"/>
      <c r="D25" s="1057" t="s">
        <v>110</v>
      </c>
      <c r="E25" s="468">
        <v>21047973</v>
      </c>
      <c r="F25" s="468">
        <v>21047973</v>
      </c>
      <c r="G25" s="468">
        <v>21047973</v>
      </c>
      <c r="H25" s="468">
        <v>21047973</v>
      </c>
      <c r="I25" s="468">
        <v>21047973</v>
      </c>
      <c r="J25" s="967"/>
      <c r="K25" s="967"/>
      <c r="L25" s="967"/>
      <c r="M25" s="967"/>
      <c r="N25" s="967"/>
      <c r="O25" s="967"/>
      <c r="P25" s="967"/>
      <c r="Q25" s="967"/>
      <c r="R25" s="967"/>
      <c r="S25" s="958"/>
      <c r="T25" s="959">
        <v>3702212</v>
      </c>
      <c r="U25" s="959">
        <v>11022850</v>
      </c>
      <c r="V25" s="959">
        <v>14054879</v>
      </c>
      <c r="W25" s="967"/>
      <c r="X25" s="967"/>
      <c r="Y25" s="967"/>
      <c r="Z25" s="967"/>
      <c r="AA25" s="967"/>
      <c r="AB25" s="967"/>
      <c r="AC25" s="967"/>
      <c r="AD25" s="967"/>
      <c r="AE25" s="967"/>
      <c r="AF25" s="958"/>
      <c r="AG25" s="960"/>
      <c r="AH25" s="961"/>
      <c r="AI25" s="961"/>
      <c r="AJ25" s="962"/>
      <c r="AK25" s="963"/>
      <c r="AL25" s="961"/>
      <c r="AM25" s="961"/>
      <c r="AN25" s="964"/>
      <c r="AO25" s="964"/>
      <c r="AP25" s="964"/>
      <c r="AQ25" s="961"/>
      <c r="AR25" s="965"/>
      <c r="AS25" s="964"/>
      <c r="AT25" s="965"/>
      <c r="AU25" s="964"/>
      <c r="AV25" s="965"/>
      <c r="AW25" s="964"/>
      <c r="AX25" s="964"/>
      <c r="AY25" s="966"/>
    </row>
    <row r="26" spans="1:51" s="120" customFormat="1" ht="12" customHeight="1" x14ac:dyDescent="0.25">
      <c r="A26" s="792"/>
      <c r="B26" s="832"/>
      <c r="C26" s="828"/>
      <c r="D26" s="121" t="s">
        <v>111</v>
      </c>
      <c r="E26" s="468">
        <v>785</v>
      </c>
      <c r="F26" s="468">
        <v>785</v>
      </c>
      <c r="G26" s="468">
        <v>785</v>
      </c>
      <c r="H26" s="468">
        <v>785</v>
      </c>
      <c r="I26" s="468">
        <v>785</v>
      </c>
      <c r="J26" s="967"/>
      <c r="K26" s="967"/>
      <c r="L26" s="967"/>
      <c r="M26" s="967"/>
      <c r="N26" s="967"/>
      <c r="O26" s="967"/>
      <c r="P26" s="967"/>
      <c r="Q26" s="967"/>
      <c r="R26" s="967"/>
      <c r="S26" s="958"/>
      <c r="T26" s="959">
        <v>98</v>
      </c>
      <c r="U26" s="959">
        <v>154</v>
      </c>
      <c r="V26" s="959">
        <v>219</v>
      </c>
      <c r="W26" s="967"/>
      <c r="X26" s="967"/>
      <c r="Y26" s="967"/>
      <c r="Z26" s="967"/>
      <c r="AA26" s="967"/>
      <c r="AB26" s="967"/>
      <c r="AC26" s="967"/>
      <c r="AD26" s="967"/>
      <c r="AE26" s="967"/>
      <c r="AF26" s="958"/>
      <c r="AG26" s="960"/>
      <c r="AH26" s="961"/>
      <c r="AI26" s="961"/>
      <c r="AJ26" s="962"/>
      <c r="AK26" s="963"/>
      <c r="AL26" s="961"/>
      <c r="AM26" s="961"/>
      <c r="AN26" s="964"/>
      <c r="AO26" s="964"/>
      <c r="AP26" s="964"/>
      <c r="AQ26" s="961"/>
      <c r="AR26" s="965"/>
      <c r="AS26" s="964"/>
      <c r="AT26" s="965"/>
      <c r="AU26" s="964"/>
      <c r="AV26" s="965"/>
      <c r="AW26" s="964"/>
      <c r="AX26" s="964"/>
      <c r="AY26" s="966"/>
    </row>
    <row r="27" spans="1:51" s="120" customFormat="1" ht="12" customHeight="1" thickBot="1" x14ac:dyDescent="0.3">
      <c r="A27" s="792"/>
      <c r="B27" s="832"/>
      <c r="C27" s="829"/>
      <c r="D27" s="1058" t="s">
        <v>112</v>
      </c>
      <c r="E27" s="968">
        <v>125200782</v>
      </c>
      <c r="F27" s="968">
        <v>125200782</v>
      </c>
      <c r="G27" s="968">
        <v>125200782</v>
      </c>
      <c r="H27" s="968">
        <v>125200782</v>
      </c>
      <c r="I27" s="968">
        <v>125200782</v>
      </c>
      <c r="J27" s="969"/>
      <c r="K27" s="969"/>
      <c r="L27" s="969"/>
      <c r="M27" s="969"/>
      <c r="N27" s="969"/>
      <c r="O27" s="967"/>
      <c r="P27" s="967"/>
      <c r="Q27" s="967"/>
      <c r="R27" s="970"/>
      <c r="S27" s="971"/>
      <c r="T27" s="972">
        <v>19991037</v>
      </c>
      <c r="U27" s="972">
        <v>30143494</v>
      </c>
      <c r="V27" s="972">
        <v>107561220</v>
      </c>
      <c r="W27" s="969"/>
      <c r="X27" s="969"/>
      <c r="Y27" s="969"/>
      <c r="Z27" s="969"/>
      <c r="AA27" s="969"/>
      <c r="AB27" s="969"/>
      <c r="AC27" s="969"/>
      <c r="AD27" s="969"/>
      <c r="AE27" s="969"/>
      <c r="AF27" s="971"/>
      <c r="AG27" s="973"/>
      <c r="AH27" s="974"/>
      <c r="AI27" s="974"/>
      <c r="AJ27" s="975"/>
      <c r="AK27" s="976"/>
      <c r="AL27" s="974"/>
      <c r="AM27" s="974"/>
      <c r="AN27" s="977"/>
      <c r="AO27" s="977"/>
      <c r="AP27" s="977"/>
      <c r="AQ27" s="974"/>
      <c r="AR27" s="978"/>
      <c r="AS27" s="977"/>
      <c r="AT27" s="978"/>
      <c r="AU27" s="977"/>
      <c r="AV27" s="978"/>
      <c r="AW27" s="977"/>
      <c r="AX27" s="977"/>
      <c r="AY27" s="979"/>
    </row>
    <row r="28" spans="1:51" s="120" customFormat="1" ht="12" customHeight="1" x14ac:dyDescent="0.25">
      <c r="A28" s="792"/>
      <c r="B28" s="832"/>
      <c r="C28" s="827" t="s">
        <v>195</v>
      </c>
      <c r="D28" s="119" t="s">
        <v>106</v>
      </c>
      <c r="E28" s="946">
        <v>597</v>
      </c>
      <c r="F28" s="946">
        <v>597</v>
      </c>
      <c r="G28" s="946">
        <v>597</v>
      </c>
      <c r="H28" s="946">
        <v>597</v>
      </c>
      <c r="I28" s="946">
        <v>597</v>
      </c>
      <c r="J28" s="947"/>
      <c r="K28" s="947"/>
      <c r="L28" s="947"/>
      <c r="M28" s="947"/>
      <c r="N28" s="947"/>
      <c r="O28" s="947"/>
      <c r="P28" s="947"/>
      <c r="Q28" s="947"/>
      <c r="R28" s="947"/>
      <c r="S28" s="948"/>
      <c r="T28" s="947">
        <v>41</v>
      </c>
      <c r="U28" s="949">
        <v>99</v>
      </c>
      <c r="V28" s="949">
        <v>148</v>
      </c>
      <c r="W28" s="947"/>
      <c r="X28" s="947"/>
      <c r="Y28" s="947"/>
      <c r="Z28" s="947"/>
      <c r="AA28" s="947"/>
      <c r="AB28" s="947"/>
      <c r="AC28" s="947"/>
      <c r="AD28" s="947"/>
      <c r="AE28" s="947"/>
      <c r="AF28" s="948"/>
      <c r="AG28" s="950" t="s">
        <v>195</v>
      </c>
      <c r="AH28" s="951" t="s">
        <v>81</v>
      </c>
      <c r="AI28" s="951" t="s">
        <v>81</v>
      </c>
      <c r="AJ28" s="952" t="s">
        <v>1831</v>
      </c>
      <c r="AK28" s="953" t="s">
        <v>195</v>
      </c>
      <c r="AL28" s="951" t="s">
        <v>81</v>
      </c>
      <c r="AM28" s="951" t="s">
        <v>190</v>
      </c>
      <c r="AN28" s="954">
        <v>413444.02500158263</v>
      </c>
      <c r="AO28" s="954">
        <v>199878.05005252254</v>
      </c>
      <c r="AP28" s="954">
        <v>213565.9749490601</v>
      </c>
      <c r="AQ28" s="951" t="s">
        <v>81</v>
      </c>
      <c r="AR28" s="955" t="s">
        <v>191</v>
      </c>
      <c r="AS28" s="954">
        <v>413444.02500158263</v>
      </c>
      <c r="AT28" s="955" t="s">
        <v>191</v>
      </c>
      <c r="AU28" s="954">
        <v>413444.02500158263</v>
      </c>
      <c r="AV28" s="955" t="s">
        <v>192</v>
      </c>
      <c r="AW28" s="954">
        <v>413444.02500158263</v>
      </c>
      <c r="AX28" s="954">
        <v>413444.02500158263</v>
      </c>
      <c r="AY28" s="956"/>
    </row>
    <row r="29" spans="1:51" s="120" customFormat="1" ht="12" customHeight="1" x14ac:dyDescent="0.25">
      <c r="A29" s="792"/>
      <c r="B29" s="832"/>
      <c r="C29" s="828"/>
      <c r="D29" s="1057" t="s">
        <v>107</v>
      </c>
      <c r="E29" s="122">
        <v>83702714</v>
      </c>
      <c r="F29" s="122">
        <v>83702714</v>
      </c>
      <c r="G29" s="122">
        <v>83702714</v>
      </c>
      <c r="H29" s="122">
        <v>83702714</v>
      </c>
      <c r="I29" s="122">
        <v>83702714</v>
      </c>
      <c r="J29" s="957"/>
      <c r="K29" s="957"/>
      <c r="L29" s="957"/>
      <c r="M29" s="957"/>
      <c r="N29" s="957"/>
      <c r="O29" s="957"/>
      <c r="P29" s="957"/>
      <c r="Q29" s="957"/>
      <c r="R29" s="123"/>
      <c r="S29" s="958"/>
      <c r="T29" s="957">
        <v>13090563</v>
      </c>
      <c r="U29" s="959">
        <v>15366362</v>
      </c>
      <c r="V29" s="959">
        <v>75146649</v>
      </c>
      <c r="W29" s="957"/>
      <c r="X29" s="957"/>
      <c r="Y29" s="957"/>
      <c r="Z29" s="957"/>
      <c r="AA29" s="957"/>
      <c r="AB29" s="957"/>
      <c r="AC29" s="957"/>
      <c r="AD29" s="957"/>
      <c r="AE29" s="957"/>
      <c r="AF29" s="958"/>
      <c r="AG29" s="960"/>
      <c r="AH29" s="961"/>
      <c r="AI29" s="961"/>
      <c r="AJ29" s="962"/>
      <c r="AK29" s="963"/>
      <c r="AL29" s="961"/>
      <c r="AM29" s="961"/>
      <c r="AN29" s="964"/>
      <c r="AO29" s="964"/>
      <c r="AP29" s="964"/>
      <c r="AQ29" s="961"/>
      <c r="AR29" s="965"/>
      <c r="AS29" s="964"/>
      <c r="AT29" s="965"/>
      <c r="AU29" s="964"/>
      <c r="AV29" s="965"/>
      <c r="AW29" s="964"/>
      <c r="AX29" s="964"/>
      <c r="AY29" s="966"/>
    </row>
    <row r="30" spans="1:51" s="120" customFormat="1" ht="12" customHeight="1" x14ac:dyDescent="0.25">
      <c r="A30" s="792"/>
      <c r="B30" s="832"/>
      <c r="C30" s="828"/>
      <c r="D30" s="121" t="s">
        <v>109</v>
      </c>
      <c r="E30" s="468">
        <v>28</v>
      </c>
      <c r="F30" s="468">
        <v>28</v>
      </c>
      <c r="G30" s="468">
        <v>28</v>
      </c>
      <c r="H30" s="468">
        <v>28</v>
      </c>
      <c r="I30" s="468">
        <v>28</v>
      </c>
      <c r="J30" s="967"/>
      <c r="K30" s="967"/>
      <c r="L30" s="967"/>
      <c r="M30" s="967"/>
      <c r="N30" s="967"/>
      <c r="O30" s="967"/>
      <c r="P30" s="967"/>
      <c r="Q30" s="967"/>
      <c r="R30" s="967"/>
      <c r="S30" s="958"/>
      <c r="T30" s="967">
        <v>26</v>
      </c>
      <c r="U30" s="959">
        <v>28</v>
      </c>
      <c r="V30" s="959">
        <v>28</v>
      </c>
      <c r="W30" s="967"/>
      <c r="X30" s="967"/>
      <c r="Y30" s="967"/>
      <c r="Z30" s="967"/>
      <c r="AA30" s="967"/>
      <c r="AB30" s="967"/>
      <c r="AC30" s="967"/>
      <c r="AD30" s="967"/>
      <c r="AE30" s="967"/>
      <c r="AF30" s="958"/>
      <c r="AG30" s="960"/>
      <c r="AH30" s="961"/>
      <c r="AI30" s="961"/>
      <c r="AJ30" s="962"/>
      <c r="AK30" s="963"/>
      <c r="AL30" s="961"/>
      <c r="AM30" s="961"/>
      <c r="AN30" s="964"/>
      <c r="AO30" s="964"/>
      <c r="AP30" s="964"/>
      <c r="AQ30" s="961"/>
      <c r="AR30" s="965"/>
      <c r="AS30" s="964"/>
      <c r="AT30" s="965"/>
      <c r="AU30" s="964"/>
      <c r="AV30" s="965"/>
      <c r="AW30" s="964"/>
      <c r="AX30" s="964"/>
      <c r="AY30" s="966"/>
    </row>
    <row r="31" spans="1:51" s="120" customFormat="1" ht="12" customHeight="1" x14ac:dyDescent="0.25">
      <c r="A31" s="792"/>
      <c r="B31" s="832"/>
      <c r="C31" s="828"/>
      <c r="D31" s="1057" t="s">
        <v>110</v>
      </c>
      <c r="E31" s="468">
        <v>16915266</v>
      </c>
      <c r="F31" s="468">
        <v>16915266</v>
      </c>
      <c r="G31" s="468">
        <v>16915266</v>
      </c>
      <c r="H31" s="468">
        <v>16915266</v>
      </c>
      <c r="I31" s="468">
        <v>16915266</v>
      </c>
      <c r="J31" s="967"/>
      <c r="K31" s="967"/>
      <c r="L31" s="967"/>
      <c r="M31" s="967"/>
      <c r="N31" s="967"/>
      <c r="O31" s="967"/>
      <c r="P31" s="967"/>
      <c r="Q31" s="967"/>
      <c r="R31" s="967"/>
      <c r="S31" s="958"/>
      <c r="T31" s="959">
        <v>2975294</v>
      </c>
      <c r="U31" s="959">
        <v>8858546</v>
      </c>
      <c r="V31" s="959">
        <v>11295245</v>
      </c>
      <c r="W31" s="967"/>
      <c r="X31" s="967"/>
      <c r="Y31" s="967"/>
      <c r="Z31" s="967"/>
      <c r="AA31" s="967"/>
      <c r="AB31" s="967"/>
      <c r="AC31" s="967"/>
      <c r="AD31" s="967"/>
      <c r="AE31" s="967"/>
      <c r="AF31" s="958"/>
      <c r="AG31" s="960"/>
      <c r="AH31" s="961"/>
      <c r="AI31" s="961"/>
      <c r="AJ31" s="962"/>
      <c r="AK31" s="963"/>
      <c r="AL31" s="961"/>
      <c r="AM31" s="961"/>
      <c r="AN31" s="964"/>
      <c r="AO31" s="964"/>
      <c r="AP31" s="964"/>
      <c r="AQ31" s="961"/>
      <c r="AR31" s="965"/>
      <c r="AS31" s="964"/>
      <c r="AT31" s="965"/>
      <c r="AU31" s="964"/>
      <c r="AV31" s="965"/>
      <c r="AW31" s="964"/>
      <c r="AX31" s="964"/>
      <c r="AY31" s="966"/>
    </row>
    <row r="32" spans="1:51" s="120" customFormat="1" ht="12" customHeight="1" x14ac:dyDescent="0.25">
      <c r="A32" s="792"/>
      <c r="B32" s="832"/>
      <c r="C32" s="828"/>
      <c r="D32" s="121" t="s">
        <v>111</v>
      </c>
      <c r="E32" s="468">
        <v>625</v>
      </c>
      <c r="F32" s="468">
        <v>625</v>
      </c>
      <c r="G32" s="468">
        <v>625</v>
      </c>
      <c r="H32" s="468">
        <v>625</v>
      </c>
      <c r="I32" s="468">
        <v>625</v>
      </c>
      <c r="J32" s="967"/>
      <c r="K32" s="967"/>
      <c r="L32" s="967"/>
      <c r="M32" s="967"/>
      <c r="N32" s="967"/>
      <c r="O32" s="967"/>
      <c r="P32" s="967"/>
      <c r="Q32" s="967"/>
      <c r="R32" s="967"/>
      <c r="S32" s="958"/>
      <c r="T32" s="959">
        <v>67</v>
      </c>
      <c r="U32" s="959">
        <v>127</v>
      </c>
      <c r="V32" s="959">
        <v>176</v>
      </c>
      <c r="W32" s="967"/>
      <c r="X32" s="967"/>
      <c r="Y32" s="967"/>
      <c r="Z32" s="967"/>
      <c r="AA32" s="967"/>
      <c r="AB32" s="967"/>
      <c r="AC32" s="967"/>
      <c r="AD32" s="967"/>
      <c r="AE32" s="967"/>
      <c r="AF32" s="958"/>
      <c r="AG32" s="960"/>
      <c r="AH32" s="961"/>
      <c r="AI32" s="961"/>
      <c r="AJ32" s="962"/>
      <c r="AK32" s="963"/>
      <c r="AL32" s="961"/>
      <c r="AM32" s="961"/>
      <c r="AN32" s="964"/>
      <c r="AO32" s="964"/>
      <c r="AP32" s="964"/>
      <c r="AQ32" s="961"/>
      <c r="AR32" s="965"/>
      <c r="AS32" s="964"/>
      <c r="AT32" s="965"/>
      <c r="AU32" s="964"/>
      <c r="AV32" s="965"/>
      <c r="AW32" s="964"/>
      <c r="AX32" s="964"/>
      <c r="AY32" s="966"/>
    </row>
    <row r="33" spans="1:51" s="120" customFormat="1" ht="12" customHeight="1" thickBot="1" x14ac:dyDescent="0.3">
      <c r="A33" s="792"/>
      <c r="B33" s="832"/>
      <c r="C33" s="829"/>
      <c r="D33" s="1058" t="s">
        <v>112</v>
      </c>
      <c r="E33" s="968">
        <v>100617980</v>
      </c>
      <c r="F33" s="968">
        <v>100617980</v>
      </c>
      <c r="G33" s="968">
        <v>100617980</v>
      </c>
      <c r="H33" s="968">
        <v>100617980</v>
      </c>
      <c r="I33" s="968">
        <v>100617980</v>
      </c>
      <c r="J33" s="969"/>
      <c r="K33" s="969"/>
      <c r="L33" s="969"/>
      <c r="M33" s="969"/>
      <c r="N33" s="969"/>
      <c r="O33" s="967"/>
      <c r="P33" s="967"/>
      <c r="Q33" s="967"/>
      <c r="R33" s="970"/>
      <c r="S33" s="971"/>
      <c r="T33" s="972">
        <v>16065857</v>
      </c>
      <c r="U33" s="972">
        <v>24224908</v>
      </c>
      <c r="V33" s="972">
        <v>86441894</v>
      </c>
      <c r="W33" s="969"/>
      <c r="X33" s="969"/>
      <c r="Y33" s="969"/>
      <c r="Z33" s="969"/>
      <c r="AA33" s="969"/>
      <c r="AB33" s="969"/>
      <c r="AC33" s="969"/>
      <c r="AD33" s="969"/>
      <c r="AE33" s="969"/>
      <c r="AF33" s="971"/>
      <c r="AG33" s="973"/>
      <c r="AH33" s="974"/>
      <c r="AI33" s="974"/>
      <c r="AJ33" s="975"/>
      <c r="AK33" s="976"/>
      <c r="AL33" s="974"/>
      <c r="AM33" s="974"/>
      <c r="AN33" s="977"/>
      <c r="AO33" s="977"/>
      <c r="AP33" s="977"/>
      <c r="AQ33" s="974"/>
      <c r="AR33" s="978"/>
      <c r="AS33" s="977"/>
      <c r="AT33" s="978"/>
      <c r="AU33" s="977"/>
      <c r="AV33" s="978"/>
      <c r="AW33" s="977"/>
      <c r="AX33" s="977"/>
      <c r="AY33" s="979"/>
    </row>
    <row r="34" spans="1:51" s="120" customFormat="1" ht="12" customHeight="1" x14ac:dyDescent="0.25">
      <c r="A34" s="792"/>
      <c r="B34" s="832"/>
      <c r="C34" s="827" t="s">
        <v>196</v>
      </c>
      <c r="D34" s="119" t="s">
        <v>106</v>
      </c>
      <c r="E34" s="946">
        <v>271</v>
      </c>
      <c r="F34" s="946">
        <v>271</v>
      </c>
      <c r="G34" s="946">
        <v>271</v>
      </c>
      <c r="H34" s="946">
        <v>271</v>
      </c>
      <c r="I34" s="946">
        <v>271</v>
      </c>
      <c r="J34" s="947"/>
      <c r="K34" s="947"/>
      <c r="L34" s="947"/>
      <c r="M34" s="947"/>
      <c r="N34" s="947"/>
      <c r="O34" s="947"/>
      <c r="P34" s="947"/>
      <c r="Q34" s="947"/>
      <c r="R34" s="947"/>
      <c r="S34" s="948"/>
      <c r="T34" s="947">
        <v>12</v>
      </c>
      <c r="U34" s="949">
        <v>49</v>
      </c>
      <c r="V34" s="949">
        <v>69</v>
      </c>
      <c r="W34" s="947"/>
      <c r="X34" s="947"/>
      <c r="Y34" s="947"/>
      <c r="Z34" s="947"/>
      <c r="AA34" s="947"/>
      <c r="AB34" s="947"/>
      <c r="AC34" s="947"/>
      <c r="AD34" s="947"/>
      <c r="AE34" s="947"/>
      <c r="AF34" s="948"/>
      <c r="AG34" s="950" t="s">
        <v>196</v>
      </c>
      <c r="AH34" s="951" t="s">
        <v>81</v>
      </c>
      <c r="AI34" s="951" t="s">
        <v>81</v>
      </c>
      <c r="AJ34" s="952" t="s">
        <v>1831</v>
      </c>
      <c r="AK34" s="953" t="s">
        <v>196</v>
      </c>
      <c r="AL34" s="951" t="s">
        <v>81</v>
      </c>
      <c r="AM34" s="951" t="s">
        <v>190</v>
      </c>
      <c r="AN34" s="954">
        <v>383262.83175362134</v>
      </c>
      <c r="AO34" s="954">
        <v>186552.99612035989</v>
      </c>
      <c r="AP34" s="954">
        <v>196709.83563326148</v>
      </c>
      <c r="AQ34" s="951" t="s">
        <v>81</v>
      </c>
      <c r="AR34" s="955" t="s">
        <v>191</v>
      </c>
      <c r="AS34" s="954">
        <v>383262.83175362134</v>
      </c>
      <c r="AT34" s="955" t="s">
        <v>191</v>
      </c>
      <c r="AU34" s="954">
        <v>383262.83175362134</v>
      </c>
      <c r="AV34" s="955" t="s">
        <v>192</v>
      </c>
      <c r="AW34" s="954">
        <v>383262.83175362134</v>
      </c>
      <c r="AX34" s="954">
        <v>383262.83175362134</v>
      </c>
      <c r="AY34" s="956"/>
    </row>
    <row r="35" spans="1:51" s="120" customFormat="1" ht="12" customHeight="1" x14ac:dyDescent="0.25">
      <c r="A35" s="792"/>
      <c r="B35" s="832"/>
      <c r="C35" s="828"/>
      <c r="D35" s="1057" t="s">
        <v>107</v>
      </c>
      <c r="E35" s="122">
        <v>38046688</v>
      </c>
      <c r="F35" s="122">
        <v>38046688</v>
      </c>
      <c r="G35" s="122">
        <v>38046688</v>
      </c>
      <c r="H35" s="122">
        <v>38046688</v>
      </c>
      <c r="I35" s="122">
        <v>38046688</v>
      </c>
      <c r="J35" s="957"/>
      <c r="K35" s="957"/>
      <c r="L35" s="957"/>
      <c r="M35" s="957"/>
      <c r="N35" s="957"/>
      <c r="O35" s="957"/>
      <c r="P35" s="957"/>
      <c r="Q35" s="957"/>
      <c r="R35" s="123"/>
      <c r="S35" s="958"/>
      <c r="T35" s="957">
        <v>5950256</v>
      </c>
      <c r="U35" s="959">
        <v>6984710</v>
      </c>
      <c r="V35" s="959">
        <v>34157568</v>
      </c>
      <c r="W35" s="957"/>
      <c r="X35" s="957"/>
      <c r="Y35" s="957"/>
      <c r="Z35" s="957"/>
      <c r="AA35" s="957"/>
      <c r="AB35" s="957"/>
      <c r="AC35" s="957"/>
      <c r="AD35" s="957"/>
      <c r="AE35" s="957"/>
      <c r="AF35" s="958"/>
      <c r="AG35" s="960"/>
      <c r="AH35" s="961"/>
      <c r="AI35" s="961"/>
      <c r="AJ35" s="962"/>
      <c r="AK35" s="963"/>
      <c r="AL35" s="961"/>
      <c r="AM35" s="961"/>
      <c r="AN35" s="964"/>
      <c r="AO35" s="964"/>
      <c r="AP35" s="964"/>
      <c r="AQ35" s="961"/>
      <c r="AR35" s="965"/>
      <c r="AS35" s="964"/>
      <c r="AT35" s="965"/>
      <c r="AU35" s="964"/>
      <c r="AV35" s="965"/>
      <c r="AW35" s="964"/>
      <c r="AX35" s="964"/>
      <c r="AY35" s="966"/>
    </row>
    <row r="36" spans="1:51" s="120" customFormat="1" ht="12" customHeight="1" x14ac:dyDescent="0.25">
      <c r="A36" s="792"/>
      <c r="B36" s="832"/>
      <c r="C36" s="834"/>
      <c r="D36" s="121" t="s">
        <v>109</v>
      </c>
      <c r="E36" s="468">
        <v>11</v>
      </c>
      <c r="F36" s="468">
        <v>11</v>
      </c>
      <c r="G36" s="468">
        <v>11</v>
      </c>
      <c r="H36" s="468">
        <v>11</v>
      </c>
      <c r="I36" s="468">
        <v>11</v>
      </c>
      <c r="J36" s="967"/>
      <c r="K36" s="967"/>
      <c r="L36" s="967"/>
      <c r="M36" s="967"/>
      <c r="N36" s="967"/>
      <c r="O36" s="967"/>
      <c r="P36" s="967"/>
      <c r="Q36" s="967"/>
      <c r="R36" s="967"/>
      <c r="S36" s="958"/>
      <c r="T36" s="967">
        <v>8</v>
      </c>
      <c r="U36" s="959">
        <v>9</v>
      </c>
      <c r="V36" s="959">
        <v>11</v>
      </c>
      <c r="W36" s="967"/>
      <c r="X36" s="967"/>
      <c r="Y36" s="967"/>
      <c r="Z36" s="967"/>
      <c r="AA36" s="967"/>
      <c r="AB36" s="967"/>
      <c r="AC36" s="967"/>
      <c r="AD36" s="967"/>
      <c r="AE36" s="967"/>
      <c r="AF36" s="958"/>
      <c r="AG36" s="960"/>
      <c r="AH36" s="961"/>
      <c r="AI36" s="961"/>
      <c r="AJ36" s="962"/>
      <c r="AK36" s="963"/>
      <c r="AL36" s="961"/>
      <c r="AM36" s="961"/>
      <c r="AN36" s="964"/>
      <c r="AO36" s="964"/>
      <c r="AP36" s="964"/>
      <c r="AQ36" s="961"/>
      <c r="AR36" s="965"/>
      <c r="AS36" s="964"/>
      <c r="AT36" s="965"/>
      <c r="AU36" s="964"/>
      <c r="AV36" s="965"/>
      <c r="AW36" s="964"/>
      <c r="AX36" s="964"/>
      <c r="AY36" s="966"/>
    </row>
    <row r="37" spans="1:51" s="120" customFormat="1" ht="12" customHeight="1" x14ac:dyDescent="0.25">
      <c r="A37" s="792"/>
      <c r="B37" s="832"/>
      <c r="C37" s="828"/>
      <c r="D37" s="1057" t="s">
        <v>110</v>
      </c>
      <c r="E37" s="468">
        <v>7688757</v>
      </c>
      <c r="F37" s="468">
        <v>7688757</v>
      </c>
      <c r="G37" s="468">
        <v>7688757</v>
      </c>
      <c r="H37" s="468">
        <v>7688757</v>
      </c>
      <c r="I37" s="468">
        <v>7688757</v>
      </c>
      <c r="J37" s="967"/>
      <c r="K37" s="967"/>
      <c r="L37" s="967"/>
      <c r="M37" s="967"/>
      <c r="N37" s="967"/>
      <c r="O37" s="967"/>
      <c r="P37" s="967"/>
      <c r="Q37" s="967"/>
      <c r="R37" s="967"/>
      <c r="S37" s="958"/>
      <c r="T37" s="959">
        <v>1352406</v>
      </c>
      <c r="U37" s="959">
        <v>4026612</v>
      </c>
      <c r="V37" s="959">
        <v>5134202</v>
      </c>
      <c r="W37" s="967"/>
      <c r="X37" s="967"/>
      <c r="Y37" s="967"/>
      <c r="Z37" s="967"/>
      <c r="AA37" s="967"/>
      <c r="AB37" s="967"/>
      <c r="AC37" s="967"/>
      <c r="AD37" s="967"/>
      <c r="AE37" s="967"/>
      <c r="AF37" s="958"/>
      <c r="AG37" s="960"/>
      <c r="AH37" s="961"/>
      <c r="AI37" s="961"/>
      <c r="AJ37" s="962"/>
      <c r="AK37" s="963"/>
      <c r="AL37" s="961"/>
      <c r="AM37" s="961"/>
      <c r="AN37" s="964"/>
      <c r="AO37" s="964"/>
      <c r="AP37" s="964"/>
      <c r="AQ37" s="961"/>
      <c r="AR37" s="965"/>
      <c r="AS37" s="964"/>
      <c r="AT37" s="965"/>
      <c r="AU37" s="964"/>
      <c r="AV37" s="965"/>
      <c r="AW37" s="964"/>
      <c r="AX37" s="964"/>
      <c r="AY37" s="966"/>
    </row>
    <row r="38" spans="1:51" s="120" customFormat="1" ht="12" customHeight="1" x14ac:dyDescent="0.25">
      <c r="A38" s="792"/>
      <c r="B38" s="832"/>
      <c r="C38" s="828"/>
      <c r="D38" s="121" t="s">
        <v>111</v>
      </c>
      <c r="E38" s="468">
        <v>282</v>
      </c>
      <c r="F38" s="468">
        <v>282</v>
      </c>
      <c r="G38" s="468">
        <v>282</v>
      </c>
      <c r="H38" s="468">
        <v>282</v>
      </c>
      <c r="I38" s="468">
        <v>282</v>
      </c>
      <c r="J38" s="967"/>
      <c r="K38" s="967"/>
      <c r="L38" s="967"/>
      <c r="M38" s="967"/>
      <c r="N38" s="967"/>
      <c r="O38" s="967"/>
      <c r="P38" s="967"/>
      <c r="Q38" s="967"/>
      <c r="R38" s="967"/>
      <c r="S38" s="958"/>
      <c r="T38" s="959">
        <v>20</v>
      </c>
      <c r="U38" s="959">
        <v>58</v>
      </c>
      <c r="V38" s="959">
        <v>80</v>
      </c>
      <c r="W38" s="967"/>
      <c r="X38" s="967"/>
      <c r="Y38" s="967"/>
      <c r="Z38" s="967"/>
      <c r="AA38" s="967"/>
      <c r="AB38" s="967"/>
      <c r="AC38" s="967"/>
      <c r="AD38" s="967"/>
      <c r="AE38" s="967"/>
      <c r="AF38" s="958"/>
      <c r="AG38" s="960"/>
      <c r="AH38" s="961"/>
      <c r="AI38" s="961"/>
      <c r="AJ38" s="962"/>
      <c r="AK38" s="963"/>
      <c r="AL38" s="961"/>
      <c r="AM38" s="961"/>
      <c r="AN38" s="964"/>
      <c r="AO38" s="964"/>
      <c r="AP38" s="964"/>
      <c r="AQ38" s="961"/>
      <c r="AR38" s="965"/>
      <c r="AS38" s="964"/>
      <c r="AT38" s="965"/>
      <c r="AU38" s="964"/>
      <c r="AV38" s="965"/>
      <c r="AW38" s="964"/>
      <c r="AX38" s="964"/>
      <c r="AY38" s="966"/>
    </row>
    <row r="39" spans="1:51" s="120" customFormat="1" ht="12" customHeight="1" thickBot="1" x14ac:dyDescent="0.3">
      <c r="A39" s="792"/>
      <c r="B39" s="832"/>
      <c r="C39" s="829"/>
      <c r="D39" s="1058" t="s">
        <v>112</v>
      </c>
      <c r="E39" s="968">
        <v>45735445</v>
      </c>
      <c r="F39" s="968">
        <v>45735445</v>
      </c>
      <c r="G39" s="968">
        <v>45735445</v>
      </c>
      <c r="H39" s="968">
        <v>45735445</v>
      </c>
      <c r="I39" s="968">
        <v>45735445</v>
      </c>
      <c r="J39" s="969"/>
      <c r="K39" s="969"/>
      <c r="L39" s="969"/>
      <c r="M39" s="969"/>
      <c r="N39" s="969"/>
      <c r="O39" s="967"/>
      <c r="P39" s="967"/>
      <c r="Q39" s="967"/>
      <c r="R39" s="970"/>
      <c r="S39" s="971"/>
      <c r="T39" s="972">
        <v>7302662</v>
      </c>
      <c r="U39" s="972">
        <v>11011322</v>
      </c>
      <c r="V39" s="972">
        <v>39291770</v>
      </c>
      <c r="W39" s="969"/>
      <c r="X39" s="969"/>
      <c r="Y39" s="969"/>
      <c r="Z39" s="969"/>
      <c r="AA39" s="969"/>
      <c r="AB39" s="969"/>
      <c r="AC39" s="969"/>
      <c r="AD39" s="969"/>
      <c r="AE39" s="969"/>
      <c r="AF39" s="971"/>
      <c r="AG39" s="973"/>
      <c r="AH39" s="974"/>
      <c r="AI39" s="974"/>
      <c r="AJ39" s="975"/>
      <c r="AK39" s="976"/>
      <c r="AL39" s="974"/>
      <c r="AM39" s="974"/>
      <c r="AN39" s="977"/>
      <c r="AO39" s="977"/>
      <c r="AP39" s="977"/>
      <c r="AQ39" s="974"/>
      <c r="AR39" s="978"/>
      <c r="AS39" s="977"/>
      <c r="AT39" s="978"/>
      <c r="AU39" s="977"/>
      <c r="AV39" s="978"/>
      <c r="AW39" s="977"/>
      <c r="AX39" s="977"/>
      <c r="AY39" s="979"/>
    </row>
    <row r="40" spans="1:51" s="120" customFormat="1" ht="12" customHeight="1" x14ac:dyDescent="0.25">
      <c r="A40" s="792"/>
      <c r="B40" s="832"/>
      <c r="C40" s="827" t="s">
        <v>197</v>
      </c>
      <c r="D40" s="119" t="s">
        <v>106</v>
      </c>
      <c r="E40" s="946">
        <v>166</v>
      </c>
      <c r="F40" s="946">
        <v>166</v>
      </c>
      <c r="G40" s="946">
        <v>166</v>
      </c>
      <c r="H40" s="946">
        <v>166</v>
      </c>
      <c r="I40" s="946">
        <v>166</v>
      </c>
      <c r="J40" s="947"/>
      <c r="K40" s="947"/>
      <c r="L40" s="947"/>
      <c r="M40" s="947"/>
      <c r="N40" s="947"/>
      <c r="O40" s="947"/>
      <c r="P40" s="947"/>
      <c r="Q40" s="947"/>
      <c r="R40" s="947"/>
      <c r="S40" s="948"/>
      <c r="T40" s="947">
        <v>12</v>
      </c>
      <c r="U40" s="949">
        <v>29</v>
      </c>
      <c r="V40" s="949">
        <v>39</v>
      </c>
      <c r="W40" s="947"/>
      <c r="X40" s="947"/>
      <c r="Y40" s="947"/>
      <c r="Z40" s="947"/>
      <c r="AA40" s="947"/>
      <c r="AB40" s="947"/>
      <c r="AC40" s="947"/>
      <c r="AD40" s="947"/>
      <c r="AE40" s="947"/>
      <c r="AF40" s="948"/>
      <c r="AG40" s="950" t="s">
        <v>197</v>
      </c>
      <c r="AH40" s="951" t="s">
        <v>81</v>
      </c>
      <c r="AI40" s="951" t="s">
        <v>81</v>
      </c>
      <c r="AJ40" s="952" t="s">
        <v>1831</v>
      </c>
      <c r="AK40" s="953" t="s">
        <v>197</v>
      </c>
      <c r="AL40" s="951" t="s">
        <v>81</v>
      </c>
      <c r="AM40" s="951" t="s">
        <v>190</v>
      </c>
      <c r="AN40" s="954">
        <v>184230.94094892766</v>
      </c>
      <c r="AO40" s="954">
        <v>89090.700476807586</v>
      </c>
      <c r="AP40" s="954">
        <v>95140.240472120058</v>
      </c>
      <c r="AQ40" s="951" t="s">
        <v>81</v>
      </c>
      <c r="AR40" s="955" t="s">
        <v>191</v>
      </c>
      <c r="AS40" s="954">
        <v>184230.94094892766</v>
      </c>
      <c r="AT40" s="955" t="s">
        <v>191</v>
      </c>
      <c r="AU40" s="954">
        <v>184230.94094892766</v>
      </c>
      <c r="AV40" s="955" t="s">
        <v>192</v>
      </c>
      <c r="AW40" s="954">
        <v>184230.94094892766</v>
      </c>
      <c r="AX40" s="954">
        <v>184230.94094892766</v>
      </c>
      <c r="AY40" s="956"/>
    </row>
    <row r="41" spans="1:51" s="120" customFormat="1" ht="12" customHeight="1" x14ac:dyDescent="0.25">
      <c r="A41" s="792"/>
      <c r="B41" s="832"/>
      <c r="C41" s="828"/>
      <c r="D41" s="1057" t="s">
        <v>107</v>
      </c>
      <c r="E41" s="122">
        <v>23303596</v>
      </c>
      <c r="F41" s="122">
        <v>23303596</v>
      </c>
      <c r="G41" s="122">
        <v>23303596</v>
      </c>
      <c r="H41" s="122">
        <v>23303596</v>
      </c>
      <c r="I41" s="122">
        <v>23303596</v>
      </c>
      <c r="J41" s="957"/>
      <c r="K41" s="957"/>
      <c r="L41" s="957"/>
      <c r="M41" s="957"/>
      <c r="N41" s="957"/>
      <c r="O41" s="957"/>
      <c r="P41" s="957"/>
      <c r="Q41" s="957"/>
      <c r="R41" s="123"/>
      <c r="S41" s="958"/>
      <c r="T41" s="957">
        <v>3644532</v>
      </c>
      <c r="U41" s="959">
        <v>4278135</v>
      </c>
      <c r="V41" s="959">
        <v>20921510</v>
      </c>
      <c r="W41" s="957"/>
      <c r="X41" s="957"/>
      <c r="Y41" s="957"/>
      <c r="Z41" s="957"/>
      <c r="AA41" s="957"/>
      <c r="AB41" s="957"/>
      <c r="AC41" s="957"/>
      <c r="AD41" s="957"/>
      <c r="AE41" s="957"/>
      <c r="AF41" s="958"/>
      <c r="AG41" s="960"/>
      <c r="AH41" s="961"/>
      <c r="AI41" s="961"/>
      <c r="AJ41" s="962"/>
      <c r="AK41" s="963"/>
      <c r="AL41" s="961"/>
      <c r="AM41" s="961"/>
      <c r="AN41" s="964"/>
      <c r="AO41" s="964"/>
      <c r="AP41" s="964"/>
      <c r="AQ41" s="961"/>
      <c r="AR41" s="965"/>
      <c r="AS41" s="964"/>
      <c r="AT41" s="965"/>
      <c r="AU41" s="964"/>
      <c r="AV41" s="965"/>
      <c r="AW41" s="964"/>
      <c r="AX41" s="964"/>
      <c r="AY41" s="966"/>
    </row>
    <row r="42" spans="1:51" s="120" customFormat="1" ht="12" customHeight="1" x14ac:dyDescent="0.25">
      <c r="A42" s="792"/>
      <c r="B42" s="832"/>
      <c r="C42" s="828"/>
      <c r="D42" s="121" t="s">
        <v>109</v>
      </c>
      <c r="E42" s="468">
        <v>10</v>
      </c>
      <c r="F42" s="468">
        <v>10</v>
      </c>
      <c r="G42" s="468">
        <v>10</v>
      </c>
      <c r="H42" s="468">
        <v>10</v>
      </c>
      <c r="I42" s="468">
        <v>10</v>
      </c>
      <c r="J42" s="967"/>
      <c r="K42" s="967"/>
      <c r="L42" s="967"/>
      <c r="M42" s="967"/>
      <c r="N42" s="967"/>
      <c r="O42" s="967"/>
      <c r="P42" s="967"/>
      <c r="Q42" s="967"/>
      <c r="R42" s="967"/>
      <c r="S42" s="958"/>
      <c r="T42" s="967">
        <v>8</v>
      </c>
      <c r="U42" s="959">
        <v>9</v>
      </c>
      <c r="V42" s="959">
        <v>10</v>
      </c>
      <c r="W42" s="967"/>
      <c r="X42" s="967"/>
      <c r="Y42" s="967"/>
      <c r="Z42" s="967"/>
      <c r="AA42" s="967"/>
      <c r="AB42" s="967"/>
      <c r="AC42" s="967"/>
      <c r="AD42" s="967"/>
      <c r="AE42" s="967"/>
      <c r="AF42" s="958"/>
      <c r="AG42" s="960"/>
      <c r="AH42" s="961"/>
      <c r="AI42" s="961"/>
      <c r="AJ42" s="962"/>
      <c r="AK42" s="963"/>
      <c r="AL42" s="961"/>
      <c r="AM42" s="961"/>
      <c r="AN42" s="964"/>
      <c r="AO42" s="964"/>
      <c r="AP42" s="964"/>
      <c r="AQ42" s="961"/>
      <c r="AR42" s="965"/>
      <c r="AS42" s="964"/>
      <c r="AT42" s="965"/>
      <c r="AU42" s="964"/>
      <c r="AV42" s="965"/>
      <c r="AW42" s="964"/>
      <c r="AX42" s="964"/>
      <c r="AY42" s="966"/>
    </row>
    <row r="43" spans="1:51" s="120" customFormat="1" ht="12" customHeight="1" x14ac:dyDescent="0.25">
      <c r="A43" s="792"/>
      <c r="B43" s="832"/>
      <c r="C43" s="828"/>
      <c r="D43" s="1057" t="s">
        <v>110</v>
      </c>
      <c r="E43" s="468">
        <v>4709364</v>
      </c>
      <c r="F43" s="468">
        <v>4709364</v>
      </c>
      <c r="G43" s="468">
        <v>4709364</v>
      </c>
      <c r="H43" s="468">
        <v>4709364</v>
      </c>
      <c r="I43" s="468">
        <v>4709364</v>
      </c>
      <c r="J43" s="967"/>
      <c r="K43" s="967"/>
      <c r="L43" s="967"/>
      <c r="M43" s="967"/>
      <c r="N43" s="967"/>
      <c r="O43" s="967"/>
      <c r="P43" s="967"/>
      <c r="Q43" s="967"/>
      <c r="R43" s="967"/>
      <c r="S43" s="958"/>
      <c r="T43" s="959">
        <v>828349</v>
      </c>
      <c r="U43" s="959">
        <v>2466300</v>
      </c>
      <c r="V43" s="959">
        <v>3144699</v>
      </c>
      <c r="W43" s="967"/>
      <c r="X43" s="967"/>
      <c r="Y43" s="967"/>
      <c r="Z43" s="967"/>
      <c r="AA43" s="967"/>
      <c r="AB43" s="967"/>
      <c r="AC43" s="967"/>
      <c r="AD43" s="967"/>
      <c r="AE43" s="967"/>
      <c r="AF43" s="958"/>
      <c r="AG43" s="960"/>
      <c r="AH43" s="961"/>
      <c r="AI43" s="961"/>
      <c r="AJ43" s="962"/>
      <c r="AK43" s="963"/>
      <c r="AL43" s="961"/>
      <c r="AM43" s="961"/>
      <c r="AN43" s="964"/>
      <c r="AO43" s="964"/>
      <c r="AP43" s="964"/>
      <c r="AQ43" s="961"/>
      <c r="AR43" s="965"/>
      <c r="AS43" s="964"/>
      <c r="AT43" s="965"/>
      <c r="AU43" s="964"/>
      <c r="AV43" s="965"/>
      <c r="AW43" s="964"/>
      <c r="AX43" s="964"/>
      <c r="AY43" s="966"/>
    </row>
    <row r="44" spans="1:51" s="120" customFormat="1" ht="12" customHeight="1" x14ac:dyDescent="0.25">
      <c r="A44" s="792"/>
      <c r="B44" s="832"/>
      <c r="C44" s="828"/>
      <c r="D44" s="121" t="s">
        <v>111</v>
      </c>
      <c r="E44" s="468">
        <v>176</v>
      </c>
      <c r="F44" s="468">
        <v>176</v>
      </c>
      <c r="G44" s="468">
        <v>176</v>
      </c>
      <c r="H44" s="468">
        <v>176</v>
      </c>
      <c r="I44" s="468">
        <v>176</v>
      </c>
      <c r="J44" s="967"/>
      <c r="K44" s="967"/>
      <c r="L44" s="967"/>
      <c r="M44" s="967"/>
      <c r="N44" s="967"/>
      <c r="O44" s="967"/>
      <c r="P44" s="967"/>
      <c r="Q44" s="967"/>
      <c r="R44" s="967"/>
      <c r="S44" s="958"/>
      <c r="T44" s="959">
        <v>20</v>
      </c>
      <c r="U44" s="959">
        <v>38</v>
      </c>
      <c r="V44" s="959">
        <v>49</v>
      </c>
      <c r="W44" s="967"/>
      <c r="X44" s="967"/>
      <c r="Y44" s="967"/>
      <c r="Z44" s="967"/>
      <c r="AA44" s="967"/>
      <c r="AB44" s="967"/>
      <c r="AC44" s="967"/>
      <c r="AD44" s="967"/>
      <c r="AE44" s="967"/>
      <c r="AF44" s="958"/>
      <c r="AG44" s="960"/>
      <c r="AH44" s="961"/>
      <c r="AI44" s="961"/>
      <c r="AJ44" s="962"/>
      <c r="AK44" s="963"/>
      <c r="AL44" s="961"/>
      <c r="AM44" s="961"/>
      <c r="AN44" s="964"/>
      <c r="AO44" s="964"/>
      <c r="AP44" s="964"/>
      <c r="AQ44" s="961"/>
      <c r="AR44" s="965"/>
      <c r="AS44" s="964"/>
      <c r="AT44" s="965"/>
      <c r="AU44" s="964"/>
      <c r="AV44" s="965"/>
      <c r="AW44" s="964"/>
      <c r="AX44" s="964"/>
      <c r="AY44" s="966"/>
    </row>
    <row r="45" spans="1:51" s="120" customFormat="1" ht="12" customHeight="1" thickBot="1" x14ac:dyDescent="0.3">
      <c r="A45" s="792"/>
      <c r="B45" s="832"/>
      <c r="C45" s="829"/>
      <c r="D45" s="1058" t="s">
        <v>112</v>
      </c>
      <c r="E45" s="968">
        <v>28012960</v>
      </c>
      <c r="F45" s="968">
        <v>28012960</v>
      </c>
      <c r="G45" s="968">
        <v>28012960</v>
      </c>
      <c r="H45" s="968">
        <v>28012960</v>
      </c>
      <c r="I45" s="968">
        <v>28012960</v>
      </c>
      <c r="J45" s="969"/>
      <c r="K45" s="969"/>
      <c r="L45" s="969"/>
      <c r="M45" s="969"/>
      <c r="N45" s="969"/>
      <c r="O45" s="967"/>
      <c r="P45" s="967"/>
      <c r="Q45" s="967"/>
      <c r="R45" s="970"/>
      <c r="S45" s="971"/>
      <c r="T45" s="972">
        <v>4472881</v>
      </c>
      <c r="U45" s="972">
        <v>6744435</v>
      </c>
      <c r="V45" s="972">
        <v>24066209</v>
      </c>
      <c r="W45" s="969"/>
      <c r="X45" s="969"/>
      <c r="Y45" s="969"/>
      <c r="Z45" s="969"/>
      <c r="AA45" s="969"/>
      <c r="AB45" s="969"/>
      <c r="AC45" s="969"/>
      <c r="AD45" s="969"/>
      <c r="AE45" s="969"/>
      <c r="AF45" s="971"/>
      <c r="AG45" s="973"/>
      <c r="AH45" s="974"/>
      <c r="AI45" s="974"/>
      <c r="AJ45" s="975"/>
      <c r="AK45" s="976"/>
      <c r="AL45" s="974"/>
      <c r="AM45" s="974"/>
      <c r="AN45" s="977"/>
      <c r="AO45" s="977"/>
      <c r="AP45" s="977"/>
      <c r="AQ45" s="974"/>
      <c r="AR45" s="978"/>
      <c r="AS45" s="977"/>
      <c r="AT45" s="978"/>
      <c r="AU45" s="977"/>
      <c r="AV45" s="978"/>
      <c r="AW45" s="977"/>
      <c r="AX45" s="977"/>
      <c r="AY45" s="979"/>
    </row>
    <row r="46" spans="1:51" s="120" customFormat="1" ht="12" customHeight="1" x14ac:dyDescent="0.25">
      <c r="A46" s="792"/>
      <c r="B46" s="832"/>
      <c r="C46" s="827" t="s">
        <v>198</v>
      </c>
      <c r="D46" s="119" t="s">
        <v>106</v>
      </c>
      <c r="E46" s="946">
        <v>400</v>
      </c>
      <c r="F46" s="946">
        <v>400</v>
      </c>
      <c r="G46" s="946">
        <v>400</v>
      </c>
      <c r="H46" s="946">
        <v>400</v>
      </c>
      <c r="I46" s="946">
        <v>400</v>
      </c>
      <c r="J46" s="947"/>
      <c r="K46" s="947"/>
      <c r="L46" s="947"/>
      <c r="M46" s="947"/>
      <c r="N46" s="947"/>
      <c r="O46" s="947"/>
      <c r="P46" s="947"/>
      <c r="Q46" s="947"/>
      <c r="R46" s="947"/>
      <c r="S46" s="948"/>
      <c r="T46" s="947">
        <v>21</v>
      </c>
      <c r="U46" s="949">
        <v>54</v>
      </c>
      <c r="V46" s="949">
        <v>96</v>
      </c>
      <c r="W46" s="947"/>
      <c r="X46" s="947"/>
      <c r="Y46" s="947"/>
      <c r="Z46" s="947"/>
      <c r="AA46" s="947"/>
      <c r="AB46" s="947"/>
      <c r="AC46" s="947"/>
      <c r="AD46" s="947"/>
      <c r="AE46" s="947"/>
      <c r="AF46" s="948"/>
      <c r="AG46" s="950" t="s">
        <v>198</v>
      </c>
      <c r="AH46" s="951" t="s">
        <v>81</v>
      </c>
      <c r="AI46" s="951" t="s">
        <v>81</v>
      </c>
      <c r="AJ46" s="952" t="s">
        <v>1831</v>
      </c>
      <c r="AK46" s="953" t="s">
        <v>198</v>
      </c>
      <c r="AL46" s="951" t="s">
        <v>81</v>
      </c>
      <c r="AM46" s="951" t="s">
        <v>190</v>
      </c>
      <c r="AN46" s="954">
        <v>748035.05943483522</v>
      </c>
      <c r="AO46" s="954">
        <v>360340.90694607492</v>
      </c>
      <c r="AP46" s="954">
        <v>387694.1524887603</v>
      </c>
      <c r="AQ46" s="951" t="s">
        <v>81</v>
      </c>
      <c r="AR46" s="955" t="s">
        <v>191</v>
      </c>
      <c r="AS46" s="954">
        <v>748035.05943483522</v>
      </c>
      <c r="AT46" s="955" t="s">
        <v>191</v>
      </c>
      <c r="AU46" s="954">
        <v>748035.05943483522</v>
      </c>
      <c r="AV46" s="955" t="s">
        <v>192</v>
      </c>
      <c r="AW46" s="954">
        <v>748035.05943483522</v>
      </c>
      <c r="AX46" s="954">
        <v>748035.05943483522</v>
      </c>
      <c r="AY46" s="956"/>
    </row>
    <row r="47" spans="1:51" s="120" customFormat="1" ht="12" customHeight="1" x14ac:dyDescent="0.25">
      <c r="A47" s="792"/>
      <c r="B47" s="832"/>
      <c r="C47" s="828"/>
      <c r="D47" s="1057" t="s">
        <v>107</v>
      </c>
      <c r="E47" s="122">
        <v>56118865</v>
      </c>
      <c r="F47" s="122">
        <v>56118865</v>
      </c>
      <c r="G47" s="122">
        <v>56118865</v>
      </c>
      <c r="H47" s="122">
        <v>56118865</v>
      </c>
      <c r="I47" s="122">
        <v>56118865</v>
      </c>
      <c r="J47" s="957"/>
      <c r="K47" s="957"/>
      <c r="L47" s="957"/>
      <c r="M47" s="957"/>
      <c r="N47" s="957"/>
      <c r="O47" s="957"/>
      <c r="P47" s="957"/>
      <c r="Q47" s="957"/>
      <c r="R47" s="123"/>
      <c r="S47" s="958"/>
      <c r="T47" s="957">
        <v>8776627</v>
      </c>
      <c r="U47" s="959">
        <v>10302448</v>
      </c>
      <c r="V47" s="959">
        <v>50382412</v>
      </c>
      <c r="W47" s="957"/>
      <c r="X47" s="957"/>
      <c r="Y47" s="957"/>
      <c r="Z47" s="957"/>
      <c r="AA47" s="957"/>
      <c r="AB47" s="957"/>
      <c r="AC47" s="957"/>
      <c r="AD47" s="957"/>
      <c r="AE47" s="957"/>
      <c r="AF47" s="958"/>
      <c r="AG47" s="960"/>
      <c r="AH47" s="961"/>
      <c r="AI47" s="961"/>
      <c r="AJ47" s="962"/>
      <c r="AK47" s="963"/>
      <c r="AL47" s="961"/>
      <c r="AM47" s="961"/>
      <c r="AN47" s="964"/>
      <c r="AO47" s="964"/>
      <c r="AP47" s="964"/>
      <c r="AQ47" s="961"/>
      <c r="AR47" s="965"/>
      <c r="AS47" s="964"/>
      <c r="AT47" s="965"/>
      <c r="AU47" s="964"/>
      <c r="AV47" s="965"/>
      <c r="AW47" s="964"/>
      <c r="AX47" s="964"/>
      <c r="AY47" s="966"/>
    </row>
    <row r="48" spans="1:51" s="120" customFormat="1" ht="12" customHeight="1" x14ac:dyDescent="0.25">
      <c r="A48" s="792"/>
      <c r="B48" s="832"/>
      <c r="C48" s="828"/>
      <c r="D48" s="121" t="s">
        <v>109</v>
      </c>
      <c r="E48" s="468">
        <v>22</v>
      </c>
      <c r="F48" s="468">
        <v>22</v>
      </c>
      <c r="G48" s="468">
        <v>22</v>
      </c>
      <c r="H48" s="468">
        <v>22</v>
      </c>
      <c r="I48" s="468">
        <v>22</v>
      </c>
      <c r="J48" s="967"/>
      <c r="K48" s="967"/>
      <c r="L48" s="967"/>
      <c r="M48" s="967"/>
      <c r="N48" s="967"/>
      <c r="O48" s="967"/>
      <c r="P48" s="967"/>
      <c r="Q48" s="967"/>
      <c r="R48" s="967"/>
      <c r="S48" s="958"/>
      <c r="T48" s="967">
        <v>13</v>
      </c>
      <c r="U48" s="959">
        <v>22</v>
      </c>
      <c r="V48" s="959">
        <v>22</v>
      </c>
      <c r="W48" s="967"/>
      <c r="X48" s="967"/>
      <c r="Y48" s="967"/>
      <c r="Z48" s="967"/>
      <c r="AA48" s="967"/>
      <c r="AB48" s="967"/>
      <c r="AC48" s="967"/>
      <c r="AD48" s="967"/>
      <c r="AE48" s="967"/>
      <c r="AF48" s="958"/>
      <c r="AG48" s="960"/>
      <c r="AH48" s="961"/>
      <c r="AI48" s="961"/>
      <c r="AJ48" s="962"/>
      <c r="AK48" s="963"/>
      <c r="AL48" s="961"/>
      <c r="AM48" s="961"/>
      <c r="AN48" s="964"/>
      <c r="AO48" s="964"/>
      <c r="AP48" s="964"/>
      <c r="AQ48" s="961"/>
      <c r="AR48" s="965"/>
      <c r="AS48" s="964"/>
      <c r="AT48" s="965"/>
      <c r="AU48" s="964"/>
      <c r="AV48" s="965"/>
      <c r="AW48" s="964"/>
      <c r="AX48" s="964"/>
      <c r="AY48" s="966"/>
    </row>
    <row r="49" spans="1:51" s="120" customFormat="1" ht="12" customHeight="1" x14ac:dyDescent="0.25">
      <c r="A49" s="792"/>
      <c r="B49" s="832"/>
      <c r="C49" s="828"/>
      <c r="D49" s="1057" t="s">
        <v>110</v>
      </c>
      <c r="E49" s="468">
        <v>11340917</v>
      </c>
      <c r="F49" s="468">
        <v>11340917</v>
      </c>
      <c r="G49" s="468">
        <v>11340917</v>
      </c>
      <c r="H49" s="468">
        <v>11340917</v>
      </c>
      <c r="I49" s="468">
        <v>11340917</v>
      </c>
      <c r="J49" s="967"/>
      <c r="K49" s="967"/>
      <c r="L49" s="967"/>
      <c r="M49" s="967"/>
      <c r="N49" s="967"/>
      <c r="O49" s="967"/>
      <c r="P49" s="967"/>
      <c r="Q49" s="967"/>
      <c r="R49" s="967"/>
      <c r="S49" s="958"/>
      <c r="T49" s="959">
        <v>1994799</v>
      </c>
      <c r="U49" s="959">
        <v>5939253</v>
      </c>
      <c r="V49" s="959">
        <v>7572948</v>
      </c>
      <c r="W49" s="967"/>
      <c r="X49" s="967"/>
      <c r="Y49" s="967"/>
      <c r="Z49" s="967"/>
      <c r="AA49" s="967"/>
      <c r="AB49" s="967"/>
      <c r="AC49" s="967"/>
      <c r="AD49" s="967"/>
      <c r="AE49" s="967"/>
      <c r="AF49" s="958"/>
      <c r="AG49" s="960"/>
      <c r="AH49" s="961"/>
      <c r="AI49" s="961"/>
      <c r="AJ49" s="962"/>
      <c r="AK49" s="963"/>
      <c r="AL49" s="961"/>
      <c r="AM49" s="961"/>
      <c r="AN49" s="964"/>
      <c r="AO49" s="964"/>
      <c r="AP49" s="964"/>
      <c r="AQ49" s="961"/>
      <c r="AR49" s="965"/>
      <c r="AS49" s="964"/>
      <c r="AT49" s="965"/>
      <c r="AU49" s="964"/>
      <c r="AV49" s="965"/>
      <c r="AW49" s="964"/>
      <c r="AX49" s="964"/>
      <c r="AY49" s="966"/>
    </row>
    <row r="50" spans="1:51" s="120" customFormat="1" ht="12" customHeight="1" x14ac:dyDescent="0.25">
      <c r="A50" s="792"/>
      <c r="B50" s="832"/>
      <c r="C50" s="828"/>
      <c r="D50" s="121" t="s">
        <v>111</v>
      </c>
      <c r="E50" s="468">
        <v>422</v>
      </c>
      <c r="F50" s="468">
        <v>422</v>
      </c>
      <c r="G50" s="468">
        <v>422</v>
      </c>
      <c r="H50" s="468">
        <v>422</v>
      </c>
      <c r="I50" s="468">
        <v>422</v>
      </c>
      <c r="J50" s="967"/>
      <c r="K50" s="967"/>
      <c r="L50" s="967"/>
      <c r="M50" s="967"/>
      <c r="N50" s="967"/>
      <c r="O50" s="967"/>
      <c r="P50" s="967"/>
      <c r="Q50" s="967"/>
      <c r="R50" s="967"/>
      <c r="S50" s="958"/>
      <c r="T50" s="959">
        <v>34</v>
      </c>
      <c r="U50" s="959">
        <v>76</v>
      </c>
      <c r="V50" s="959">
        <v>118</v>
      </c>
      <c r="W50" s="967"/>
      <c r="X50" s="967"/>
      <c r="Y50" s="967"/>
      <c r="Z50" s="967"/>
      <c r="AA50" s="967"/>
      <c r="AB50" s="967"/>
      <c r="AC50" s="967"/>
      <c r="AD50" s="967"/>
      <c r="AE50" s="967"/>
      <c r="AF50" s="958"/>
      <c r="AG50" s="960"/>
      <c r="AH50" s="961"/>
      <c r="AI50" s="961"/>
      <c r="AJ50" s="962"/>
      <c r="AK50" s="963"/>
      <c r="AL50" s="961"/>
      <c r="AM50" s="961"/>
      <c r="AN50" s="964"/>
      <c r="AO50" s="964"/>
      <c r="AP50" s="964"/>
      <c r="AQ50" s="961"/>
      <c r="AR50" s="965"/>
      <c r="AS50" s="964"/>
      <c r="AT50" s="965"/>
      <c r="AU50" s="964"/>
      <c r="AV50" s="965"/>
      <c r="AW50" s="964"/>
      <c r="AX50" s="964"/>
      <c r="AY50" s="966"/>
    </row>
    <row r="51" spans="1:51" s="120" customFormat="1" ht="12" customHeight="1" thickBot="1" x14ac:dyDescent="0.3">
      <c r="A51" s="792"/>
      <c r="B51" s="832"/>
      <c r="C51" s="829"/>
      <c r="D51" s="1058" t="s">
        <v>112</v>
      </c>
      <c r="E51" s="968">
        <v>67459782</v>
      </c>
      <c r="F51" s="968">
        <v>67459782</v>
      </c>
      <c r="G51" s="968">
        <v>67459782</v>
      </c>
      <c r="H51" s="968">
        <v>67459782</v>
      </c>
      <c r="I51" s="968">
        <v>67459782</v>
      </c>
      <c r="J51" s="969"/>
      <c r="K51" s="969"/>
      <c r="L51" s="969"/>
      <c r="M51" s="969"/>
      <c r="N51" s="969"/>
      <c r="O51" s="967"/>
      <c r="P51" s="967"/>
      <c r="Q51" s="967"/>
      <c r="R51" s="970"/>
      <c r="S51" s="971"/>
      <c r="T51" s="972">
        <v>10771426</v>
      </c>
      <c r="U51" s="972">
        <v>16241701</v>
      </c>
      <c r="V51" s="972">
        <v>57955360</v>
      </c>
      <c r="W51" s="969"/>
      <c r="X51" s="969"/>
      <c r="Y51" s="969"/>
      <c r="Z51" s="969"/>
      <c r="AA51" s="969"/>
      <c r="AB51" s="969"/>
      <c r="AC51" s="969"/>
      <c r="AD51" s="969"/>
      <c r="AE51" s="969"/>
      <c r="AF51" s="971"/>
      <c r="AG51" s="973"/>
      <c r="AH51" s="974"/>
      <c r="AI51" s="974"/>
      <c r="AJ51" s="975"/>
      <c r="AK51" s="976"/>
      <c r="AL51" s="974"/>
      <c r="AM51" s="974"/>
      <c r="AN51" s="977"/>
      <c r="AO51" s="977"/>
      <c r="AP51" s="977"/>
      <c r="AQ51" s="974"/>
      <c r="AR51" s="978"/>
      <c r="AS51" s="977"/>
      <c r="AT51" s="978"/>
      <c r="AU51" s="977"/>
      <c r="AV51" s="978"/>
      <c r="AW51" s="977"/>
      <c r="AX51" s="977"/>
      <c r="AY51" s="979"/>
    </row>
    <row r="52" spans="1:51" s="120" customFormat="1" ht="12" customHeight="1" x14ac:dyDescent="0.25">
      <c r="A52" s="792"/>
      <c r="B52" s="832"/>
      <c r="C52" s="827" t="s">
        <v>199</v>
      </c>
      <c r="D52" s="119" t="s">
        <v>106</v>
      </c>
      <c r="E52" s="946">
        <v>1323</v>
      </c>
      <c r="F52" s="946">
        <v>1323</v>
      </c>
      <c r="G52" s="946">
        <v>1323</v>
      </c>
      <c r="H52" s="946">
        <v>1323</v>
      </c>
      <c r="I52" s="946">
        <v>1323</v>
      </c>
      <c r="J52" s="947"/>
      <c r="K52" s="947"/>
      <c r="L52" s="947"/>
      <c r="M52" s="947"/>
      <c r="N52" s="947"/>
      <c r="O52" s="947"/>
      <c r="P52" s="947"/>
      <c r="Q52" s="947"/>
      <c r="R52" s="947"/>
      <c r="S52" s="948"/>
      <c r="T52" s="947">
        <v>91</v>
      </c>
      <c r="U52" s="949">
        <v>195</v>
      </c>
      <c r="V52" s="949">
        <v>330</v>
      </c>
      <c r="W52" s="947"/>
      <c r="X52" s="947"/>
      <c r="Y52" s="947"/>
      <c r="Z52" s="947"/>
      <c r="AA52" s="947"/>
      <c r="AB52" s="947"/>
      <c r="AC52" s="947"/>
      <c r="AD52" s="947"/>
      <c r="AE52" s="947"/>
      <c r="AF52" s="948"/>
      <c r="AG52" s="950" t="s">
        <v>199</v>
      </c>
      <c r="AH52" s="951" t="s">
        <v>81</v>
      </c>
      <c r="AI52" s="951" t="s">
        <v>81</v>
      </c>
      <c r="AJ52" s="952" t="s">
        <v>1831</v>
      </c>
      <c r="AK52" s="953" t="s">
        <v>199</v>
      </c>
      <c r="AL52" s="951" t="s">
        <v>81</v>
      </c>
      <c r="AM52" s="951" t="s">
        <v>190</v>
      </c>
      <c r="AN52" s="954">
        <v>1098451.9476729208</v>
      </c>
      <c r="AO52" s="954">
        <v>525761.27298806014</v>
      </c>
      <c r="AP52" s="954">
        <v>572690.67468486074</v>
      </c>
      <c r="AQ52" s="951" t="s">
        <v>81</v>
      </c>
      <c r="AR52" s="955" t="s">
        <v>191</v>
      </c>
      <c r="AS52" s="954">
        <v>1098451.9476729208</v>
      </c>
      <c r="AT52" s="955" t="s">
        <v>191</v>
      </c>
      <c r="AU52" s="954">
        <v>1098451.9476729208</v>
      </c>
      <c r="AV52" s="955" t="s">
        <v>192</v>
      </c>
      <c r="AW52" s="954">
        <v>1098451.9476729208</v>
      </c>
      <c r="AX52" s="954">
        <v>1098451.9476729208</v>
      </c>
      <c r="AY52" s="956"/>
    </row>
    <row r="53" spans="1:51" s="120" customFormat="1" ht="12" customHeight="1" x14ac:dyDescent="0.25">
      <c r="A53" s="792"/>
      <c r="B53" s="832"/>
      <c r="C53" s="828"/>
      <c r="D53" s="1057" t="s">
        <v>107</v>
      </c>
      <c r="E53" s="122">
        <v>185477604</v>
      </c>
      <c r="F53" s="122">
        <v>185477604</v>
      </c>
      <c r="G53" s="122">
        <v>185477604</v>
      </c>
      <c r="H53" s="122">
        <v>185477604</v>
      </c>
      <c r="I53" s="122">
        <v>185477604</v>
      </c>
      <c r="J53" s="957"/>
      <c r="K53" s="957"/>
      <c r="L53" s="957"/>
      <c r="M53" s="957"/>
      <c r="N53" s="957"/>
      <c r="O53" s="957"/>
      <c r="P53" s="957"/>
      <c r="Q53" s="957"/>
      <c r="R53" s="123"/>
      <c r="S53" s="958"/>
      <c r="T53" s="957">
        <v>29007497</v>
      </c>
      <c r="U53" s="959">
        <v>34050462</v>
      </c>
      <c r="V53" s="959">
        <v>166518142</v>
      </c>
      <c r="W53" s="957"/>
      <c r="X53" s="957"/>
      <c r="Y53" s="957"/>
      <c r="Z53" s="957"/>
      <c r="AA53" s="957"/>
      <c r="AB53" s="957"/>
      <c r="AC53" s="957"/>
      <c r="AD53" s="957"/>
      <c r="AE53" s="957"/>
      <c r="AF53" s="958"/>
      <c r="AG53" s="960"/>
      <c r="AH53" s="961"/>
      <c r="AI53" s="961"/>
      <c r="AJ53" s="962"/>
      <c r="AK53" s="963"/>
      <c r="AL53" s="961"/>
      <c r="AM53" s="961"/>
      <c r="AN53" s="964"/>
      <c r="AO53" s="964"/>
      <c r="AP53" s="964"/>
      <c r="AQ53" s="961"/>
      <c r="AR53" s="965"/>
      <c r="AS53" s="964"/>
      <c r="AT53" s="965"/>
      <c r="AU53" s="964"/>
      <c r="AV53" s="965"/>
      <c r="AW53" s="964"/>
      <c r="AX53" s="964"/>
      <c r="AY53" s="966"/>
    </row>
    <row r="54" spans="1:51" s="120" customFormat="1" ht="12" customHeight="1" x14ac:dyDescent="0.25">
      <c r="A54" s="792"/>
      <c r="B54" s="832"/>
      <c r="C54" s="828"/>
      <c r="D54" s="121" t="s">
        <v>109</v>
      </c>
      <c r="E54" s="468">
        <v>60</v>
      </c>
      <c r="F54" s="468">
        <v>60</v>
      </c>
      <c r="G54" s="468">
        <v>60</v>
      </c>
      <c r="H54" s="468">
        <v>60</v>
      </c>
      <c r="I54" s="468">
        <v>60</v>
      </c>
      <c r="J54" s="967"/>
      <c r="K54" s="967"/>
      <c r="L54" s="967"/>
      <c r="M54" s="967"/>
      <c r="N54" s="967"/>
      <c r="O54" s="967"/>
      <c r="P54" s="967"/>
      <c r="Q54" s="967"/>
      <c r="R54" s="967"/>
      <c r="S54" s="958"/>
      <c r="T54" s="967">
        <v>57</v>
      </c>
      <c r="U54" s="959">
        <v>60</v>
      </c>
      <c r="V54" s="959">
        <v>60</v>
      </c>
      <c r="W54" s="967"/>
      <c r="X54" s="967"/>
      <c r="Y54" s="967"/>
      <c r="Z54" s="967"/>
      <c r="AA54" s="967"/>
      <c r="AB54" s="967"/>
      <c r="AC54" s="967"/>
      <c r="AD54" s="967"/>
      <c r="AE54" s="967"/>
      <c r="AF54" s="958"/>
      <c r="AG54" s="960"/>
      <c r="AH54" s="961"/>
      <c r="AI54" s="961"/>
      <c r="AJ54" s="962"/>
      <c r="AK54" s="963"/>
      <c r="AL54" s="961"/>
      <c r="AM54" s="961"/>
      <c r="AN54" s="964"/>
      <c r="AO54" s="964"/>
      <c r="AP54" s="964"/>
      <c r="AQ54" s="961"/>
      <c r="AR54" s="965"/>
      <c r="AS54" s="964"/>
      <c r="AT54" s="965"/>
      <c r="AU54" s="964"/>
      <c r="AV54" s="965"/>
      <c r="AW54" s="964"/>
      <c r="AX54" s="964"/>
      <c r="AY54" s="966"/>
    </row>
    <row r="55" spans="1:51" s="120" customFormat="1" ht="12" customHeight="1" x14ac:dyDescent="0.25">
      <c r="A55" s="792"/>
      <c r="B55" s="832"/>
      <c r="C55" s="828"/>
      <c r="D55" s="1057" t="s">
        <v>110</v>
      </c>
      <c r="E55" s="468">
        <v>37482691</v>
      </c>
      <c r="F55" s="468">
        <v>37482691</v>
      </c>
      <c r="G55" s="468">
        <v>37482691</v>
      </c>
      <c r="H55" s="468">
        <v>37482691</v>
      </c>
      <c r="I55" s="468">
        <v>37482691</v>
      </c>
      <c r="J55" s="967"/>
      <c r="K55" s="967"/>
      <c r="L55" s="967"/>
      <c r="M55" s="967"/>
      <c r="N55" s="967"/>
      <c r="O55" s="967"/>
      <c r="P55" s="967"/>
      <c r="Q55" s="967"/>
      <c r="R55" s="967"/>
      <c r="S55" s="958"/>
      <c r="T55" s="959">
        <v>6592980</v>
      </c>
      <c r="U55" s="959">
        <v>19629733</v>
      </c>
      <c r="V55" s="959">
        <v>25029236</v>
      </c>
      <c r="W55" s="967"/>
      <c r="X55" s="967"/>
      <c r="Y55" s="967"/>
      <c r="Z55" s="967"/>
      <c r="AA55" s="967"/>
      <c r="AB55" s="967"/>
      <c r="AC55" s="967"/>
      <c r="AD55" s="967"/>
      <c r="AE55" s="967"/>
      <c r="AF55" s="958"/>
      <c r="AG55" s="960"/>
      <c r="AH55" s="961"/>
      <c r="AI55" s="961"/>
      <c r="AJ55" s="962"/>
      <c r="AK55" s="963"/>
      <c r="AL55" s="961"/>
      <c r="AM55" s="961"/>
      <c r="AN55" s="964"/>
      <c r="AO55" s="964"/>
      <c r="AP55" s="964"/>
      <c r="AQ55" s="961"/>
      <c r="AR55" s="965"/>
      <c r="AS55" s="964"/>
      <c r="AT55" s="965"/>
      <c r="AU55" s="964"/>
      <c r="AV55" s="965"/>
      <c r="AW55" s="964"/>
      <c r="AX55" s="964"/>
      <c r="AY55" s="966"/>
    </row>
    <row r="56" spans="1:51" s="120" customFormat="1" ht="12" customHeight="1" x14ac:dyDescent="0.25">
      <c r="A56" s="792"/>
      <c r="B56" s="832"/>
      <c r="C56" s="828"/>
      <c r="D56" s="121" t="s">
        <v>111</v>
      </c>
      <c r="E56" s="468">
        <v>1383</v>
      </c>
      <c r="F56" s="468">
        <v>1383</v>
      </c>
      <c r="G56" s="468">
        <v>1383</v>
      </c>
      <c r="H56" s="468">
        <v>1383</v>
      </c>
      <c r="I56" s="468">
        <v>1383</v>
      </c>
      <c r="J56" s="967"/>
      <c r="K56" s="967"/>
      <c r="L56" s="967"/>
      <c r="M56" s="967"/>
      <c r="N56" s="967"/>
      <c r="O56" s="967"/>
      <c r="P56" s="967"/>
      <c r="Q56" s="967"/>
      <c r="R56" s="967"/>
      <c r="S56" s="958"/>
      <c r="T56" s="959">
        <v>148</v>
      </c>
      <c r="U56" s="959">
        <v>255</v>
      </c>
      <c r="V56" s="959">
        <v>390</v>
      </c>
      <c r="W56" s="967"/>
      <c r="X56" s="967"/>
      <c r="Y56" s="967"/>
      <c r="Z56" s="967"/>
      <c r="AA56" s="967"/>
      <c r="AB56" s="967"/>
      <c r="AC56" s="967"/>
      <c r="AD56" s="967"/>
      <c r="AE56" s="967"/>
      <c r="AF56" s="958"/>
      <c r="AG56" s="960"/>
      <c r="AH56" s="961"/>
      <c r="AI56" s="961"/>
      <c r="AJ56" s="962"/>
      <c r="AK56" s="963"/>
      <c r="AL56" s="961"/>
      <c r="AM56" s="961"/>
      <c r="AN56" s="964"/>
      <c r="AO56" s="964"/>
      <c r="AP56" s="964"/>
      <c r="AQ56" s="961"/>
      <c r="AR56" s="965"/>
      <c r="AS56" s="964"/>
      <c r="AT56" s="965"/>
      <c r="AU56" s="964"/>
      <c r="AV56" s="965"/>
      <c r="AW56" s="964"/>
      <c r="AX56" s="964"/>
      <c r="AY56" s="966"/>
    </row>
    <row r="57" spans="1:51" s="120" customFormat="1" ht="12" customHeight="1" thickBot="1" x14ac:dyDescent="0.3">
      <c r="A57" s="792"/>
      <c r="B57" s="832"/>
      <c r="C57" s="829"/>
      <c r="D57" s="1058" t="s">
        <v>112</v>
      </c>
      <c r="E57" s="968">
        <v>222960295</v>
      </c>
      <c r="F57" s="968">
        <v>222960295</v>
      </c>
      <c r="G57" s="968">
        <v>222960295</v>
      </c>
      <c r="H57" s="968">
        <v>222960295</v>
      </c>
      <c r="I57" s="968">
        <v>222960295</v>
      </c>
      <c r="J57" s="969"/>
      <c r="K57" s="969"/>
      <c r="L57" s="969"/>
      <c r="M57" s="969"/>
      <c r="N57" s="969"/>
      <c r="O57" s="967"/>
      <c r="P57" s="967"/>
      <c r="Q57" s="967"/>
      <c r="R57" s="970"/>
      <c r="S57" s="971"/>
      <c r="T57" s="972">
        <v>35600477</v>
      </c>
      <c r="U57" s="972">
        <v>53680195</v>
      </c>
      <c r="V57" s="972">
        <v>191547378</v>
      </c>
      <c r="W57" s="969"/>
      <c r="X57" s="969"/>
      <c r="Y57" s="969"/>
      <c r="Z57" s="969"/>
      <c r="AA57" s="969"/>
      <c r="AB57" s="969"/>
      <c r="AC57" s="969"/>
      <c r="AD57" s="969"/>
      <c r="AE57" s="969"/>
      <c r="AF57" s="971"/>
      <c r="AG57" s="973"/>
      <c r="AH57" s="974"/>
      <c r="AI57" s="974"/>
      <c r="AJ57" s="975"/>
      <c r="AK57" s="976"/>
      <c r="AL57" s="974"/>
      <c r="AM57" s="974"/>
      <c r="AN57" s="977"/>
      <c r="AO57" s="977"/>
      <c r="AP57" s="977"/>
      <c r="AQ57" s="974"/>
      <c r="AR57" s="978"/>
      <c r="AS57" s="977"/>
      <c r="AT57" s="978"/>
      <c r="AU57" s="977"/>
      <c r="AV57" s="978"/>
      <c r="AW57" s="977"/>
      <c r="AX57" s="977"/>
      <c r="AY57" s="979"/>
    </row>
    <row r="58" spans="1:51" s="120" customFormat="1" ht="12" customHeight="1" x14ac:dyDescent="0.25">
      <c r="A58" s="792"/>
      <c r="B58" s="832"/>
      <c r="C58" s="827" t="s">
        <v>200</v>
      </c>
      <c r="D58" s="119" t="s">
        <v>106</v>
      </c>
      <c r="E58" s="946">
        <v>1014</v>
      </c>
      <c r="F58" s="946">
        <v>1014</v>
      </c>
      <c r="G58" s="946">
        <v>1014</v>
      </c>
      <c r="H58" s="946">
        <v>1014</v>
      </c>
      <c r="I58" s="946">
        <v>1014</v>
      </c>
      <c r="J58" s="947"/>
      <c r="K58" s="947"/>
      <c r="L58" s="947"/>
      <c r="M58" s="947"/>
      <c r="N58" s="947"/>
      <c r="O58" s="947"/>
      <c r="P58" s="947"/>
      <c r="Q58" s="947"/>
      <c r="R58" s="947"/>
      <c r="S58" s="948"/>
      <c r="T58" s="947">
        <v>57</v>
      </c>
      <c r="U58" s="949">
        <v>146</v>
      </c>
      <c r="V58" s="949">
        <v>261</v>
      </c>
      <c r="W58" s="947"/>
      <c r="X58" s="947"/>
      <c r="Y58" s="947"/>
      <c r="Z58" s="947"/>
      <c r="AA58" s="947"/>
      <c r="AB58" s="947"/>
      <c r="AC58" s="947"/>
      <c r="AD58" s="947"/>
      <c r="AE58" s="947"/>
      <c r="AF58" s="948"/>
      <c r="AG58" s="950" t="s">
        <v>200</v>
      </c>
      <c r="AH58" s="951" t="s">
        <v>81</v>
      </c>
      <c r="AI58" s="951" t="s">
        <v>81</v>
      </c>
      <c r="AJ58" s="952" t="s">
        <v>1831</v>
      </c>
      <c r="AK58" s="953" t="s">
        <v>200</v>
      </c>
      <c r="AL58" s="951" t="s">
        <v>81</v>
      </c>
      <c r="AM58" s="951" t="s">
        <v>190</v>
      </c>
      <c r="AN58" s="954">
        <v>394712.79130635085</v>
      </c>
      <c r="AO58" s="954">
        <v>187079.12319752673</v>
      </c>
      <c r="AP58" s="954">
        <v>207633.66810882412</v>
      </c>
      <c r="AQ58" s="951" t="s">
        <v>81</v>
      </c>
      <c r="AR58" s="955" t="s">
        <v>191</v>
      </c>
      <c r="AS58" s="954">
        <v>394712.79130635085</v>
      </c>
      <c r="AT58" s="955" t="s">
        <v>191</v>
      </c>
      <c r="AU58" s="954">
        <v>394712.79130635085</v>
      </c>
      <c r="AV58" s="955" t="s">
        <v>192</v>
      </c>
      <c r="AW58" s="954">
        <v>394712.79130635085</v>
      </c>
      <c r="AX58" s="954">
        <v>394712.79130635085</v>
      </c>
      <c r="AY58" s="956"/>
    </row>
    <row r="59" spans="1:51" s="120" customFormat="1" ht="12" customHeight="1" x14ac:dyDescent="0.25">
      <c r="A59" s="792"/>
      <c r="B59" s="832"/>
      <c r="C59" s="828"/>
      <c r="D59" s="1057" t="s">
        <v>107</v>
      </c>
      <c r="E59" s="122">
        <v>142199497</v>
      </c>
      <c r="F59" s="122">
        <v>142199497</v>
      </c>
      <c r="G59" s="122">
        <v>142199497</v>
      </c>
      <c r="H59" s="122">
        <v>142199497</v>
      </c>
      <c r="I59" s="122">
        <v>142199497</v>
      </c>
      <c r="J59" s="957"/>
      <c r="K59" s="957"/>
      <c r="L59" s="957"/>
      <c r="M59" s="957"/>
      <c r="N59" s="957"/>
      <c r="O59" s="957"/>
      <c r="P59" s="957"/>
      <c r="Q59" s="957"/>
      <c r="R59" s="123"/>
      <c r="S59" s="958"/>
      <c r="T59" s="957">
        <v>22239081</v>
      </c>
      <c r="U59" s="959">
        <v>26105354</v>
      </c>
      <c r="V59" s="959">
        <v>127663909</v>
      </c>
      <c r="W59" s="957"/>
      <c r="X59" s="957"/>
      <c r="Y59" s="957"/>
      <c r="Z59" s="957"/>
      <c r="AA59" s="957"/>
      <c r="AB59" s="957"/>
      <c r="AC59" s="957"/>
      <c r="AD59" s="957"/>
      <c r="AE59" s="957"/>
      <c r="AF59" s="958"/>
      <c r="AG59" s="960"/>
      <c r="AH59" s="961"/>
      <c r="AI59" s="961"/>
      <c r="AJ59" s="962"/>
      <c r="AK59" s="963"/>
      <c r="AL59" s="961"/>
      <c r="AM59" s="961"/>
      <c r="AN59" s="964"/>
      <c r="AO59" s="964"/>
      <c r="AP59" s="964"/>
      <c r="AQ59" s="961"/>
      <c r="AR59" s="965"/>
      <c r="AS59" s="964"/>
      <c r="AT59" s="965"/>
      <c r="AU59" s="964"/>
      <c r="AV59" s="965"/>
      <c r="AW59" s="964"/>
      <c r="AX59" s="964"/>
      <c r="AY59" s="966"/>
    </row>
    <row r="60" spans="1:51" s="120" customFormat="1" ht="12" customHeight="1" x14ac:dyDescent="0.25">
      <c r="A60" s="792"/>
      <c r="B60" s="832"/>
      <c r="C60" s="828"/>
      <c r="D60" s="121" t="s">
        <v>109</v>
      </c>
      <c r="E60" s="468">
        <v>38</v>
      </c>
      <c r="F60" s="468">
        <v>38</v>
      </c>
      <c r="G60" s="468">
        <v>38</v>
      </c>
      <c r="H60" s="468">
        <v>38</v>
      </c>
      <c r="I60" s="468">
        <v>38</v>
      </c>
      <c r="J60" s="967"/>
      <c r="K60" s="967"/>
      <c r="L60" s="967"/>
      <c r="M60" s="967"/>
      <c r="N60" s="967"/>
      <c r="O60" s="967"/>
      <c r="P60" s="967"/>
      <c r="Q60" s="967"/>
      <c r="R60" s="967"/>
      <c r="S60" s="958"/>
      <c r="T60" s="967">
        <v>36</v>
      </c>
      <c r="U60" s="959">
        <v>38</v>
      </c>
      <c r="V60" s="959">
        <v>38</v>
      </c>
      <c r="W60" s="967"/>
      <c r="X60" s="967"/>
      <c r="Y60" s="967"/>
      <c r="Z60" s="967"/>
      <c r="AA60" s="967"/>
      <c r="AB60" s="967"/>
      <c r="AC60" s="967"/>
      <c r="AD60" s="967"/>
      <c r="AE60" s="967"/>
      <c r="AF60" s="958"/>
      <c r="AG60" s="960"/>
      <c r="AH60" s="961"/>
      <c r="AI60" s="961"/>
      <c r="AJ60" s="962"/>
      <c r="AK60" s="963"/>
      <c r="AL60" s="961"/>
      <c r="AM60" s="961"/>
      <c r="AN60" s="964"/>
      <c r="AO60" s="964"/>
      <c r="AP60" s="964"/>
      <c r="AQ60" s="961"/>
      <c r="AR60" s="965"/>
      <c r="AS60" s="964"/>
      <c r="AT60" s="965"/>
      <c r="AU60" s="964"/>
      <c r="AV60" s="965"/>
      <c r="AW60" s="964"/>
      <c r="AX60" s="964"/>
      <c r="AY60" s="966"/>
    </row>
    <row r="61" spans="1:51" s="120" customFormat="1" ht="12" customHeight="1" x14ac:dyDescent="0.25">
      <c r="A61" s="792"/>
      <c r="B61" s="832"/>
      <c r="C61" s="828"/>
      <c r="D61" s="1057" t="s">
        <v>110</v>
      </c>
      <c r="E61" s="468">
        <v>28736730</v>
      </c>
      <c r="F61" s="468">
        <v>28736730</v>
      </c>
      <c r="G61" s="468">
        <v>28736730</v>
      </c>
      <c r="H61" s="468">
        <v>28736730</v>
      </c>
      <c r="I61" s="468">
        <v>28736730</v>
      </c>
      <c r="J61" s="967"/>
      <c r="K61" s="967"/>
      <c r="L61" s="967"/>
      <c r="M61" s="967"/>
      <c r="N61" s="967"/>
      <c r="O61" s="967"/>
      <c r="P61" s="967"/>
      <c r="Q61" s="967"/>
      <c r="R61" s="967"/>
      <c r="S61" s="958"/>
      <c r="T61" s="959">
        <v>5054618</v>
      </c>
      <c r="U61" s="959">
        <v>15049462</v>
      </c>
      <c r="V61" s="959">
        <v>19189081</v>
      </c>
      <c r="W61" s="967"/>
      <c r="X61" s="967"/>
      <c r="Y61" s="967"/>
      <c r="Z61" s="967"/>
      <c r="AA61" s="967"/>
      <c r="AB61" s="967"/>
      <c r="AC61" s="967"/>
      <c r="AD61" s="967"/>
      <c r="AE61" s="967"/>
      <c r="AF61" s="958"/>
      <c r="AG61" s="960"/>
      <c r="AH61" s="961"/>
      <c r="AI61" s="961"/>
      <c r="AJ61" s="962"/>
      <c r="AK61" s="963"/>
      <c r="AL61" s="961"/>
      <c r="AM61" s="961"/>
      <c r="AN61" s="964"/>
      <c r="AO61" s="964"/>
      <c r="AP61" s="964"/>
      <c r="AQ61" s="961"/>
      <c r="AR61" s="965"/>
      <c r="AS61" s="964"/>
      <c r="AT61" s="965"/>
      <c r="AU61" s="964"/>
      <c r="AV61" s="965"/>
      <c r="AW61" s="964"/>
      <c r="AX61" s="964"/>
      <c r="AY61" s="966"/>
    </row>
    <row r="62" spans="1:51" s="120" customFormat="1" ht="12" customHeight="1" x14ac:dyDescent="0.25">
      <c r="A62" s="792"/>
      <c r="B62" s="832"/>
      <c r="C62" s="828"/>
      <c r="D62" s="121" t="s">
        <v>111</v>
      </c>
      <c r="E62" s="468">
        <v>1052</v>
      </c>
      <c r="F62" s="468">
        <v>1052</v>
      </c>
      <c r="G62" s="468">
        <v>1052</v>
      </c>
      <c r="H62" s="468">
        <v>1052</v>
      </c>
      <c r="I62" s="468">
        <v>1052</v>
      </c>
      <c r="J62" s="967"/>
      <c r="K62" s="967"/>
      <c r="L62" s="967"/>
      <c r="M62" s="967"/>
      <c r="N62" s="967"/>
      <c r="O62" s="967"/>
      <c r="P62" s="967"/>
      <c r="Q62" s="967"/>
      <c r="R62" s="967"/>
      <c r="S62" s="958"/>
      <c r="T62" s="959">
        <v>93</v>
      </c>
      <c r="U62" s="959">
        <v>184</v>
      </c>
      <c r="V62" s="959">
        <v>299</v>
      </c>
      <c r="W62" s="967"/>
      <c r="X62" s="967"/>
      <c r="Y62" s="967"/>
      <c r="Z62" s="967"/>
      <c r="AA62" s="967"/>
      <c r="AB62" s="967"/>
      <c r="AC62" s="967"/>
      <c r="AD62" s="967"/>
      <c r="AE62" s="967"/>
      <c r="AF62" s="958"/>
      <c r="AG62" s="960"/>
      <c r="AH62" s="961"/>
      <c r="AI62" s="961"/>
      <c r="AJ62" s="962"/>
      <c r="AK62" s="963"/>
      <c r="AL62" s="961"/>
      <c r="AM62" s="961"/>
      <c r="AN62" s="964"/>
      <c r="AO62" s="964"/>
      <c r="AP62" s="964"/>
      <c r="AQ62" s="961"/>
      <c r="AR62" s="965"/>
      <c r="AS62" s="964"/>
      <c r="AT62" s="965"/>
      <c r="AU62" s="964"/>
      <c r="AV62" s="965"/>
      <c r="AW62" s="964"/>
      <c r="AX62" s="964"/>
      <c r="AY62" s="966"/>
    </row>
    <row r="63" spans="1:51" s="120" customFormat="1" ht="12" customHeight="1" thickBot="1" x14ac:dyDescent="0.3">
      <c r="A63" s="792"/>
      <c r="B63" s="832"/>
      <c r="C63" s="829"/>
      <c r="D63" s="1058" t="s">
        <v>112</v>
      </c>
      <c r="E63" s="968">
        <v>170936227</v>
      </c>
      <c r="F63" s="968">
        <v>170936227</v>
      </c>
      <c r="G63" s="968">
        <v>170936227</v>
      </c>
      <c r="H63" s="968">
        <v>170936227</v>
      </c>
      <c r="I63" s="968">
        <v>170936227</v>
      </c>
      <c r="J63" s="969"/>
      <c r="K63" s="969"/>
      <c r="L63" s="969"/>
      <c r="M63" s="969"/>
      <c r="N63" s="969"/>
      <c r="O63" s="967"/>
      <c r="P63" s="967"/>
      <c r="Q63" s="967"/>
      <c r="R63" s="970"/>
      <c r="S63" s="971"/>
      <c r="T63" s="972">
        <v>27293699</v>
      </c>
      <c r="U63" s="972">
        <v>41154816</v>
      </c>
      <c r="V63" s="972">
        <v>146852990</v>
      </c>
      <c r="W63" s="969"/>
      <c r="X63" s="969"/>
      <c r="Y63" s="969"/>
      <c r="Z63" s="969"/>
      <c r="AA63" s="969"/>
      <c r="AB63" s="969"/>
      <c r="AC63" s="969"/>
      <c r="AD63" s="969"/>
      <c r="AE63" s="969"/>
      <c r="AF63" s="971"/>
      <c r="AG63" s="973"/>
      <c r="AH63" s="974"/>
      <c r="AI63" s="974"/>
      <c r="AJ63" s="975"/>
      <c r="AK63" s="976"/>
      <c r="AL63" s="974"/>
      <c r="AM63" s="974"/>
      <c r="AN63" s="977"/>
      <c r="AO63" s="977"/>
      <c r="AP63" s="977"/>
      <c r="AQ63" s="974"/>
      <c r="AR63" s="978"/>
      <c r="AS63" s="977"/>
      <c r="AT63" s="978"/>
      <c r="AU63" s="977"/>
      <c r="AV63" s="978"/>
      <c r="AW63" s="977"/>
      <c r="AX63" s="977"/>
      <c r="AY63" s="979"/>
    </row>
    <row r="64" spans="1:51" s="120" customFormat="1" ht="12" customHeight="1" x14ac:dyDescent="0.25">
      <c r="A64" s="792"/>
      <c r="B64" s="832"/>
      <c r="C64" s="827" t="s">
        <v>201</v>
      </c>
      <c r="D64" s="119" t="s">
        <v>106</v>
      </c>
      <c r="E64" s="946">
        <v>1923</v>
      </c>
      <c r="F64" s="946">
        <v>1923</v>
      </c>
      <c r="G64" s="946">
        <v>1923</v>
      </c>
      <c r="H64" s="946">
        <v>1923</v>
      </c>
      <c r="I64" s="946">
        <v>1923</v>
      </c>
      <c r="J64" s="947"/>
      <c r="K64" s="947"/>
      <c r="L64" s="947"/>
      <c r="M64" s="947"/>
      <c r="N64" s="947"/>
      <c r="O64" s="947"/>
      <c r="P64" s="947"/>
      <c r="Q64" s="947"/>
      <c r="R64" s="947"/>
      <c r="S64" s="948"/>
      <c r="T64" s="947">
        <v>129</v>
      </c>
      <c r="U64" s="949">
        <v>345</v>
      </c>
      <c r="V64" s="949">
        <v>485</v>
      </c>
      <c r="W64" s="947"/>
      <c r="X64" s="947"/>
      <c r="Y64" s="947"/>
      <c r="Z64" s="947"/>
      <c r="AA64" s="947"/>
      <c r="AB64" s="947"/>
      <c r="AC64" s="947"/>
      <c r="AD64" s="947"/>
      <c r="AE64" s="947"/>
      <c r="AF64" s="948"/>
      <c r="AG64" s="950" t="s">
        <v>201</v>
      </c>
      <c r="AH64" s="951" t="s">
        <v>81</v>
      </c>
      <c r="AI64" s="951" t="s">
        <v>81</v>
      </c>
      <c r="AJ64" s="952" t="s">
        <v>1831</v>
      </c>
      <c r="AK64" s="953" t="s">
        <v>201</v>
      </c>
      <c r="AL64" s="951" t="s">
        <v>81</v>
      </c>
      <c r="AM64" s="951" t="s">
        <v>190</v>
      </c>
      <c r="AN64" s="954">
        <v>855164.25873709982</v>
      </c>
      <c r="AO64" s="954">
        <v>403384.32955541712</v>
      </c>
      <c r="AP64" s="954">
        <v>451779.92918168276</v>
      </c>
      <c r="AQ64" s="951" t="s">
        <v>81</v>
      </c>
      <c r="AR64" s="955" t="s">
        <v>191</v>
      </c>
      <c r="AS64" s="954">
        <v>855164.25873709982</v>
      </c>
      <c r="AT64" s="955" t="s">
        <v>191</v>
      </c>
      <c r="AU64" s="954">
        <v>855164.25873709982</v>
      </c>
      <c r="AV64" s="955" t="s">
        <v>192</v>
      </c>
      <c r="AW64" s="954">
        <v>855164.25873709982</v>
      </c>
      <c r="AX64" s="954">
        <v>855164.25873709982</v>
      </c>
      <c r="AY64" s="956"/>
    </row>
    <row r="65" spans="1:51" s="120" customFormat="1" ht="12" customHeight="1" x14ac:dyDescent="0.25">
      <c r="A65" s="792"/>
      <c r="B65" s="832"/>
      <c r="C65" s="828"/>
      <c r="D65" s="1057" t="s">
        <v>107</v>
      </c>
      <c r="E65" s="122">
        <v>269655902</v>
      </c>
      <c r="F65" s="122">
        <v>269655902</v>
      </c>
      <c r="G65" s="122">
        <v>269655902</v>
      </c>
      <c r="H65" s="122">
        <v>269655902</v>
      </c>
      <c r="I65" s="122">
        <v>269655902</v>
      </c>
      <c r="J65" s="957"/>
      <c r="K65" s="957"/>
      <c r="L65" s="957"/>
      <c r="M65" s="957"/>
      <c r="N65" s="957"/>
      <c r="O65" s="957"/>
      <c r="P65" s="957"/>
      <c r="Q65" s="957"/>
      <c r="R65" s="123"/>
      <c r="S65" s="958"/>
      <c r="T65" s="957">
        <v>42172438</v>
      </c>
      <c r="U65" s="959">
        <v>49504134</v>
      </c>
      <c r="V65" s="959">
        <v>242091760</v>
      </c>
      <c r="W65" s="957"/>
      <c r="X65" s="957"/>
      <c r="Y65" s="957"/>
      <c r="Z65" s="957"/>
      <c r="AA65" s="957"/>
      <c r="AB65" s="957"/>
      <c r="AC65" s="957"/>
      <c r="AD65" s="957"/>
      <c r="AE65" s="957"/>
      <c r="AF65" s="958"/>
      <c r="AG65" s="960"/>
      <c r="AH65" s="961"/>
      <c r="AI65" s="961"/>
      <c r="AJ65" s="962"/>
      <c r="AK65" s="963"/>
      <c r="AL65" s="961"/>
      <c r="AM65" s="961"/>
      <c r="AN65" s="964"/>
      <c r="AO65" s="964"/>
      <c r="AP65" s="964"/>
      <c r="AQ65" s="961"/>
      <c r="AR65" s="965"/>
      <c r="AS65" s="964"/>
      <c r="AT65" s="965"/>
      <c r="AU65" s="964"/>
      <c r="AV65" s="965"/>
      <c r="AW65" s="964"/>
      <c r="AX65" s="964"/>
      <c r="AY65" s="966"/>
    </row>
    <row r="66" spans="1:51" s="120" customFormat="1" ht="12" customHeight="1" x14ac:dyDescent="0.25">
      <c r="A66" s="792"/>
      <c r="B66" s="832"/>
      <c r="C66" s="828"/>
      <c r="D66" s="121" t="s">
        <v>109</v>
      </c>
      <c r="E66" s="468">
        <v>82</v>
      </c>
      <c r="F66" s="468">
        <v>82</v>
      </c>
      <c r="G66" s="468">
        <v>82</v>
      </c>
      <c r="H66" s="468">
        <v>82</v>
      </c>
      <c r="I66" s="468">
        <v>82</v>
      </c>
      <c r="J66" s="967"/>
      <c r="K66" s="967"/>
      <c r="L66" s="967"/>
      <c r="M66" s="967"/>
      <c r="N66" s="967"/>
      <c r="O66" s="967"/>
      <c r="P66" s="967"/>
      <c r="Q66" s="967"/>
      <c r="R66" s="967"/>
      <c r="S66" s="958"/>
      <c r="T66" s="967">
        <v>80</v>
      </c>
      <c r="U66" s="959">
        <v>82</v>
      </c>
      <c r="V66" s="959">
        <v>82</v>
      </c>
      <c r="W66" s="967"/>
      <c r="X66" s="967"/>
      <c r="Y66" s="967"/>
      <c r="Z66" s="967"/>
      <c r="AA66" s="967"/>
      <c r="AB66" s="967"/>
      <c r="AC66" s="967"/>
      <c r="AD66" s="967"/>
      <c r="AE66" s="967"/>
      <c r="AF66" s="958"/>
      <c r="AG66" s="960"/>
      <c r="AH66" s="961"/>
      <c r="AI66" s="961"/>
      <c r="AJ66" s="962"/>
      <c r="AK66" s="963"/>
      <c r="AL66" s="961"/>
      <c r="AM66" s="961"/>
      <c r="AN66" s="964"/>
      <c r="AO66" s="964"/>
      <c r="AP66" s="964"/>
      <c r="AQ66" s="961"/>
      <c r="AR66" s="965"/>
      <c r="AS66" s="964"/>
      <c r="AT66" s="965"/>
      <c r="AU66" s="964"/>
      <c r="AV66" s="965"/>
      <c r="AW66" s="964"/>
      <c r="AX66" s="964"/>
      <c r="AY66" s="966"/>
    </row>
    <row r="67" spans="1:51" s="120" customFormat="1" ht="12" customHeight="1" x14ac:dyDescent="0.25">
      <c r="A67" s="792"/>
      <c r="B67" s="832"/>
      <c r="C67" s="828"/>
      <c r="D67" s="1057" t="s">
        <v>110</v>
      </c>
      <c r="E67" s="468">
        <v>54494066</v>
      </c>
      <c r="F67" s="468">
        <v>54494066</v>
      </c>
      <c r="G67" s="468">
        <v>54494066</v>
      </c>
      <c r="H67" s="468">
        <v>54494066</v>
      </c>
      <c r="I67" s="468">
        <v>54494066</v>
      </c>
      <c r="J67" s="967"/>
      <c r="K67" s="967"/>
      <c r="L67" s="967"/>
      <c r="M67" s="967"/>
      <c r="N67" s="967"/>
      <c r="O67" s="967"/>
      <c r="P67" s="967"/>
      <c r="Q67" s="967"/>
      <c r="R67" s="967"/>
      <c r="S67" s="958"/>
      <c r="T67" s="959">
        <v>9585179</v>
      </c>
      <c r="U67" s="959">
        <v>28538612</v>
      </c>
      <c r="V67" s="959">
        <v>36388659</v>
      </c>
      <c r="W67" s="967"/>
      <c r="X67" s="967"/>
      <c r="Y67" s="967"/>
      <c r="Z67" s="967"/>
      <c r="AA67" s="967"/>
      <c r="AB67" s="967"/>
      <c r="AC67" s="967"/>
      <c r="AD67" s="967"/>
      <c r="AE67" s="967"/>
      <c r="AF67" s="958"/>
      <c r="AG67" s="960"/>
      <c r="AH67" s="961"/>
      <c r="AI67" s="961"/>
      <c r="AJ67" s="962"/>
      <c r="AK67" s="963"/>
      <c r="AL67" s="961"/>
      <c r="AM67" s="961"/>
      <c r="AN67" s="964"/>
      <c r="AO67" s="964"/>
      <c r="AP67" s="964"/>
      <c r="AQ67" s="961"/>
      <c r="AR67" s="965"/>
      <c r="AS67" s="964"/>
      <c r="AT67" s="965"/>
      <c r="AU67" s="964"/>
      <c r="AV67" s="965"/>
      <c r="AW67" s="964"/>
      <c r="AX67" s="964"/>
      <c r="AY67" s="966"/>
    </row>
    <row r="68" spans="1:51" s="120" customFormat="1" ht="12" customHeight="1" x14ac:dyDescent="0.25">
      <c r="A68" s="792"/>
      <c r="B68" s="832"/>
      <c r="C68" s="828"/>
      <c r="D68" s="121" t="s">
        <v>111</v>
      </c>
      <c r="E68" s="468">
        <v>2005</v>
      </c>
      <c r="F68" s="468">
        <v>2005</v>
      </c>
      <c r="G68" s="468">
        <v>2005</v>
      </c>
      <c r="H68" s="468">
        <v>2005</v>
      </c>
      <c r="I68" s="468">
        <v>2005</v>
      </c>
      <c r="J68" s="967"/>
      <c r="K68" s="967"/>
      <c r="L68" s="967"/>
      <c r="M68" s="967"/>
      <c r="N68" s="967"/>
      <c r="O68" s="967"/>
      <c r="P68" s="967"/>
      <c r="Q68" s="967"/>
      <c r="R68" s="967"/>
      <c r="S68" s="958"/>
      <c r="T68" s="959">
        <v>209</v>
      </c>
      <c r="U68" s="959">
        <v>427</v>
      </c>
      <c r="V68" s="959">
        <v>567</v>
      </c>
      <c r="W68" s="967"/>
      <c r="X68" s="967"/>
      <c r="Y68" s="967"/>
      <c r="Z68" s="967"/>
      <c r="AA68" s="967"/>
      <c r="AB68" s="967"/>
      <c r="AC68" s="967"/>
      <c r="AD68" s="967"/>
      <c r="AE68" s="967"/>
      <c r="AF68" s="958"/>
      <c r="AG68" s="960"/>
      <c r="AH68" s="961"/>
      <c r="AI68" s="961"/>
      <c r="AJ68" s="962"/>
      <c r="AK68" s="963"/>
      <c r="AL68" s="961"/>
      <c r="AM68" s="961"/>
      <c r="AN68" s="964"/>
      <c r="AO68" s="964"/>
      <c r="AP68" s="964"/>
      <c r="AQ68" s="961"/>
      <c r="AR68" s="965"/>
      <c r="AS68" s="964"/>
      <c r="AT68" s="965"/>
      <c r="AU68" s="964"/>
      <c r="AV68" s="965"/>
      <c r="AW68" s="964"/>
      <c r="AX68" s="964"/>
      <c r="AY68" s="966"/>
    </row>
    <row r="69" spans="1:51" s="120" customFormat="1" ht="12" customHeight="1" thickBot="1" x14ac:dyDescent="0.3">
      <c r="A69" s="792"/>
      <c r="B69" s="832"/>
      <c r="C69" s="829"/>
      <c r="D69" s="1058" t="s">
        <v>112</v>
      </c>
      <c r="E69" s="968">
        <v>324149968</v>
      </c>
      <c r="F69" s="968">
        <v>324149968</v>
      </c>
      <c r="G69" s="968">
        <v>324149968</v>
      </c>
      <c r="H69" s="968">
        <v>324149968</v>
      </c>
      <c r="I69" s="968">
        <v>324149968</v>
      </c>
      <c r="J69" s="969"/>
      <c r="K69" s="969"/>
      <c r="L69" s="969"/>
      <c r="M69" s="969"/>
      <c r="N69" s="969"/>
      <c r="O69" s="967"/>
      <c r="P69" s="967"/>
      <c r="Q69" s="967"/>
      <c r="R69" s="970"/>
      <c r="S69" s="971"/>
      <c r="T69" s="972">
        <v>51757617</v>
      </c>
      <c r="U69" s="972">
        <v>78042746</v>
      </c>
      <c r="V69" s="972">
        <v>278480419</v>
      </c>
      <c r="W69" s="969"/>
      <c r="X69" s="969"/>
      <c r="Y69" s="969"/>
      <c r="Z69" s="969"/>
      <c r="AA69" s="969"/>
      <c r="AB69" s="969"/>
      <c r="AC69" s="969"/>
      <c r="AD69" s="969"/>
      <c r="AE69" s="969"/>
      <c r="AF69" s="971"/>
      <c r="AG69" s="973"/>
      <c r="AH69" s="974"/>
      <c r="AI69" s="974"/>
      <c r="AJ69" s="975"/>
      <c r="AK69" s="976"/>
      <c r="AL69" s="974"/>
      <c r="AM69" s="974"/>
      <c r="AN69" s="977"/>
      <c r="AO69" s="977"/>
      <c r="AP69" s="977"/>
      <c r="AQ69" s="974"/>
      <c r="AR69" s="978"/>
      <c r="AS69" s="977"/>
      <c r="AT69" s="978"/>
      <c r="AU69" s="977"/>
      <c r="AV69" s="978"/>
      <c r="AW69" s="977"/>
      <c r="AX69" s="977"/>
      <c r="AY69" s="979"/>
    </row>
    <row r="70" spans="1:51" s="120" customFormat="1" ht="12" customHeight="1" x14ac:dyDescent="0.25">
      <c r="A70" s="792"/>
      <c r="B70" s="832"/>
      <c r="C70" s="827" t="s">
        <v>202</v>
      </c>
      <c r="D70" s="119" t="s">
        <v>106</v>
      </c>
      <c r="E70" s="946">
        <v>4087</v>
      </c>
      <c r="F70" s="946">
        <v>4087</v>
      </c>
      <c r="G70" s="946">
        <v>4087</v>
      </c>
      <c r="H70" s="946">
        <v>4087</v>
      </c>
      <c r="I70" s="946">
        <v>4087</v>
      </c>
      <c r="J70" s="947"/>
      <c r="K70" s="947"/>
      <c r="L70" s="947"/>
      <c r="M70" s="947"/>
      <c r="N70" s="947"/>
      <c r="O70" s="947"/>
      <c r="P70" s="947"/>
      <c r="Q70" s="947"/>
      <c r="R70" s="947"/>
      <c r="S70" s="948"/>
      <c r="T70" s="947">
        <v>238</v>
      </c>
      <c r="U70" s="949">
        <v>600</v>
      </c>
      <c r="V70" s="949">
        <v>1042</v>
      </c>
      <c r="W70" s="947"/>
      <c r="X70" s="947"/>
      <c r="Y70" s="947"/>
      <c r="Z70" s="947"/>
      <c r="AA70" s="947"/>
      <c r="AB70" s="947"/>
      <c r="AC70" s="947"/>
      <c r="AD70" s="947"/>
      <c r="AE70" s="947"/>
      <c r="AF70" s="948"/>
      <c r="AG70" s="950" t="s">
        <v>202</v>
      </c>
      <c r="AH70" s="951" t="s">
        <v>81</v>
      </c>
      <c r="AI70" s="951" t="s">
        <v>81</v>
      </c>
      <c r="AJ70" s="952" t="s">
        <v>1831</v>
      </c>
      <c r="AK70" s="953" t="s">
        <v>202</v>
      </c>
      <c r="AL70" s="951" t="s">
        <v>81</v>
      </c>
      <c r="AM70" s="951" t="s">
        <v>190</v>
      </c>
      <c r="AN70" s="954">
        <v>1250683.6048903246</v>
      </c>
      <c r="AO70" s="954">
        <v>588829.57552475622</v>
      </c>
      <c r="AP70" s="954">
        <v>661854.02936556854</v>
      </c>
      <c r="AQ70" s="951" t="s">
        <v>81</v>
      </c>
      <c r="AR70" s="955" t="s">
        <v>191</v>
      </c>
      <c r="AS70" s="954">
        <v>1250683.6048903246</v>
      </c>
      <c r="AT70" s="955" t="s">
        <v>191</v>
      </c>
      <c r="AU70" s="954">
        <v>1250683.6048903246</v>
      </c>
      <c r="AV70" s="955" t="s">
        <v>192</v>
      </c>
      <c r="AW70" s="954">
        <v>1250683.6048903246</v>
      </c>
      <c r="AX70" s="954">
        <v>1250683.6048903246</v>
      </c>
      <c r="AY70" s="956"/>
    </row>
    <row r="71" spans="1:51" s="120" customFormat="1" ht="12" customHeight="1" x14ac:dyDescent="0.25">
      <c r="A71" s="792"/>
      <c r="B71" s="832"/>
      <c r="C71" s="828"/>
      <c r="D71" s="1057" t="s">
        <v>107</v>
      </c>
      <c r="E71" s="122">
        <v>573078239</v>
      </c>
      <c r="F71" s="122">
        <v>573078239</v>
      </c>
      <c r="G71" s="122">
        <v>573078239</v>
      </c>
      <c r="H71" s="122">
        <v>573078239</v>
      </c>
      <c r="I71" s="122">
        <v>573078239</v>
      </c>
      <c r="J71" s="957"/>
      <c r="K71" s="957"/>
      <c r="L71" s="957"/>
      <c r="M71" s="957"/>
      <c r="N71" s="957"/>
      <c r="O71" s="957"/>
      <c r="P71" s="957"/>
      <c r="Q71" s="957"/>
      <c r="R71" s="123"/>
      <c r="S71" s="958"/>
      <c r="T71" s="957">
        <v>89625729</v>
      </c>
      <c r="U71" s="959">
        <v>105207198</v>
      </c>
      <c r="V71" s="959">
        <v>514498361</v>
      </c>
      <c r="W71" s="957"/>
      <c r="X71" s="957"/>
      <c r="Y71" s="957"/>
      <c r="Z71" s="957"/>
      <c r="AA71" s="957"/>
      <c r="AB71" s="957"/>
      <c r="AC71" s="957"/>
      <c r="AD71" s="957"/>
      <c r="AE71" s="957"/>
      <c r="AF71" s="958"/>
      <c r="AG71" s="960"/>
      <c r="AH71" s="961"/>
      <c r="AI71" s="961"/>
      <c r="AJ71" s="962"/>
      <c r="AK71" s="963"/>
      <c r="AL71" s="961"/>
      <c r="AM71" s="961"/>
      <c r="AN71" s="964"/>
      <c r="AO71" s="964"/>
      <c r="AP71" s="964"/>
      <c r="AQ71" s="961"/>
      <c r="AR71" s="965"/>
      <c r="AS71" s="964"/>
      <c r="AT71" s="965"/>
      <c r="AU71" s="964"/>
      <c r="AV71" s="965"/>
      <c r="AW71" s="964"/>
      <c r="AX71" s="964"/>
      <c r="AY71" s="966"/>
    </row>
    <row r="72" spans="1:51" s="120" customFormat="1" ht="12" customHeight="1" x14ac:dyDescent="0.25">
      <c r="A72" s="792"/>
      <c r="B72" s="832"/>
      <c r="C72" s="828"/>
      <c r="D72" s="121" t="s">
        <v>109</v>
      </c>
      <c r="E72" s="468">
        <v>163</v>
      </c>
      <c r="F72" s="468">
        <v>163</v>
      </c>
      <c r="G72" s="468">
        <v>163</v>
      </c>
      <c r="H72" s="468">
        <v>163</v>
      </c>
      <c r="I72" s="468">
        <v>163</v>
      </c>
      <c r="J72" s="967"/>
      <c r="K72" s="967"/>
      <c r="L72" s="967"/>
      <c r="M72" s="967"/>
      <c r="N72" s="967"/>
      <c r="O72" s="967"/>
      <c r="P72" s="967"/>
      <c r="Q72" s="967"/>
      <c r="R72" s="967"/>
      <c r="S72" s="958"/>
      <c r="T72" s="967">
        <v>149</v>
      </c>
      <c r="U72" s="959">
        <v>155</v>
      </c>
      <c r="V72" s="959">
        <v>163</v>
      </c>
      <c r="W72" s="967"/>
      <c r="X72" s="967"/>
      <c r="Y72" s="967"/>
      <c r="Z72" s="967"/>
      <c r="AA72" s="967"/>
      <c r="AB72" s="967"/>
      <c r="AC72" s="967"/>
      <c r="AD72" s="967"/>
      <c r="AE72" s="967"/>
      <c r="AF72" s="958"/>
      <c r="AG72" s="960"/>
      <c r="AH72" s="961"/>
      <c r="AI72" s="961"/>
      <c r="AJ72" s="962"/>
      <c r="AK72" s="963"/>
      <c r="AL72" s="961"/>
      <c r="AM72" s="961"/>
      <c r="AN72" s="964"/>
      <c r="AO72" s="964"/>
      <c r="AP72" s="964"/>
      <c r="AQ72" s="961"/>
      <c r="AR72" s="965"/>
      <c r="AS72" s="964"/>
      <c r="AT72" s="965"/>
      <c r="AU72" s="964"/>
      <c r="AV72" s="965"/>
      <c r="AW72" s="964"/>
      <c r="AX72" s="964"/>
      <c r="AY72" s="966"/>
    </row>
    <row r="73" spans="1:51" s="120" customFormat="1" ht="12" customHeight="1" x14ac:dyDescent="0.25">
      <c r="A73" s="792"/>
      <c r="B73" s="832"/>
      <c r="C73" s="828"/>
      <c r="D73" s="1057" t="s">
        <v>110</v>
      </c>
      <c r="E73" s="468">
        <v>115811905</v>
      </c>
      <c r="F73" s="468">
        <v>115811905</v>
      </c>
      <c r="G73" s="468">
        <v>115811905</v>
      </c>
      <c r="H73" s="468">
        <v>115811905</v>
      </c>
      <c r="I73" s="468">
        <v>115811905</v>
      </c>
      <c r="J73" s="967"/>
      <c r="K73" s="967"/>
      <c r="L73" s="967"/>
      <c r="M73" s="967"/>
      <c r="N73" s="967"/>
      <c r="O73" s="967"/>
      <c r="P73" s="967"/>
      <c r="Q73" s="967"/>
      <c r="R73" s="967"/>
      <c r="S73" s="958"/>
      <c r="T73" s="959">
        <v>20370618</v>
      </c>
      <c r="U73" s="959">
        <v>60650842</v>
      </c>
      <c r="V73" s="959">
        <v>77333922</v>
      </c>
      <c r="W73" s="967"/>
      <c r="X73" s="967"/>
      <c r="Y73" s="967"/>
      <c r="Z73" s="967"/>
      <c r="AA73" s="967"/>
      <c r="AB73" s="967"/>
      <c r="AC73" s="967"/>
      <c r="AD73" s="967"/>
      <c r="AE73" s="967"/>
      <c r="AF73" s="958"/>
      <c r="AG73" s="960"/>
      <c r="AH73" s="961"/>
      <c r="AI73" s="961"/>
      <c r="AJ73" s="962"/>
      <c r="AK73" s="963"/>
      <c r="AL73" s="961"/>
      <c r="AM73" s="961"/>
      <c r="AN73" s="964"/>
      <c r="AO73" s="964"/>
      <c r="AP73" s="964"/>
      <c r="AQ73" s="961"/>
      <c r="AR73" s="965"/>
      <c r="AS73" s="964"/>
      <c r="AT73" s="965"/>
      <c r="AU73" s="964"/>
      <c r="AV73" s="965"/>
      <c r="AW73" s="964"/>
      <c r="AX73" s="964"/>
      <c r="AY73" s="966"/>
    </row>
    <row r="74" spans="1:51" s="120" customFormat="1" ht="12" customHeight="1" x14ac:dyDescent="0.25">
      <c r="A74" s="792"/>
      <c r="B74" s="832"/>
      <c r="C74" s="828"/>
      <c r="D74" s="121" t="s">
        <v>111</v>
      </c>
      <c r="E74" s="468">
        <v>4250</v>
      </c>
      <c r="F74" s="468">
        <v>4250</v>
      </c>
      <c r="G74" s="468">
        <v>4250</v>
      </c>
      <c r="H74" s="468">
        <v>4250</v>
      </c>
      <c r="I74" s="468">
        <v>4250</v>
      </c>
      <c r="J74" s="967"/>
      <c r="K74" s="967"/>
      <c r="L74" s="967"/>
      <c r="M74" s="967"/>
      <c r="N74" s="967"/>
      <c r="O74" s="967"/>
      <c r="P74" s="967"/>
      <c r="Q74" s="967"/>
      <c r="R74" s="967"/>
      <c r="S74" s="958"/>
      <c r="T74" s="959">
        <v>387</v>
      </c>
      <c r="U74" s="959">
        <v>755</v>
      </c>
      <c r="V74" s="959">
        <v>1205</v>
      </c>
      <c r="W74" s="967"/>
      <c r="X74" s="967"/>
      <c r="Y74" s="967"/>
      <c r="Z74" s="967"/>
      <c r="AA74" s="967"/>
      <c r="AB74" s="967"/>
      <c r="AC74" s="967"/>
      <c r="AD74" s="967"/>
      <c r="AE74" s="967"/>
      <c r="AF74" s="958"/>
      <c r="AG74" s="960"/>
      <c r="AH74" s="961"/>
      <c r="AI74" s="961"/>
      <c r="AJ74" s="962"/>
      <c r="AK74" s="963"/>
      <c r="AL74" s="961"/>
      <c r="AM74" s="961"/>
      <c r="AN74" s="964"/>
      <c r="AO74" s="964"/>
      <c r="AP74" s="964"/>
      <c r="AQ74" s="961"/>
      <c r="AR74" s="965"/>
      <c r="AS74" s="964"/>
      <c r="AT74" s="965"/>
      <c r="AU74" s="964"/>
      <c r="AV74" s="965"/>
      <c r="AW74" s="964"/>
      <c r="AX74" s="964"/>
      <c r="AY74" s="966"/>
    </row>
    <row r="75" spans="1:51" s="120" customFormat="1" ht="12" customHeight="1" thickBot="1" x14ac:dyDescent="0.3">
      <c r="A75" s="792"/>
      <c r="B75" s="832"/>
      <c r="C75" s="829"/>
      <c r="D75" s="1058" t="s">
        <v>112</v>
      </c>
      <c r="E75" s="968">
        <v>688890144</v>
      </c>
      <c r="F75" s="968">
        <v>688890144</v>
      </c>
      <c r="G75" s="968">
        <v>688890144</v>
      </c>
      <c r="H75" s="968">
        <v>688890144</v>
      </c>
      <c r="I75" s="968">
        <v>688890144</v>
      </c>
      <c r="J75" s="969"/>
      <c r="K75" s="969"/>
      <c r="L75" s="969"/>
      <c r="M75" s="969"/>
      <c r="N75" s="969"/>
      <c r="O75" s="967"/>
      <c r="P75" s="967"/>
      <c r="Q75" s="967"/>
      <c r="R75" s="970"/>
      <c r="S75" s="971"/>
      <c r="T75" s="972">
        <v>109996347</v>
      </c>
      <c r="U75" s="972">
        <v>165858040</v>
      </c>
      <c r="V75" s="972">
        <v>591832283</v>
      </c>
      <c r="W75" s="969"/>
      <c r="X75" s="969"/>
      <c r="Y75" s="969"/>
      <c r="Z75" s="969"/>
      <c r="AA75" s="969"/>
      <c r="AB75" s="969"/>
      <c r="AC75" s="969"/>
      <c r="AD75" s="969"/>
      <c r="AE75" s="969"/>
      <c r="AF75" s="971"/>
      <c r="AG75" s="973"/>
      <c r="AH75" s="974"/>
      <c r="AI75" s="974"/>
      <c r="AJ75" s="975"/>
      <c r="AK75" s="976"/>
      <c r="AL75" s="974"/>
      <c r="AM75" s="974"/>
      <c r="AN75" s="977"/>
      <c r="AO75" s="977"/>
      <c r="AP75" s="977"/>
      <c r="AQ75" s="974"/>
      <c r="AR75" s="978"/>
      <c r="AS75" s="977"/>
      <c r="AT75" s="978"/>
      <c r="AU75" s="977"/>
      <c r="AV75" s="978"/>
      <c r="AW75" s="977"/>
      <c r="AX75" s="977"/>
      <c r="AY75" s="979"/>
    </row>
    <row r="76" spans="1:51" s="120" customFormat="1" ht="12" customHeight="1" x14ac:dyDescent="0.25">
      <c r="A76" s="792"/>
      <c r="B76" s="832"/>
      <c r="C76" s="827" t="s">
        <v>203</v>
      </c>
      <c r="D76" s="119" t="s">
        <v>106</v>
      </c>
      <c r="E76" s="946">
        <v>641</v>
      </c>
      <c r="F76" s="946">
        <v>641</v>
      </c>
      <c r="G76" s="946">
        <v>641</v>
      </c>
      <c r="H76" s="946">
        <v>641</v>
      </c>
      <c r="I76" s="946">
        <v>641</v>
      </c>
      <c r="J76" s="947"/>
      <c r="K76" s="947"/>
      <c r="L76" s="947"/>
      <c r="M76" s="947"/>
      <c r="N76" s="947"/>
      <c r="O76" s="947"/>
      <c r="P76" s="947"/>
      <c r="Q76" s="947"/>
      <c r="R76" s="947"/>
      <c r="S76" s="948"/>
      <c r="T76" s="947">
        <v>38</v>
      </c>
      <c r="U76" s="949">
        <v>101</v>
      </c>
      <c r="V76" s="949">
        <v>163</v>
      </c>
      <c r="W76" s="947"/>
      <c r="X76" s="947"/>
      <c r="Y76" s="947"/>
      <c r="Z76" s="947"/>
      <c r="AA76" s="947"/>
      <c r="AB76" s="947"/>
      <c r="AC76" s="947"/>
      <c r="AD76" s="947"/>
      <c r="AE76" s="947"/>
      <c r="AF76" s="948"/>
      <c r="AG76" s="950" t="s">
        <v>203</v>
      </c>
      <c r="AH76" s="951" t="s">
        <v>81</v>
      </c>
      <c r="AI76" s="951" t="s">
        <v>81</v>
      </c>
      <c r="AJ76" s="952" t="s">
        <v>1831</v>
      </c>
      <c r="AK76" s="953" t="s">
        <v>203</v>
      </c>
      <c r="AL76" s="951" t="s">
        <v>81</v>
      </c>
      <c r="AM76" s="951" t="s">
        <v>190</v>
      </c>
      <c r="AN76" s="954">
        <v>140946.57351735057</v>
      </c>
      <c r="AO76" s="954">
        <v>66365.306491071926</v>
      </c>
      <c r="AP76" s="954">
        <v>74581.267026278641</v>
      </c>
      <c r="AQ76" s="951" t="s">
        <v>81</v>
      </c>
      <c r="AR76" s="955" t="s">
        <v>191</v>
      </c>
      <c r="AS76" s="954">
        <v>140946.57351735057</v>
      </c>
      <c r="AT76" s="955" t="s">
        <v>191</v>
      </c>
      <c r="AU76" s="954">
        <v>140946.57351735057</v>
      </c>
      <c r="AV76" s="955" t="s">
        <v>192</v>
      </c>
      <c r="AW76" s="954">
        <v>140946.57351735057</v>
      </c>
      <c r="AX76" s="954">
        <v>140946.57351735057</v>
      </c>
      <c r="AY76" s="956"/>
    </row>
    <row r="77" spans="1:51" s="120" customFormat="1" ht="12" customHeight="1" x14ac:dyDescent="0.25">
      <c r="A77" s="792"/>
      <c r="B77" s="832"/>
      <c r="C77" s="828"/>
      <c r="D77" s="1057" t="s">
        <v>107</v>
      </c>
      <c r="E77" s="122">
        <v>89885301</v>
      </c>
      <c r="F77" s="122">
        <v>89885301</v>
      </c>
      <c r="G77" s="122">
        <v>89885301</v>
      </c>
      <c r="H77" s="122">
        <v>89885301</v>
      </c>
      <c r="I77" s="122">
        <v>89885301</v>
      </c>
      <c r="J77" s="957"/>
      <c r="K77" s="957"/>
      <c r="L77" s="957"/>
      <c r="M77" s="957"/>
      <c r="N77" s="957"/>
      <c r="O77" s="957"/>
      <c r="P77" s="957"/>
      <c r="Q77" s="957"/>
      <c r="R77" s="123"/>
      <c r="S77" s="958"/>
      <c r="T77" s="957">
        <v>14057479</v>
      </c>
      <c r="U77" s="959">
        <v>16501378</v>
      </c>
      <c r="V77" s="959">
        <v>80697253</v>
      </c>
      <c r="W77" s="957"/>
      <c r="X77" s="957"/>
      <c r="Y77" s="957"/>
      <c r="Z77" s="957"/>
      <c r="AA77" s="957"/>
      <c r="AB77" s="957"/>
      <c r="AC77" s="957"/>
      <c r="AD77" s="957"/>
      <c r="AE77" s="957"/>
      <c r="AF77" s="958"/>
      <c r="AG77" s="960"/>
      <c r="AH77" s="961"/>
      <c r="AI77" s="961"/>
      <c r="AJ77" s="962"/>
      <c r="AK77" s="963"/>
      <c r="AL77" s="961"/>
      <c r="AM77" s="961"/>
      <c r="AN77" s="964"/>
      <c r="AO77" s="964"/>
      <c r="AP77" s="964"/>
      <c r="AQ77" s="961"/>
      <c r="AR77" s="965"/>
      <c r="AS77" s="964"/>
      <c r="AT77" s="965"/>
      <c r="AU77" s="964"/>
      <c r="AV77" s="965"/>
      <c r="AW77" s="964"/>
      <c r="AX77" s="964"/>
      <c r="AY77" s="966"/>
    </row>
    <row r="78" spans="1:51" s="120" customFormat="1" ht="12" customHeight="1" x14ac:dyDescent="0.25">
      <c r="A78" s="792"/>
      <c r="B78" s="832"/>
      <c r="C78" s="828"/>
      <c r="D78" s="121" t="s">
        <v>109</v>
      </c>
      <c r="E78" s="468">
        <v>26</v>
      </c>
      <c r="F78" s="468">
        <v>26</v>
      </c>
      <c r="G78" s="468">
        <v>26</v>
      </c>
      <c r="H78" s="468">
        <v>26</v>
      </c>
      <c r="I78" s="468">
        <v>26</v>
      </c>
      <c r="J78" s="967"/>
      <c r="K78" s="967"/>
      <c r="L78" s="967"/>
      <c r="M78" s="967"/>
      <c r="N78" s="967"/>
      <c r="O78" s="967"/>
      <c r="P78" s="967"/>
      <c r="Q78" s="967"/>
      <c r="R78" s="967"/>
      <c r="S78" s="958"/>
      <c r="T78" s="967">
        <v>23</v>
      </c>
      <c r="U78" s="959">
        <v>26</v>
      </c>
      <c r="V78" s="959">
        <v>26</v>
      </c>
      <c r="W78" s="967"/>
      <c r="X78" s="967"/>
      <c r="Y78" s="967"/>
      <c r="Z78" s="967"/>
      <c r="AA78" s="967"/>
      <c r="AB78" s="967"/>
      <c r="AC78" s="967"/>
      <c r="AD78" s="967"/>
      <c r="AE78" s="967"/>
      <c r="AF78" s="958"/>
      <c r="AG78" s="960"/>
      <c r="AH78" s="961"/>
      <c r="AI78" s="961"/>
      <c r="AJ78" s="962"/>
      <c r="AK78" s="963"/>
      <c r="AL78" s="961"/>
      <c r="AM78" s="961"/>
      <c r="AN78" s="964"/>
      <c r="AO78" s="964"/>
      <c r="AP78" s="964"/>
      <c r="AQ78" s="961"/>
      <c r="AR78" s="965"/>
      <c r="AS78" s="964"/>
      <c r="AT78" s="965"/>
      <c r="AU78" s="964"/>
      <c r="AV78" s="965"/>
      <c r="AW78" s="964"/>
      <c r="AX78" s="964"/>
      <c r="AY78" s="966"/>
    </row>
    <row r="79" spans="1:51" s="120" customFormat="1" ht="12" customHeight="1" x14ac:dyDescent="0.25">
      <c r="A79" s="792"/>
      <c r="B79" s="832"/>
      <c r="C79" s="828"/>
      <c r="D79" s="1057" t="s">
        <v>110</v>
      </c>
      <c r="E79" s="468">
        <v>18164689</v>
      </c>
      <c r="F79" s="468">
        <v>18164689</v>
      </c>
      <c r="G79" s="468">
        <v>18164689</v>
      </c>
      <c r="H79" s="468">
        <v>18164689</v>
      </c>
      <c r="I79" s="468">
        <v>18164689</v>
      </c>
      <c r="J79" s="967"/>
      <c r="K79" s="967"/>
      <c r="L79" s="967"/>
      <c r="M79" s="967"/>
      <c r="N79" s="967"/>
      <c r="O79" s="967"/>
      <c r="P79" s="967"/>
      <c r="Q79" s="967"/>
      <c r="R79" s="967"/>
      <c r="S79" s="958"/>
      <c r="T79" s="959">
        <v>3195060</v>
      </c>
      <c r="U79" s="959">
        <v>9512871</v>
      </c>
      <c r="V79" s="959">
        <v>12129553</v>
      </c>
      <c r="W79" s="967"/>
      <c r="X79" s="967"/>
      <c r="Y79" s="967"/>
      <c r="Z79" s="967"/>
      <c r="AA79" s="967"/>
      <c r="AB79" s="967"/>
      <c r="AC79" s="967"/>
      <c r="AD79" s="967"/>
      <c r="AE79" s="967"/>
      <c r="AF79" s="958"/>
      <c r="AG79" s="960"/>
      <c r="AH79" s="961"/>
      <c r="AI79" s="961"/>
      <c r="AJ79" s="962"/>
      <c r="AK79" s="963"/>
      <c r="AL79" s="961"/>
      <c r="AM79" s="961"/>
      <c r="AN79" s="964"/>
      <c r="AO79" s="964"/>
      <c r="AP79" s="964"/>
      <c r="AQ79" s="961"/>
      <c r="AR79" s="965"/>
      <c r="AS79" s="964"/>
      <c r="AT79" s="965"/>
      <c r="AU79" s="964"/>
      <c r="AV79" s="965"/>
      <c r="AW79" s="964"/>
      <c r="AX79" s="964"/>
      <c r="AY79" s="966"/>
    </row>
    <row r="80" spans="1:51" s="120" customFormat="1" ht="12" customHeight="1" x14ac:dyDescent="0.25">
      <c r="A80" s="792"/>
      <c r="B80" s="832"/>
      <c r="C80" s="828"/>
      <c r="D80" s="121" t="s">
        <v>111</v>
      </c>
      <c r="E80" s="468">
        <v>667</v>
      </c>
      <c r="F80" s="468">
        <v>667</v>
      </c>
      <c r="G80" s="468">
        <v>667</v>
      </c>
      <c r="H80" s="468">
        <v>667</v>
      </c>
      <c r="I80" s="468">
        <v>667</v>
      </c>
      <c r="J80" s="967"/>
      <c r="K80" s="967"/>
      <c r="L80" s="967"/>
      <c r="M80" s="967"/>
      <c r="N80" s="967"/>
      <c r="O80" s="967"/>
      <c r="P80" s="967"/>
      <c r="Q80" s="967"/>
      <c r="R80" s="967"/>
      <c r="S80" s="958"/>
      <c r="T80" s="959">
        <v>61</v>
      </c>
      <c r="U80" s="959">
        <v>127</v>
      </c>
      <c r="V80" s="959">
        <v>189</v>
      </c>
      <c r="W80" s="967"/>
      <c r="X80" s="967"/>
      <c r="Y80" s="967"/>
      <c r="Z80" s="967"/>
      <c r="AA80" s="967"/>
      <c r="AB80" s="967"/>
      <c r="AC80" s="967"/>
      <c r="AD80" s="967"/>
      <c r="AE80" s="967"/>
      <c r="AF80" s="958"/>
      <c r="AG80" s="960"/>
      <c r="AH80" s="961"/>
      <c r="AI80" s="961"/>
      <c r="AJ80" s="962"/>
      <c r="AK80" s="963"/>
      <c r="AL80" s="961"/>
      <c r="AM80" s="961"/>
      <c r="AN80" s="964"/>
      <c r="AO80" s="964"/>
      <c r="AP80" s="964"/>
      <c r="AQ80" s="961"/>
      <c r="AR80" s="965"/>
      <c r="AS80" s="964"/>
      <c r="AT80" s="965"/>
      <c r="AU80" s="964"/>
      <c r="AV80" s="965"/>
      <c r="AW80" s="964"/>
      <c r="AX80" s="964"/>
      <c r="AY80" s="966"/>
    </row>
    <row r="81" spans="1:51" s="120" customFormat="1" ht="12" customHeight="1" thickBot="1" x14ac:dyDescent="0.3">
      <c r="A81" s="792"/>
      <c r="B81" s="832"/>
      <c r="C81" s="829"/>
      <c r="D81" s="1058" t="s">
        <v>112</v>
      </c>
      <c r="E81" s="968">
        <v>108049990</v>
      </c>
      <c r="F81" s="968">
        <v>108049990</v>
      </c>
      <c r="G81" s="968">
        <v>108049990</v>
      </c>
      <c r="H81" s="968">
        <v>108049990</v>
      </c>
      <c r="I81" s="968">
        <v>108049990</v>
      </c>
      <c r="J81" s="969"/>
      <c r="K81" s="969"/>
      <c r="L81" s="969"/>
      <c r="M81" s="969"/>
      <c r="N81" s="969"/>
      <c r="O81" s="967"/>
      <c r="P81" s="967"/>
      <c r="Q81" s="967"/>
      <c r="R81" s="970"/>
      <c r="S81" s="971"/>
      <c r="T81" s="972">
        <v>17252539</v>
      </c>
      <c r="U81" s="972">
        <v>26014249</v>
      </c>
      <c r="V81" s="972">
        <v>92826806</v>
      </c>
      <c r="W81" s="969"/>
      <c r="X81" s="969"/>
      <c r="Y81" s="969"/>
      <c r="Z81" s="969"/>
      <c r="AA81" s="969"/>
      <c r="AB81" s="969"/>
      <c r="AC81" s="969"/>
      <c r="AD81" s="969"/>
      <c r="AE81" s="969"/>
      <c r="AF81" s="971"/>
      <c r="AG81" s="973"/>
      <c r="AH81" s="974"/>
      <c r="AI81" s="974"/>
      <c r="AJ81" s="975"/>
      <c r="AK81" s="976"/>
      <c r="AL81" s="974"/>
      <c r="AM81" s="974"/>
      <c r="AN81" s="977"/>
      <c r="AO81" s="977"/>
      <c r="AP81" s="977"/>
      <c r="AQ81" s="974"/>
      <c r="AR81" s="978"/>
      <c r="AS81" s="977"/>
      <c r="AT81" s="978"/>
      <c r="AU81" s="977"/>
      <c r="AV81" s="978"/>
      <c r="AW81" s="977"/>
      <c r="AX81" s="977"/>
      <c r="AY81" s="979"/>
    </row>
    <row r="82" spans="1:51" s="120" customFormat="1" ht="12" customHeight="1" x14ac:dyDescent="0.25">
      <c r="A82" s="792"/>
      <c r="B82" s="832"/>
      <c r="C82" s="827" t="s">
        <v>204</v>
      </c>
      <c r="D82" s="119" t="s">
        <v>106</v>
      </c>
      <c r="E82" s="946">
        <v>960</v>
      </c>
      <c r="F82" s="946">
        <v>960</v>
      </c>
      <c r="G82" s="946">
        <v>960</v>
      </c>
      <c r="H82" s="946">
        <v>960</v>
      </c>
      <c r="I82" s="946">
        <v>960</v>
      </c>
      <c r="J82" s="947"/>
      <c r="K82" s="947"/>
      <c r="L82" s="947"/>
      <c r="M82" s="947"/>
      <c r="N82" s="947"/>
      <c r="O82" s="947"/>
      <c r="P82" s="947"/>
      <c r="Q82" s="947"/>
      <c r="R82" s="947"/>
      <c r="S82" s="948"/>
      <c r="T82" s="947">
        <v>57</v>
      </c>
      <c r="U82" s="949">
        <v>140</v>
      </c>
      <c r="V82" s="949">
        <v>244</v>
      </c>
      <c r="W82" s="947"/>
      <c r="X82" s="947"/>
      <c r="Y82" s="947"/>
      <c r="Z82" s="947"/>
      <c r="AA82" s="947"/>
      <c r="AB82" s="947"/>
      <c r="AC82" s="947"/>
      <c r="AD82" s="947"/>
      <c r="AE82" s="947"/>
      <c r="AF82" s="948"/>
      <c r="AG82" s="950" t="s">
        <v>204</v>
      </c>
      <c r="AH82" s="951" t="s">
        <v>81</v>
      </c>
      <c r="AI82" s="951" t="s">
        <v>81</v>
      </c>
      <c r="AJ82" s="952" t="s">
        <v>1831</v>
      </c>
      <c r="AK82" s="953" t="s">
        <v>204</v>
      </c>
      <c r="AL82" s="951" t="s">
        <v>81</v>
      </c>
      <c r="AM82" s="951" t="s">
        <v>190</v>
      </c>
      <c r="AN82" s="954">
        <v>155749.75142517977</v>
      </c>
      <c r="AO82" s="954">
        <v>72871.37071132737</v>
      </c>
      <c r="AP82" s="954">
        <v>82878.380713852384</v>
      </c>
      <c r="AQ82" s="951" t="s">
        <v>81</v>
      </c>
      <c r="AR82" s="955" t="s">
        <v>191</v>
      </c>
      <c r="AS82" s="954">
        <v>155749.75142517977</v>
      </c>
      <c r="AT82" s="955" t="s">
        <v>191</v>
      </c>
      <c r="AU82" s="954">
        <v>155749.75142517977</v>
      </c>
      <c r="AV82" s="955" t="s">
        <v>192</v>
      </c>
      <c r="AW82" s="954">
        <v>155749.75142517977</v>
      </c>
      <c r="AX82" s="954">
        <v>155749.75142517977</v>
      </c>
      <c r="AY82" s="956"/>
    </row>
    <row r="83" spans="1:51" s="120" customFormat="1" ht="12" customHeight="1" x14ac:dyDescent="0.25">
      <c r="A83" s="792"/>
      <c r="B83" s="832"/>
      <c r="C83" s="828"/>
      <c r="D83" s="1057" t="s">
        <v>107</v>
      </c>
      <c r="E83" s="122">
        <v>134590159</v>
      </c>
      <c r="F83" s="122">
        <v>134590159</v>
      </c>
      <c r="G83" s="122">
        <v>134590159</v>
      </c>
      <c r="H83" s="122">
        <v>134590159</v>
      </c>
      <c r="I83" s="122">
        <v>134590159</v>
      </c>
      <c r="J83" s="957"/>
      <c r="K83" s="957"/>
      <c r="L83" s="957"/>
      <c r="M83" s="957"/>
      <c r="N83" s="957"/>
      <c r="O83" s="957"/>
      <c r="P83" s="957"/>
      <c r="Q83" s="957"/>
      <c r="R83" s="123"/>
      <c r="S83" s="958"/>
      <c r="T83" s="957">
        <v>21049030</v>
      </c>
      <c r="U83" s="959">
        <v>24708412</v>
      </c>
      <c r="V83" s="959">
        <v>120832395</v>
      </c>
      <c r="W83" s="957"/>
      <c r="X83" s="957"/>
      <c r="Y83" s="957"/>
      <c r="Z83" s="957"/>
      <c r="AA83" s="957"/>
      <c r="AB83" s="957"/>
      <c r="AC83" s="957"/>
      <c r="AD83" s="957"/>
      <c r="AE83" s="957"/>
      <c r="AF83" s="958"/>
      <c r="AG83" s="960"/>
      <c r="AH83" s="961"/>
      <c r="AI83" s="961"/>
      <c r="AJ83" s="962"/>
      <c r="AK83" s="963"/>
      <c r="AL83" s="961"/>
      <c r="AM83" s="961"/>
      <c r="AN83" s="964"/>
      <c r="AO83" s="964"/>
      <c r="AP83" s="964"/>
      <c r="AQ83" s="961"/>
      <c r="AR83" s="965"/>
      <c r="AS83" s="964"/>
      <c r="AT83" s="965"/>
      <c r="AU83" s="964"/>
      <c r="AV83" s="965"/>
      <c r="AW83" s="964"/>
      <c r="AX83" s="964"/>
      <c r="AY83" s="966"/>
    </row>
    <row r="84" spans="1:51" s="120" customFormat="1" ht="12" customHeight="1" x14ac:dyDescent="0.25">
      <c r="A84" s="792"/>
      <c r="B84" s="832"/>
      <c r="C84" s="828"/>
      <c r="D84" s="121" t="s">
        <v>109</v>
      </c>
      <c r="E84" s="468">
        <v>39</v>
      </c>
      <c r="F84" s="468">
        <v>39</v>
      </c>
      <c r="G84" s="468">
        <v>39</v>
      </c>
      <c r="H84" s="468">
        <v>39</v>
      </c>
      <c r="I84" s="468">
        <v>39</v>
      </c>
      <c r="J84" s="967"/>
      <c r="K84" s="967"/>
      <c r="L84" s="967"/>
      <c r="M84" s="967"/>
      <c r="N84" s="967"/>
      <c r="O84" s="967"/>
      <c r="P84" s="967"/>
      <c r="Q84" s="967"/>
      <c r="R84" s="967"/>
      <c r="S84" s="958"/>
      <c r="T84" s="967">
        <v>36</v>
      </c>
      <c r="U84" s="959">
        <v>38</v>
      </c>
      <c r="V84" s="959">
        <v>39</v>
      </c>
      <c r="W84" s="967"/>
      <c r="X84" s="967"/>
      <c r="Y84" s="967"/>
      <c r="Z84" s="967"/>
      <c r="AA84" s="967"/>
      <c r="AB84" s="967"/>
      <c r="AC84" s="967"/>
      <c r="AD84" s="967"/>
      <c r="AE84" s="967"/>
      <c r="AF84" s="958"/>
      <c r="AG84" s="960"/>
      <c r="AH84" s="961"/>
      <c r="AI84" s="961"/>
      <c r="AJ84" s="962"/>
      <c r="AK84" s="963"/>
      <c r="AL84" s="961"/>
      <c r="AM84" s="961"/>
      <c r="AN84" s="964"/>
      <c r="AO84" s="964"/>
      <c r="AP84" s="964"/>
      <c r="AQ84" s="961"/>
      <c r="AR84" s="965"/>
      <c r="AS84" s="964"/>
      <c r="AT84" s="965"/>
      <c r="AU84" s="964"/>
      <c r="AV84" s="965"/>
      <c r="AW84" s="964"/>
      <c r="AX84" s="964"/>
      <c r="AY84" s="966"/>
    </row>
    <row r="85" spans="1:51" s="120" customFormat="1" ht="12" customHeight="1" x14ac:dyDescent="0.25">
      <c r="A85" s="792"/>
      <c r="B85" s="832"/>
      <c r="C85" s="828"/>
      <c r="D85" s="1057" t="s">
        <v>110</v>
      </c>
      <c r="E85" s="468">
        <v>27198979</v>
      </c>
      <c r="F85" s="468">
        <v>27198979</v>
      </c>
      <c r="G85" s="468">
        <v>27198979</v>
      </c>
      <c r="H85" s="468">
        <v>27198979</v>
      </c>
      <c r="I85" s="468">
        <v>27198979</v>
      </c>
      <c r="J85" s="967"/>
      <c r="K85" s="967"/>
      <c r="L85" s="967"/>
      <c r="M85" s="967"/>
      <c r="N85" s="967"/>
      <c r="O85" s="967"/>
      <c r="P85" s="967"/>
      <c r="Q85" s="967"/>
      <c r="R85" s="967"/>
      <c r="S85" s="958"/>
      <c r="T85" s="959">
        <v>4784137</v>
      </c>
      <c r="U85" s="959">
        <v>14244140</v>
      </c>
      <c r="V85" s="959">
        <v>18162241</v>
      </c>
      <c r="W85" s="967"/>
      <c r="X85" s="967"/>
      <c r="Y85" s="967"/>
      <c r="Z85" s="967"/>
      <c r="AA85" s="967"/>
      <c r="AB85" s="967"/>
      <c r="AC85" s="967"/>
      <c r="AD85" s="967"/>
      <c r="AE85" s="967"/>
      <c r="AF85" s="958"/>
      <c r="AG85" s="960"/>
      <c r="AH85" s="961"/>
      <c r="AI85" s="961"/>
      <c r="AJ85" s="962"/>
      <c r="AK85" s="963"/>
      <c r="AL85" s="961"/>
      <c r="AM85" s="961"/>
      <c r="AN85" s="964"/>
      <c r="AO85" s="964"/>
      <c r="AP85" s="964"/>
      <c r="AQ85" s="961"/>
      <c r="AR85" s="965"/>
      <c r="AS85" s="964"/>
      <c r="AT85" s="965"/>
      <c r="AU85" s="964"/>
      <c r="AV85" s="965"/>
      <c r="AW85" s="964"/>
      <c r="AX85" s="964"/>
      <c r="AY85" s="966"/>
    </row>
    <row r="86" spans="1:51" s="120" customFormat="1" ht="12" customHeight="1" x14ac:dyDescent="0.25">
      <c r="A86" s="792"/>
      <c r="B86" s="832"/>
      <c r="C86" s="828"/>
      <c r="D86" s="121" t="s">
        <v>111</v>
      </c>
      <c r="E86" s="468">
        <v>999</v>
      </c>
      <c r="F86" s="468">
        <v>999</v>
      </c>
      <c r="G86" s="468">
        <v>999</v>
      </c>
      <c r="H86" s="468">
        <v>999</v>
      </c>
      <c r="I86" s="468">
        <v>999</v>
      </c>
      <c r="J86" s="967"/>
      <c r="K86" s="967"/>
      <c r="L86" s="967"/>
      <c r="M86" s="967"/>
      <c r="N86" s="967"/>
      <c r="O86" s="967"/>
      <c r="P86" s="967"/>
      <c r="Q86" s="967"/>
      <c r="R86" s="967"/>
      <c r="S86" s="958"/>
      <c r="T86" s="959">
        <v>93</v>
      </c>
      <c r="U86" s="959">
        <v>178</v>
      </c>
      <c r="V86" s="959">
        <v>283</v>
      </c>
      <c r="W86" s="967"/>
      <c r="X86" s="967"/>
      <c r="Y86" s="967"/>
      <c r="Z86" s="967"/>
      <c r="AA86" s="967"/>
      <c r="AB86" s="967"/>
      <c r="AC86" s="967"/>
      <c r="AD86" s="967"/>
      <c r="AE86" s="967"/>
      <c r="AF86" s="958"/>
      <c r="AG86" s="960"/>
      <c r="AH86" s="961"/>
      <c r="AI86" s="961"/>
      <c r="AJ86" s="962"/>
      <c r="AK86" s="963"/>
      <c r="AL86" s="961"/>
      <c r="AM86" s="961"/>
      <c r="AN86" s="964"/>
      <c r="AO86" s="964"/>
      <c r="AP86" s="964"/>
      <c r="AQ86" s="961"/>
      <c r="AR86" s="965"/>
      <c r="AS86" s="964"/>
      <c r="AT86" s="965"/>
      <c r="AU86" s="964"/>
      <c r="AV86" s="965"/>
      <c r="AW86" s="964"/>
      <c r="AX86" s="964"/>
      <c r="AY86" s="966"/>
    </row>
    <row r="87" spans="1:51" s="120" customFormat="1" ht="12" customHeight="1" thickBot="1" x14ac:dyDescent="0.3">
      <c r="A87" s="792"/>
      <c r="B87" s="832"/>
      <c r="C87" s="829"/>
      <c r="D87" s="1058" t="s">
        <v>112</v>
      </c>
      <c r="E87" s="968">
        <v>161789138</v>
      </c>
      <c r="F87" s="968">
        <v>161789138</v>
      </c>
      <c r="G87" s="968">
        <v>161789138</v>
      </c>
      <c r="H87" s="968">
        <v>161789138</v>
      </c>
      <c r="I87" s="968">
        <v>161789138</v>
      </c>
      <c r="J87" s="969"/>
      <c r="K87" s="969"/>
      <c r="L87" s="969"/>
      <c r="M87" s="969"/>
      <c r="N87" s="969"/>
      <c r="O87" s="967"/>
      <c r="P87" s="967"/>
      <c r="Q87" s="967"/>
      <c r="R87" s="970"/>
      <c r="S87" s="971"/>
      <c r="T87" s="972">
        <v>25833167</v>
      </c>
      <c r="U87" s="972">
        <v>38952552</v>
      </c>
      <c r="V87" s="972">
        <v>138994636</v>
      </c>
      <c r="W87" s="969"/>
      <c r="X87" s="969"/>
      <c r="Y87" s="969"/>
      <c r="Z87" s="969"/>
      <c r="AA87" s="969"/>
      <c r="AB87" s="969"/>
      <c r="AC87" s="969"/>
      <c r="AD87" s="969"/>
      <c r="AE87" s="969"/>
      <c r="AF87" s="971"/>
      <c r="AG87" s="973"/>
      <c r="AH87" s="974"/>
      <c r="AI87" s="974"/>
      <c r="AJ87" s="975"/>
      <c r="AK87" s="976"/>
      <c r="AL87" s="974"/>
      <c r="AM87" s="974"/>
      <c r="AN87" s="977"/>
      <c r="AO87" s="977"/>
      <c r="AP87" s="977"/>
      <c r="AQ87" s="974"/>
      <c r="AR87" s="978"/>
      <c r="AS87" s="977"/>
      <c r="AT87" s="978"/>
      <c r="AU87" s="977"/>
      <c r="AV87" s="978"/>
      <c r="AW87" s="977"/>
      <c r="AX87" s="977"/>
      <c r="AY87" s="979"/>
    </row>
    <row r="88" spans="1:51" s="120" customFormat="1" ht="12" customHeight="1" x14ac:dyDescent="0.25">
      <c r="A88" s="792"/>
      <c r="B88" s="832"/>
      <c r="C88" s="827" t="s">
        <v>205</v>
      </c>
      <c r="D88" s="119" t="s">
        <v>106</v>
      </c>
      <c r="E88" s="946">
        <v>149</v>
      </c>
      <c r="F88" s="946">
        <v>149</v>
      </c>
      <c r="G88" s="946">
        <v>149</v>
      </c>
      <c r="H88" s="946">
        <v>149</v>
      </c>
      <c r="I88" s="946">
        <v>149</v>
      </c>
      <c r="J88" s="947"/>
      <c r="K88" s="947"/>
      <c r="L88" s="947"/>
      <c r="M88" s="947"/>
      <c r="N88" s="947"/>
      <c r="O88" s="947"/>
      <c r="P88" s="947"/>
      <c r="Q88" s="947"/>
      <c r="R88" s="947"/>
      <c r="S88" s="948"/>
      <c r="T88" s="947">
        <v>12</v>
      </c>
      <c r="U88" s="949">
        <v>26</v>
      </c>
      <c r="V88" s="949">
        <v>36</v>
      </c>
      <c r="W88" s="947"/>
      <c r="X88" s="947"/>
      <c r="Y88" s="947"/>
      <c r="Z88" s="947"/>
      <c r="AA88" s="947"/>
      <c r="AB88" s="947"/>
      <c r="AC88" s="947"/>
      <c r="AD88" s="947"/>
      <c r="AE88" s="947"/>
      <c r="AF88" s="948"/>
      <c r="AG88" s="950" t="s">
        <v>205</v>
      </c>
      <c r="AH88" s="951" t="s">
        <v>81</v>
      </c>
      <c r="AI88" s="951" t="s">
        <v>81</v>
      </c>
      <c r="AJ88" s="952" t="s">
        <v>1831</v>
      </c>
      <c r="AK88" s="953" t="s">
        <v>205</v>
      </c>
      <c r="AL88" s="951" t="s">
        <v>81</v>
      </c>
      <c r="AM88" s="951" t="s">
        <v>190</v>
      </c>
      <c r="AN88" s="954">
        <v>77943.945326548768</v>
      </c>
      <c r="AO88" s="954">
        <v>38163.189754458443</v>
      </c>
      <c r="AP88" s="954">
        <v>39780.755572090333</v>
      </c>
      <c r="AQ88" s="951" t="s">
        <v>81</v>
      </c>
      <c r="AR88" s="955" t="s">
        <v>191</v>
      </c>
      <c r="AS88" s="954">
        <v>77943.945326548768</v>
      </c>
      <c r="AT88" s="955" t="s">
        <v>191</v>
      </c>
      <c r="AU88" s="954">
        <v>77943.945326548768</v>
      </c>
      <c r="AV88" s="955" t="s">
        <v>192</v>
      </c>
      <c r="AW88" s="954">
        <v>77943.945326548768</v>
      </c>
      <c r="AX88" s="954">
        <v>77943.945326548768</v>
      </c>
      <c r="AY88" s="956"/>
    </row>
    <row r="89" spans="1:51" s="120" customFormat="1" ht="12" customHeight="1" x14ac:dyDescent="0.25">
      <c r="A89" s="792"/>
      <c r="B89" s="832"/>
      <c r="C89" s="828"/>
      <c r="D89" s="1057" t="s">
        <v>107</v>
      </c>
      <c r="E89" s="122">
        <v>20925678</v>
      </c>
      <c r="F89" s="122">
        <v>20925678</v>
      </c>
      <c r="G89" s="122">
        <v>20925678</v>
      </c>
      <c r="H89" s="122">
        <v>20925678</v>
      </c>
      <c r="I89" s="122">
        <v>20925678</v>
      </c>
      <c r="J89" s="957"/>
      <c r="K89" s="957"/>
      <c r="L89" s="957"/>
      <c r="M89" s="957"/>
      <c r="N89" s="957"/>
      <c r="O89" s="957"/>
      <c r="P89" s="957"/>
      <c r="Q89" s="957"/>
      <c r="R89" s="123"/>
      <c r="S89" s="958"/>
      <c r="T89" s="957">
        <v>3272641</v>
      </c>
      <c r="U89" s="959">
        <v>3841591</v>
      </c>
      <c r="V89" s="959">
        <v>18786662</v>
      </c>
      <c r="W89" s="957"/>
      <c r="X89" s="957"/>
      <c r="Y89" s="957"/>
      <c r="Z89" s="957"/>
      <c r="AA89" s="957"/>
      <c r="AB89" s="957"/>
      <c r="AC89" s="957"/>
      <c r="AD89" s="957"/>
      <c r="AE89" s="957"/>
      <c r="AF89" s="958"/>
      <c r="AG89" s="960"/>
      <c r="AH89" s="961"/>
      <c r="AI89" s="961"/>
      <c r="AJ89" s="962"/>
      <c r="AK89" s="963"/>
      <c r="AL89" s="961"/>
      <c r="AM89" s="961"/>
      <c r="AN89" s="964"/>
      <c r="AO89" s="964"/>
      <c r="AP89" s="964"/>
      <c r="AQ89" s="961"/>
      <c r="AR89" s="965"/>
      <c r="AS89" s="964"/>
      <c r="AT89" s="965"/>
      <c r="AU89" s="964"/>
      <c r="AV89" s="965"/>
      <c r="AW89" s="964"/>
      <c r="AX89" s="964"/>
      <c r="AY89" s="966"/>
    </row>
    <row r="90" spans="1:51" s="120" customFormat="1" ht="12" customHeight="1" x14ac:dyDescent="0.25">
      <c r="A90" s="792"/>
      <c r="B90" s="832"/>
      <c r="C90" s="828"/>
      <c r="D90" s="121" t="s">
        <v>109</v>
      </c>
      <c r="E90" s="468">
        <v>8</v>
      </c>
      <c r="F90" s="468">
        <v>8</v>
      </c>
      <c r="G90" s="468">
        <v>8</v>
      </c>
      <c r="H90" s="468">
        <v>8</v>
      </c>
      <c r="I90" s="468">
        <v>8</v>
      </c>
      <c r="J90" s="967"/>
      <c r="K90" s="967"/>
      <c r="L90" s="967"/>
      <c r="M90" s="967"/>
      <c r="N90" s="967"/>
      <c r="O90" s="967"/>
      <c r="P90" s="967"/>
      <c r="Q90" s="967"/>
      <c r="R90" s="967"/>
      <c r="S90" s="958"/>
      <c r="T90" s="967">
        <v>8</v>
      </c>
      <c r="U90" s="959">
        <v>8</v>
      </c>
      <c r="V90" s="959">
        <v>8</v>
      </c>
      <c r="W90" s="967"/>
      <c r="X90" s="967"/>
      <c r="Y90" s="967"/>
      <c r="Z90" s="967"/>
      <c r="AA90" s="967"/>
      <c r="AB90" s="967"/>
      <c r="AC90" s="967"/>
      <c r="AD90" s="967"/>
      <c r="AE90" s="967"/>
      <c r="AF90" s="958"/>
      <c r="AG90" s="960"/>
      <c r="AH90" s="961"/>
      <c r="AI90" s="961"/>
      <c r="AJ90" s="962"/>
      <c r="AK90" s="963"/>
      <c r="AL90" s="961"/>
      <c r="AM90" s="961"/>
      <c r="AN90" s="964"/>
      <c r="AO90" s="964"/>
      <c r="AP90" s="964"/>
      <c r="AQ90" s="961"/>
      <c r="AR90" s="965"/>
      <c r="AS90" s="964"/>
      <c r="AT90" s="965"/>
      <c r="AU90" s="964"/>
      <c r="AV90" s="965"/>
      <c r="AW90" s="964"/>
      <c r="AX90" s="964"/>
      <c r="AY90" s="966"/>
    </row>
    <row r="91" spans="1:51" s="120" customFormat="1" ht="12" customHeight="1" x14ac:dyDescent="0.25">
      <c r="A91" s="792"/>
      <c r="B91" s="832"/>
      <c r="C91" s="828"/>
      <c r="D91" s="1057" t="s">
        <v>110</v>
      </c>
      <c r="E91" s="468">
        <v>4228816</v>
      </c>
      <c r="F91" s="468">
        <v>4228816</v>
      </c>
      <c r="G91" s="468">
        <v>4228816</v>
      </c>
      <c r="H91" s="468">
        <v>4228816</v>
      </c>
      <c r="I91" s="468">
        <v>4228816</v>
      </c>
      <c r="J91" s="967"/>
      <c r="K91" s="967"/>
      <c r="L91" s="967"/>
      <c r="M91" s="967"/>
      <c r="N91" s="967"/>
      <c r="O91" s="967"/>
      <c r="P91" s="967"/>
      <c r="Q91" s="967"/>
      <c r="R91" s="967"/>
      <c r="S91" s="958"/>
      <c r="T91" s="959">
        <v>743823</v>
      </c>
      <c r="U91" s="959">
        <v>2214637</v>
      </c>
      <c r="V91" s="959">
        <v>2823811</v>
      </c>
      <c r="W91" s="967"/>
      <c r="X91" s="967"/>
      <c r="Y91" s="967"/>
      <c r="Z91" s="967"/>
      <c r="AA91" s="967"/>
      <c r="AB91" s="967"/>
      <c r="AC91" s="967"/>
      <c r="AD91" s="967"/>
      <c r="AE91" s="967"/>
      <c r="AF91" s="958"/>
      <c r="AG91" s="960"/>
      <c r="AH91" s="961"/>
      <c r="AI91" s="961"/>
      <c r="AJ91" s="962"/>
      <c r="AK91" s="963"/>
      <c r="AL91" s="961"/>
      <c r="AM91" s="961"/>
      <c r="AN91" s="964"/>
      <c r="AO91" s="964"/>
      <c r="AP91" s="964"/>
      <c r="AQ91" s="961"/>
      <c r="AR91" s="965"/>
      <c r="AS91" s="964"/>
      <c r="AT91" s="965"/>
      <c r="AU91" s="964"/>
      <c r="AV91" s="965"/>
      <c r="AW91" s="964"/>
      <c r="AX91" s="964"/>
      <c r="AY91" s="966"/>
    </row>
    <row r="92" spans="1:51" s="120" customFormat="1" ht="12" customHeight="1" x14ac:dyDescent="0.25">
      <c r="A92" s="792"/>
      <c r="B92" s="832"/>
      <c r="C92" s="828"/>
      <c r="D92" s="121" t="s">
        <v>111</v>
      </c>
      <c r="E92" s="468">
        <v>157</v>
      </c>
      <c r="F92" s="468">
        <v>157</v>
      </c>
      <c r="G92" s="468">
        <v>157</v>
      </c>
      <c r="H92" s="468">
        <v>157</v>
      </c>
      <c r="I92" s="468">
        <v>157</v>
      </c>
      <c r="J92" s="967"/>
      <c r="K92" s="967"/>
      <c r="L92" s="967"/>
      <c r="M92" s="967"/>
      <c r="N92" s="967"/>
      <c r="O92" s="967"/>
      <c r="P92" s="967"/>
      <c r="Q92" s="967"/>
      <c r="R92" s="967"/>
      <c r="S92" s="958"/>
      <c r="T92" s="959">
        <v>20</v>
      </c>
      <c r="U92" s="959">
        <v>34</v>
      </c>
      <c r="V92" s="959">
        <v>44</v>
      </c>
      <c r="W92" s="967"/>
      <c r="X92" s="967"/>
      <c r="Y92" s="967"/>
      <c r="Z92" s="967"/>
      <c r="AA92" s="967"/>
      <c r="AB92" s="967"/>
      <c r="AC92" s="967"/>
      <c r="AD92" s="967"/>
      <c r="AE92" s="967"/>
      <c r="AF92" s="958"/>
      <c r="AG92" s="960"/>
      <c r="AH92" s="961"/>
      <c r="AI92" s="961"/>
      <c r="AJ92" s="962"/>
      <c r="AK92" s="963"/>
      <c r="AL92" s="961"/>
      <c r="AM92" s="961"/>
      <c r="AN92" s="964"/>
      <c r="AO92" s="964"/>
      <c r="AP92" s="964"/>
      <c r="AQ92" s="961"/>
      <c r="AR92" s="965"/>
      <c r="AS92" s="964"/>
      <c r="AT92" s="965"/>
      <c r="AU92" s="964"/>
      <c r="AV92" s="965"/>
      <c r="AW92" s="964"/>
      <c r="AX92" s="964"/>
      <c r="AY92" s="966"/>
    </row>
    <row r="93" spans="1:51" s="120" customFormat="1" ht="12" customHeight="1" thickBot="1" x14ac:dyDescent="0.3">
      <c r="A93" s="792"/>
      <c r="B93" s="832"/>
      <c r="C93" s="829"/>
      <c r="D93" s="1058" t="s">
        <v>112</v>
      </c>
      <c r="E93" s="968">
        <v>25154494</v>
      </c>
      <c r="F93" s="968">
        <v>25154494</v>
      </c>
      <c r="G93" s="968">
        <v>25154494</v>
      </c>
      <c r="H93" s="968">
        <v>25154494</v>
      </c>
      <c r="I93" s="968">
        <v>25154494</v>
      </c>
      <c r="J93" s="969"/>
      <c r="K93" s="969"/>
      <c r="L93" s="969"/>
      <c r="M93" s="969"/>
      <c r="N93" s="969"/>
      <c r="O93" s="967"/>
      <c r="P93" s="967"/>
      <c r="Q93" s="967"/>
      <c r="R93" s="970"/>
      <c r="S93" s="971"/>
      <c r="T93" s="972">
        <v>4016464</v>
      </c>
      <c r="U93" s="972">
        <v>6056228</v>
      </c>
      <c r="V93" s="972">
        <v>21610473</v>
      </c>
      <c r="W93" s="969"/>
      <c r="X93" s="969"/>
      <c r="Y93" s="969"/>
      <c r="Z93" s="969"/>
      <c r="AA93" s="969"/>
      <c r="AB93" s="969"/>
      <c r="AC93" s="969"/>
      <c r="AD93" s="969"/>
      <c r="AE93" s="969"/>
      <c r="AF93" s="971"/>
      <c r="AG93" s="973"/>
      <c r="AH93" s="974"/>
      <c r="AI93" s="974"/>
      <c r="AJ93" s="975"/>
      <c r="AK93" s="976"/>
      <c r="AL93" s="974"/>
      <c r="AM93" s="974"/>
      <c r="AN93" s="977"/>
      <c r="AO93" s="977"/>
      <c r="AP93" s="977"/>
      <c r="AQ93" s="974"/>
      <c r="AR93" s="978"/>
      <c r="AS93" s="977"/>
      <c r="AT93" s="978"/>
      <c r="AU93" s="977"/>
      <c r="AV93" s="978"/>
      <c r="AW93" s="977"/>
      <c r="AX93" s="977"/>
      <c r="AY93" s="979"/>
    </row>
    <row r="94" spans="1:51" s="120" customFormat="1" ht="12" customHeight="1" x14ac:dyDescent="0.25">
      <c r="A94" s="792"/>
      <c r="B94" s="832"/>
      <c r="C94" s="827" t="s">
        <v>206</v>
      </c>
      <c r="D94" s="119" t="s">
        <v>106</v>
      </c>
      <c r="E94" s="946">
        <v>251</v>
      </c>
      <c r="F94" s="946">
        <v>251</v>
      </c>
      <c r="G94" s="946">
        <v>251</v>
      </c>
      <c r="H94" s="946">
        <v>251</v>
      </c>
      <c r="I94" s="946">
        <v>251</v>
      </c>
      <c r="J94" s="947"/>
      <c r="K94" s="947"/>
      <c r="L94" s="947"/>
      <c r="M94" s="947"/>
      <c r="N94" s="947"/>
      <c r="O94" s="947"/>
      <c r="P94" s="947"/>
      <c r="Q94" s="947"/>
      <c r="R94" s="947"/>
      <c r="S94" s="948"/>
      <c r="T94" s="947">
        <v>25</v>
      </c>
      <c r="U94" s="949">
        <v>32</v>
      </c>
      <c r="V94" s="949">
        <v>59</v>
      </c>
      <c r="W94" s="947"/>
      <c r="X94" s="947"/>
      <c r="Y94" s="947"/>
      <c r="Z94" s="947"/>
      <c r="AA94" s="947"/>
      <c r="AB94" s="947"/>
      <c r="AC94" s="947"/>
      <c r="AD94" s="947"/>
      <c r="AE94" s="947"/>
      <c r="AF94" s="948"/>
      <c r="AG94" s="950" t="s">
        <v>206</v>
      </c>
      <c r="AH94" s="951" t="s">
        <v>81</v>
      </c>
      <c r="AI94" s="951" t="s">
        <v>81</v>
      </c>
      <c r="AJ94" s="952" t="s">
        <v>1831</v>
      </c>
      <c r="AK94" s="953" t="s">
        <v>206</v>
      </c>
      <c r="AL94" s="951" t="s">
        <v>81</v>
      </c>
      <c r="AM94" s="951" t="s">
        <v>190</v>
      </c>
      <c r="AN94" s="954">
        <v>85189.570636040124</v>
      </c>
      <c r="AO94" s="954">
        <v>40744.788824209485</v>
      </c>
      <c r="AP94" s="954">
        <v>44444.781811830631</v>
      </c>
      <c r="AQ94" s="951" t="s">
        <v>81</v>
      </c>
      <c r="AR94" s="955" t="s">
        <v>191</v>
      </c>
      <c r="AS94" s="954">
        <v>85189.570636040124</v>
      </c>
      <c r="AT94" s="955" t="s">
        <v>191</v>
      </c>
      <c r="AU94" s="954">
        <v>85189.570636040124</v>
      </c>
      <c r="AV94" s="955" t="s">
        <v>192</v>
      </c>
      <c r="AW94" s="954">
        <v>85189.570636040124</v>
      </c>
      <c r="AX94" s="954">
        <v>85189.570636040124</v>
      </c>
      <c r="AY94" s="956"/>
    </row>
    <row r="95" spans="1:51" s="120" customFormat="1" ht="12" customHeight="1" x14ac:dyDescent="0.25">
      <c r="A95" s="792"/>
      <c r="B95" s="832"/>
      <c r="C95" s="828"/>
      <c r="D95" s="1057" t="s">
        <v>107</v>
      </c>
      <c r="E95" s="122">
        <v>35193186</v>
      </c>
      <c r="F95" s="122">
        <v>35193186</v>
      </c>
      <c r="G95" s="122">
        <v>35193186</v>
      </c>
      <c r="H95" s="122">
        <v>35193186</v>
      </c>
      <c r="I95" s="122">
        <v>35193186</v>
      </c>
      <c r="J95" s="957"/>
      <c r="K95" s="957"/>
      <c r="L95" s="957"/>
      <c r="M95" s="957"/>
      <c r="N95" s="957"/>
      <c r="O95" s="957"/>
      <c r="P95" s="957"/>
      <c r="Q95" s="957"/>
      <c r="R95" s="123"/>
      <c r="S95" s="958"/>
      <c r="T95" s="957">
        <v>5503987</v>
      </c>
      <c r="U95" s="959">
        <v>6460857</v>
      </c>
      <c r="V95" s="959">
        <v>31595750</v>
      </c>
      <c r="W95" s="957"/>
      <c r="X95" s="957"/>
      <c r="Y95" s="957"/>
      <c r="Z95" s="957"/>
      <c r="AA95" s="957"/>
      <c r="AB95" s="957"/>
      <c r="AC95" s="957"/>
      <c r="AD95" s="957"/>
      <c r="AE95" s="957"/>
      <c r="AF95" s="958"/>
      <c r="AG95" s="960"/>
      <c r="AH95" s="961"/>
      <c r="AI95" s="961"/>
      <c r="AJ95" s="962"/>
      <c r="AK95" s="963"/>
      <c r="AL95" s="961"/>
      <c r="AM95" s="961"/>
      <c r="AN95" s="964"/>
      <c r="AO95" s="964"/>
      <c r="AP95" s="964"/>
      <c r="AQ95" s="961"/>
      <c r="AR95" s="965"/>
      <c r="AS95" s="964"/>
      <c r="AT95" s="965"/>
      <c r="AU95" s="964"/>
      <c r="AV95" s="965"/>
      <c r="AW95" s="964"/>
      <c r="AX95" s="964"/>
      <c r="AY95" s="966"/>
    </row>
    <row r="96" spans="1:51" s="120" customFormat="1" ht="12" customHeight="1" x14ac:dyDescent="0.25">
      <c r="A96" s="792"/>
      <c r="B96" s="832"/>
      <c r="C96" s="828"/>
      <c r="D96" s="121" t="s">
        <v>109</v>
      </c>
      <c r="E96" s="468">
        <v>15</v>
      </c>
      <c r="F96" s="468">
        <v>15</v>
      </c>
      <c r="G96" s="468">
        <v>15</v>
      </c>
      <c r="H96" s="468">
        <v>15</v>
      </c>
      <c r="I96" s="468">
        <v>15</v>
      </c>
      <c r="J96" s="967"/>
      <c r="K96" s="967"/>
      <c r="L96" s="967"/>
      <c r="M96" s="967"/>
      <c r="N96" s="967"/>
      <c r="O96" s="967"/>
      <c r="P96" s="967"/>
      <c r="Q96" s="967"/>
      <c r="R96" s="967"/>
      <c r="S96" s="958"/>
      <c r="T96" s="967">
        <v>15</v>
      </c>
      <c r="U96" s="959">
        <v>15</v>
      </c>
      <c r="V96" s="959">
        <v>15</v>
      </c>
      <c r="W96" s="967"/>
      <c r="X96" s="967"/>
      <c r="Y96" s="967"/>
      <c r="Z96" s="967"/>
      <c r="AA96" s="967"/>
      <c r="AB96" s="967"/>
      <c r="AC96" s="967"/>
      <c r="AD96" s="967"/>
      <c r="AE96" s="967"/>
      <c r="AF96" s="958"/>
      <c r="AG96" s="960"/>
      <c r="AH96" s="961"/>
      <c r="AI96" s="961"/>
      <c r="AJ96" s="962"/>
      <c r="AK96" s="963"/>
      <c r="AL96" s="961"/>
      <c r="AM96" s="961"/>
      <c r="AN96" s="964"/>
      <c r="AO96" s="964"/>
      <c r="AP96" s="964"/>
      <c r="AQ96" s="961"/>
      <c r="AR96" s="965"/>
      <c r="AS96" s="964"/>
      <c r="AT96" s="965"/>
      <c r="AU96" s="964"/>
      <c r="AV96" s="965"/>
      <c r="AW96" s="964"/>
      <c r="AX96" s="964"/>
      <c r="AY96" s="966"/>
    </row>
    <row r="97" spans="1:51" s="120" customFormat="1" ht="12" customHeight="1" x14ac:dyDescent="0.25">
      <c r="A97" s="792"/>
      <c r="B97" s="832"/>
      <c r="C97" s="828"/>
      <c r="D97" s="1057" t="s">
        <v>110</v>
      </c>
      <c r="E97" s="468">
        <v>7112100</v>
      </c>
      <c r="F97" s="468">
        <v>7112100</v>
      </c>
      <c r="G97" s="468">
        <v>7112100</v>
      </c>
      <c r="H97" s="468">
        <v>7112100</v>
      </c>
      <c r="I97" s="468">
        <v>7112100</v>
      </c>
      <c r="J97" s="967"/>
      <c r="K97" s="967"/>
      <c r="L97" s="967"/>
      <c r="M97" s="967"/>
      <c r="N97" s="967"/>
      <c r="O97" s="967"/>
      <c r="P97" s="967"/>
      <c r="Q97" s="967"/>
      <c r="R97" s="967"/>
      <c r="S97" s="958"/>
      <c r="T97" s="959">
        <v>1250976</v>
      </c>
      <c r="U97" s="959">
        <v>3724616</v>
      </c>
      <c r="V97" s="959">
        <v>4749137</v>
      </c>
      <c r="W97" s="967"/>
      <c r="X97" s="967"/>
      <c r="Y97" s="967"/>
      <c r="Z97" s="967"/>
      <c r="AA97" s="967"/>
      <c r="AB97" s="967"/>
      <c r="AC97" s="967"/>
      <c r="AD97" s="967"/>
      <c r="AE97" s="967"/>
      <c r="AF97" s="958"/>
      <c r="AG97" s="960"/>
      <c r="AH97" s="961"/>
      <c r="AI97" s="961"/>
      <c r="AJ97" s="962"/>
      <c r="AK97" s="963"/>
      <c r="AL97" s="961"/>
      <c r="AM97" s="961"/>
      <c r="AN97" s="964"/>
      <c r="AO97" s="964"/>
      <c r="AP97" s="964"/>
      <c r="AQ97" s="961"/>
      <c r="AR97" s="965"/>
      <c r="AS97" s="964"/>
      <c r="AT97" s="965"/>
      <c r="AU97" s="964"/>
      <c r="AV97" s="965"/>
      <c r="AW97" s="964"/>
      <c r="AX97" s="964"/>
      <c r="AY97" s="966"/>
    </row>
    <row r="98" spans="1:51" s="120" customFormat="1" ht="12" customHeight="1" x14ac:dyDescent="0.25">
      <c r="A98" s="792"/>
      <c r="B98" s="832"/>
      <c r="C98" s="828"/>
      <c r="D98" s="121" t="s">
        <v>111</v>
      </c>
      <c r="E98" s="468">
        <v>266</v>
      </c>
      <c r="F98" s="468">
        <v>266</v>
      </c>
      <c r="G98" s="468">
        <v>266</v>
      </c>
      <c r="H98" s="468">
        <v>266</v>
      </c>
      <c r="I98" s="468">
        <v>266</v>
      </c>
      <c r="J98" s="967"/>
      <c r="K98" s="967"/>
      <c r="L98" s="967"/>
      <c r="M98" s="967"/>
      <c r="N98" s="967"/>
      <c r="O98" s="967"/>
      <c r="P98" s="967"/>
      <c r="Q98" s="967"/>
      <c r="R98" s="967"/>
      <c r="S98" s="958"/>
      <c r="T98" s="959">
        <v>40</v>
      </c>
      <c r="U98" s="959">
        <v>47</v>
      </c>
      <c r="V98" s="959">
        <v>74</v>
      </c>
      <c r="W98" s="967"/>
      <c r="X98" s="967"/>
      <c r="Y98" s="967"/>
      <c r="Z98" s="967"/>
      <c r="AA98" s="967"/>
      <c r="AB98" s="967"/>
      <c r="AC98" s="967"/>
      <c r="AD98" s="967"/>
      <c r="AE98" s="967"/>
      <c r="AF98" s="958"/>
      <c r="AG98" s="960"/>
      <c r="AH98" s="961"/>
      <c r="AI98" s="961"/>
      <c r="AJ98" s="962"/>
      <c r="AK98" s="963"/>
      <c r="AL98" s="961"/>
      <c r="AM98" s="961"/>
      <c r="AN98" s="964"/>
      <c r="AO98" s="964"/>
      <c r="AP98" s="964"/>
      <c r="AQ98" s="961"/>
      <c r="AR98" s="965"/>
      <c r="AS98" s="964"/>
      <c r="AT98" s="965"/>
      <c r="AU98" s="964"/>
      <c r="AV98" s="965"/>
      <c r="AW98" s="964"/>
      <c r="AX98" s="964"/>
      <c r="AY98" s="966"/>
    </row>
    <row r="99" spans="1:51" s="120" customFormat="1" ht="12" customHeight="1" thickBot="1" x14ac:dyDescent="0.3">
      <c r="A99" s="792"/>
      <c r="B99" s="832"/>
      <c r="C99" s="829"/>
      <c r="D99" s="1058" t="s">
        <v>112</v>
      </c>
      <c r="E99" s="968">
        <v>42305286</v>
      </c>
      <c r="F99" s="968">
        <v>42305286</v>
      </c>
      <c r="G99" s="968">
        <v>42305286</v>
      </c>
      <c r="H99" s="968">
        <v>42305286</v>
      </c>
      <c r="I99" s="968">
        <v>42305286</v>
      </c>
      <c r="J99" s="969"/>
      <c r="K99" s="969"/>
      <c r="L99" s="969"/>
      <c r="M99" s="969"/>
      <c r="N99" s="969"/>
      <c r="O99" s="967"/>
      <c r="P99" s="967"/>
      <c r="Q99" s="967"/>
      <c r="R99" s="970"/>
      <c r="S99" s="971"/>
      <c r="T99" s="972">
        <v>6754963</v>
      </c>
      <c r="U99" s="972">
        <v>10185473</v>
      </c>
      <c r="V99" s="972">
        <v>36344887</v>
      </c>
      <c r="W99" s="969"/>
      <c r="X99" s="969"/>
      <c r="Y99" s="969"/>
      <c r="Z99" s="969"/>
      <c r="AA99" s="969"/>
      <c r="AB99" s="969"/>
      <c r="AC99" s="969"/>
      <c r="AD99" s="969"/>
      <c r="AE99" s="969"/>
      <c r="AF99" s="971"/>
      <c r="AG99" s="973"/>
      <c r="AH99" s="974"/>
      <c r="AI99" s="974"/>
      <c r="AJ99" s="975"/>
      <c r="AK99" s="976"/>
      <c r="AL99" s="974"/>
      <c r="AM99" s="974"/>
      <c r="AN99" s="977"/>
      <c r="AO99" s="977"/>
      <c r="AP99" s="977"/>
      <c r="AQ99" s="974"/>
      <c r="AR99" s="978"/>
      <c r="AS99" s="977"/>
      <c r="AT99" s="978"/>
      <c r="AU99" s="977"/>
      <c r="AV99" s="978"/>
      <c r="AW99" s="977"/>
      <c r="AX99" s="977"/>
      <c r="AY99" s="979"/>
    </row>
    <row r="100" spans="1:51" s="120" customFormat="1" ht="12" customHeight="1" x14ac:dyDescent="0.25">
      <c r="A100" s="792"/>
      <c r="B100" s="832"/>
      <c r="C100" s="827" t="s">
        <v>207</v>
      </c>
      <c r="D100" s="119" t="s">
        <v>106</v>
      </c>
      <c r="E100" s="946">
        <v>1140</v>
      </c>
      <c r="F100" s="946">
        <v>1140</v>
      </c>
      <c r="G100" s="946">
        <v>1140</v>
      </c>
      <c r="H100" s="946">
        <v>1140</v>
      </c>
      <c r="I100" s="946">
        <v>1140</v>
      </c>
      <c r="J100" s="947"/>
      <c r="K100" s="947"/>
      <c r="L100" s="947"/>
      <c r="M100" s="947"/>
      <c r="N100" s="947"/>
      <c r="O100" s="947"/>
      <c r="P100" s="947"/>
      <c r="Q100" s="947"/>
      <c r="R100" s="947"/>
      <c r="S100" s="948"/>
      <c r="T100" s="947">
        <v>63</v>
      </c>
      <c r="U100" s="949">
        <v>194</v>
      </c>
      <c r="V100" s="949">
        <v>289</v>
      </c>
      <c r="W100" s="947"/>
      <c r="X100" s="947"/>
      <c r="Y100" s="947"/>
      <c r="Z100" s="947"/>
      <c r="AA100" s="947"/>
      <c r="AB100" s="947"/>
      <c r="AC100" s="947"/>
      <c r="AD100" s="947"/>
      <c r="AE100" s="947"/>
      <c r="AF100" s="948"/>
      <c r="AG100" s="950" t="s">
        <v>207</v>
      </c>
      <c r="AH100" s="951" t="s">
        <v>81</v>
      </c>
      <c r="AI100" s="951" t="s">
        <v>81</v>
      </c>
      <c r="AJ100" s="952" t="s">
        <v>1831</v>
      </c>
      <c r="AK100" s="953" t="s">
        <v>207</v>
      </c>
      <c r="AL100" s="951" t="s">
        <v>81</v>
      </c>
      <c r="AM100" s="951" t="s">
        <v>190</v>
      </c>
      <c r="AN100" s="954">
        <v>258768.19467086013</v>
      </c>
      <c r="AO100" s="954">
        <v>122145.6444162822</v>
      </c>
      <c r="AP100" s="954">
        <v>136622.55025457792</v>
      </c>
      <c r="AQ100" s="951" t="s">
        <v>81</v>
      </c>
      <c r="AR100" s="955" t="s">
        <v>191</v>
      </c>
      <c r="AS100" s="954">
        <v>258768.19467086013</v>
      </c>
      <c r="AT100" s="955" t="s">
        <v>191</v>
      </c>
      <c r="AU100" s="954">
        <v>258768.19467086013</v>
      </c>
      <c r="AV100" s="955" t="s">
        <v>192</v>
      </c>
      <c r="AW100" s="954">
        <v>258768.19467086013</v>
      </c>
      <c r="AX100" s="954">
        <v>258768.19467086013</v>
      </c>
      <c r="AY100" s="956"/>
    </row>
    <row r="101" spans="1:51" s="120" customFormat="1" ht="12" customHeight="1" x14ac:dyDescent="0.25">
      <c r="A101" s="792"/>
      <c r="B101" s="832"/>
      <c r="C101" s="828"/>
      <c r="D101" s="1057" t="s">
        <v>107</v>
      </c>
      <c r="E101" s="122">
        <v>159796090</v>
      </c>
      <c r="F101" s="122">
        <v>159796090</v>
      </c>
      <c r="G101" s="122">
        <v>159796090</v>
      </c>
      <c r="H101" s="122">
        <v>159796090</v>
      </c>
      <c r="I101" s="122">
        <v>159796090</v>
      </c>
      <c r="J101" s="957"/>
      <c r="K101" s="957"/>
      <c r="L101" s="957"/>
      <c r="M101" s="957"/>
      <c r="N101" s="957"/>
      <c r="O101" s="957"/>
      <c r="P101" s="957"/>
      <c r="Q101" s="957"/>
      <c r="R101" s="123"/>
      <c r="S101" s="958"/>
      <c r="T101" s="957">
        <v>24991075</v>
      </c>
      <c r="U101" s="959">
        <v>29335783</v>
      </c>
      <c r="V101" s="959">
        <v>143461784</v>
      </c>
      <c r="W101" s="957"/>
      <c r="X101" s="957"/>
      <c r="Y101" s="957"/>
      <c r="Z101" s="957"/>
      <c r="AA101" s="957"/>
      <c r="AB101" s="957"/>
      <c r="AC101" s="957"/>
      <c r="AD101" s="957"/>
      <c r="AE101" s="957"/>
      <c r="AF101" s="958"/>
      <c r="AG101" s="960"/>
      <c r="AH101" s="961"/>
      <c r="AI101" s="961"/>
      <c r="AJ101" s="962"/>
      <c r="AK101" s="963"/>
      <c r="AL101" s="961"/>
      <c r="AM101" s="961"/>
      <c r="AN101" s="964"/>
      <c r="AO101" s="964"/>
      <c r="AP101" s="964"/>
      <c r="AQ101" s="961"/>
      <c r="AR101" s="965"/>
      <c r="AS101" s="964"/>
      <c r="AT101" s="965"/>
      <c r="AU101" s="964"/>
      <c r="AV101" s="965"/>
      <c r="AW101" s="964"/>
      <c r="AX101" s="964"/>
      <c r="AY101" s="966"/>
    </row>
    <row r="102" spans="1:51" s="120" customFormat="1" ht="12" customHeight="1" x14ac:dyDescent="0.25">
      <c r="A102" s="792"/>
      <c r="B102" s="832"/>
      <c r="C102" s="828"/>
      <c r="D102" s="121" t="s">
        <v>109</v>
      </c>
      <c r="E102" s="468">
        <v>47</v>
      </c>
      <c r="F102" s="468">
        <v>47</v>
      </c>
      <c r="G102" s="468">
        <v>47</v>
      </c>
      <c r="H102" s="468">
        <v>47</v>
      </c>
      <c r="I102" s="468">
        <v>47</v>
      </c>
      <c r="J102" s="967"/>
      <c r="K102" s="967"/>
      <c r="L102" s="967"/>
      <c r="M102" s="967"/>
      <c r="N102" s="967"/>
      <c r="O102" s="967"/>
      <c r="P102" s="967"/>
      <c r="Q102" s="967"/>
      <c r="R102" s="967"/>
      <c r="S102" s="958"/>
      <c r="T102" s="967">
        <v>39</v>
      </c>
      <c r="U102" s="959">
        <v>43</v>
      </c>
      <c r="V102" s="959">
        <v>47</v>
      </c>
      <c r="W102" s="967"/>
      <c r="X102" s="967"/>
      <c r="Y102" s="967"/>
      <c r="Z102" s="967"/>
      <c r="AA102" s="967"/>
      <c r="AB102" s="967"/>
      <c r="AC102" s="967"/>
      <c r="AD102" s="967"/>
      <c r="AE102" s="967"/>
      <c r="AF102" s="958"/>
      <c r="AG102" s="960"/>
      <c r="AH102" s="961"/>
      <c r="AI102" s="961"/>
      <c r="AJ102" s="962"/>
      <c r="AK102" s="963"/>
      <c r="AL102" s="961"/>
      <c r="AM102" s="961"/>
      <c r="AN102" s="964"/>
      <c r="AO102" s="964"/>
      <c r="AP102" s="964"/>
      <c r="AQ102" s="961"/>
      <c r="AR102" s="965"/>
      <c r="AS102" s="964"/>
      <c r="AT102" s="965"/>
      <c r="AU102" s="964"/>
      <c r="AV102" s="965"/>
      <c r="AW102" s="964"/>
      <c r="AX102" s="964"/>
      <c r="AY102" s="966"/>
    </row>
    <row r="103" spans="1:51" s="120" customFormat="1" ht="12" customHeight="1" x14ac:dyDescent="0.25">
      <c r="A103" s="792"/>
      <c r="B103" s="832"/>
      <c r="C103" s="828"/>
      <c r="D103" s="1057" t="s">
        <v>110</v>
      </c>
      <c r="E103" s="468">
        <v>32292780</v>
      </c>
      <c r="F103" s="468">
        <v>32292780</v>
      </c>
      <c r="G103" s="468">
        <v>32292780</v>
      </c>
      <c r="H103" s="468">
        <v>32292780</v>
      </c>
      <c r="I103" s="468">
        <v>32292780</v>
      </c>
      <c r="J103" s="967"/>
      <c r="K103" s="967"/>
      <c r="L103" s="967"/>
      <c r="M103" s="967"/>
      <c r="N103" s="967"/>
      <c r="O103" s="967"/>
      <c r="P103" s="967"/>
      <c r="Q103" s="967"/>
      <c r="R103" s="967"/>
      <c r="S103" s="958"/>
      <c r="T103" s="959">
        <v>5680106</v>
      </c>
      <c r="U103" s="959">
        <v>16911770</v>
      </c>
      <c r="V103" s="959">
        <v>21563650</v>
      </c>
      <c r="W103" s="967"/>
      <c r="X103" s="967"/>
      <c r="Y103" s="967"/>
      <c r="Z103" s="967"/>
      <c r="AA103" s="967"/>
      <c r="AB103" s="967"/>
      <c r="AC103" s="967"/>
      <c r="AD103" s="967"/>
      <c r="AE103" s="967"/>
      <c r="AF103" s="958"/>
      <c r="AG103" s="960"/>
      <c r="AH103" s="961"/>
      <c r="AI103" s="961"/>
      <c r="AJ103" s="962"/>
      <c r="AK103" s="963"/>
      <c r="AL103" s="961"/>
      <c r="AM103" s="961"/>
      <c r="AN103" s="964"/>
      <c r="AO103" s="964"/>
      <c r="AP103" s="964"/>
      <c r="AQ103" s="961"/>
      <c r="AR103" s="965"/>
      <c r="AS103" s="964"/>
      <c r="AT103" s="965"/>
      <c r="AU103" s="964"/>
      <c r="AV103" s="965"/>
      <c r="AW103" s="964"/>
      <c r="AX103" s="964"/>
      <c r="AY103" s="966"/>
    </row>
    <row r="104" spans="1:51" s="120" customFormat="1" ht="12" customHeight="1" x14ac:dyDescent="0.25">
      <c r="A104" s="792"/>
      <c r="B104" s="832"/>
      <c r="C104" s="828"/>
      <c r="D104" s="121" t="s">
        <v>111</v>
      </c>
      <c r="E104" s="468">
        <v>1187</v>
      </c>
      <c r="F104" s="468">
        <v>1187</v>
      </c>
      <c r="G104" s="468">
        <v>1187</v>
      </c>
      <c r="H104" s="468">
        <v>1187</v>
      </c>
      <c r="I104" s="468">
        <v>1187</v>
      </c>
      <c r="J104" s="967"/>
      <c r="K104" s="967"/>
      <c r="L104" s="967"/>
      <c r="M104" s="967"/>
      <c r="N104" s="967"/>
      <c r="O104" s="967"/>
      <c r="P104" s="967"/>
      <c r="Q104" s="967"/>
      <c r="R104" s="967"/>
      <c r="S104" s="958"/>
      <c r="T104" s="959">
        <v>102</v>
      </c>
      <c r="U104" s="959">
        <v>237</v>
      </c>
      <c r="V104" s="959">
        <v>336</v>
      </c>
      <c r="W104" s="967"/>
      <c r="X104" s="967"/>
      <c r="Y104" s="967"/>
      <c r="Z104" s="967"/>
      <c r="AA104" s="967"/>
      <c r="AB104" s="967"/>
      <c r="AC104" s="967"/>
      <c r="AD104" s="967"/>
      <c r="AE104" s="967"/>
      <c r="AF104" s="958"/>
      <c r="AG104" s="960"/>
      <c r="AH104" s="961"/>
      <c r="AI104" s="961"/>
      <c r="AJ104" s="962"/>
      <c r="AK104" s="963"/>
      <c r="AL104" s="961"/>
      <c r="AM104" s="961"/>
      <c r="AN104" s="964"/>
      <c r="AO104" s="964"/>
      <c r="AP104" s="964"/>
      <c r="AQ104" s="961"/>
      <c r="AR104" s="965"/>
      <c r="AS104" s="964"/>
      <c r="AT104" s="965"/>
      <c r="AU104" s="964"/>
      <c r="AV104" s="965"/>
      <c r="AW104" s="964"/>
      <c r="AX104" s="964"/>
      <c r="AY104" s="966"/>
    </row>
    <row r="105" spans="1:51" s="120" customFormat="1" ht="12" customHeight="1" thickBot="1" x14ac:dyDescent="0.3">
      <c r="A105" s="792"/>
      <c r="B105" s="832"/>
      <c r="C105" s="829"/>
      <c r="D105" s="1058" t="s">
        <v>112</v>
      </c>
      <c r="E105" s="968">
        <v>192088870</v>
      </c>
      <c r="F105" s="968">
        <v>192088870</v>
      </c>
      <c r="G105" s="968">
        <v>192088870</v>
      </c>
      <c r="H105" s="968">
        <v>192088870</v>
      </c>
      <c r="I105" s="968">
        <v>192088870</v>
      </c>
      <c r="J105" s="969"/>
      <c r="K105" s="969"/>
      <c r="L105" s="969"/>
      <c r="M105" s="969"/>
      <c r="N105" s="969"/>
      <c r="O105" s="967"/>
      <c r="P105" s="967"/>
      <c r="Q105" s="967"/>
      <c r="R105" s="970"/>
      <c r="S105" s="971"/>
      <c r="T105" s="972">
        <v>30671181</v>
      </c>
      <c r="U105" s="972">
        <v>46247553</v>
      </c>
      <c r="V105" s="972">
        <v>165025434</v>
      </c>
      <c r="W105" s="969"/>
      <c r="X105" s="969"/>
      <c r="Y105" s="969"/>
      <c r="Z105" s="969"/>
      <c r="AA105" s="969"/>
      <c r="AB105" s="969"/>
      <c r="AC105" s="969"/>
      <c r="AD105" s="969"/>
      <c r="AE105" s="969"/>
      <c r="AF105" s="971"/>
      <c r="AG105" s="973"/>
      <c r="AH105" s="974"/>
      <c r="AI105" s="974"/>
      <c r="AJ105" s="975"/>
      <c r="AK105" s="976"/>
      <c r="AL105" s="974"/>
      <c r="AM105" s="974"/>
      <c r="AN105" s="977"/>
      <c r="AO105" s="977"/>
      <c r="AP105" s="977"/>
      <c r="AQ105" s="974"/>
      <c r="AR105" s="978"/>
      <c r="AS105" s="977"/>
      <c r="AT105" s="978"/>
      <c r="AU105" s="977"/>
      <c r="AV105" s="978"/>
      <c r="AW105" s="977"/>
      <c r="AX105" s="977"/>
      <c r="AY105" s="979"/>
    </row>
    <row r="106" spans="1:51" s="120" customFormat="1" ht="12" customHeight="1" x14ac:dyDescent="0.25">
      <c r="A106" s="792"/>
      <c r="B106" s="832"/>
      <c r="C106" s="827" t="s">
        <v>208</v>
      </c>
      <c r="D106" s="119" t="s">
        <v>106</v>
      </c>
      <c r="E106" s="946">
        <v>370</v>
      </c>
      <c r="F106" s="946">
        <v>370</v>
      </c>
      <c r="G106" s="946">
        <v>370</v>
      </c>
      <c r="H106" s="946">
        <v>370</v>
      </c>
      <c r="I106" s="946">
        <v>370</v>
      </c>
      <c r="J106" s="947"/>
      <c r="K106" s="947"/>
      <c r="L106" s="947"/>
      <c r="M106" s="947"/>
      <c r="N106" s="947"/>
      <c r="O106" s="947"/>
      <c r="P106" s="947"/>
      <c r="Q106" s="947"/>
      <c r="R106" s="947"/>
      <c r="S106" s="948"/>
      <c r="T106" s="947">
        <v>25</v>
      </c>
      <c r="U106" s="949">
        <v>47</v>
      </c>
      <c r="V106" s="949">
        <v>93</v>
      </c>
      <c r="W106" s="947"/>
      <c r="X106" s="947"/>
      <c r="Y106" s="947"/>
      <c r="Z106" s="947"/>
      <c r="AA106" s="947"/>
      <c r="AB106" s="947"/>
      <c r="AC106" s="947"/>
      <c r="AD106" s="947"/>
      <c r="AE106" s="947"/>
      <c r="AF106" s="948"/>
      <c r="AG106" s="950" t="s">
        <v>208</v>
      </c>
      <c r="AH106" s="951" t="s">
        <v>81</v>
      </c>
      <c r="AI106" s="951" t="s">
        <v>81</v>
      </c>
      <c r="AJ106" s="952" t="s">
        <v>1831</v>
      </c>
      <c r="AK106" s="953" t="s">
        <v>208</v>
      </c>
      <c r="AL106" s="951" t="s">
        <v>81</v>
      </c>
      <c r="AM106" s="951" t="s">
        <v>190</v>
      </c>
      <c r="AN106" s="954">
        <v>19238.115539607385</v>
      </c>
      <c r="AO106" s="954">
        <v>9835.700458121064</v>
      </c>
      <c r="AP106" s="954">
        <v>9402.4150814863206</v>
      </c>
      <c r="AQ106" s="951" t="s">
        <v>81</v>
      </c>
      <c r="AR106" s="955" t="s">
        <v>191</v>
      </c>
      <c r="AS106" s="954">
        <v>19238.115539607385</v>
      </c>
      <c r="AT106" s="955" t="s">
        <v>191</v>
      </c>
      <c r="AU106" s="954">
        <v>19238.115539607385</v>
      </c>
      <c r="AV106" s="955" t="s">
        <v>192</v>
      </c>
      <c r="AW106" s="954">
        <v>19238.115539607385</v>
      </c>
      <c r="AX106" s="954">
        <v>19238.115539607385</v>
      </c>
      <c r="AY106" s="956"/>
    </row>
    <row r="107" spans="1:51" s="120" customFormat="1" ht="12" customHeight="1" x14ac:dyDescent="0.25">
      <c r="A107" s="792"/>
      <c r="B107" s="832"/>
      <c r="C107" s="828"/>
      <c r="D107" s="1057" t="s">
        <v>107</v>
      </c>
      <c r="E107" s="122">
        <v>51838613</v>
      </c>
      <c r="F107" s="122">
        <v>51838613</v>
      </c>
      <c r="G107" s="122">
        <v>51838613</v>
      </c>
      <c r="H107" s="122">
        <v>51838613</v>
      </c>
      <c r="I107" s="122">
        <v>51838613</v>
      </c>
      <c r="J107" s="957"/>
      <c r="K107" s="957"/>
      <c r="L107" s="957"/>
      <c r="M107" s="957"/>
      <c r="N107" s="957"/>
      <c r="O107" s="957"/>
      <c r="P107" s="957"/>
      <c r="Q107" s="957"/>
      <c r="R107" s="123"/>
      <c r="S107" s="958"/>
      <c r="T107" s="957">
        <v>8107224</v>
      </c>
      <c r="U107" s="959">
        <v>9516668</v>
      </c>
      <c r="V107" s="959">
        <v>46539686</v>
      </c>
      <c r="W107" s="957"/>
      <c r="X107" s="957"/>
      <c r="Y107" s="957"/>
      <c r="Z107" s="957"/>
      <c r="AA107" s="957"/>
      <c r="AB107" s="957"/>
      <c r="AC107" s="957"/>
      <c r="AD107" s="957"/>
      <c r="AE107" s="957"/>
      <c r="AF107" s="958"/>
      <c r="AG107" s="960"/>
      <c r="AH107" s="961"/>
      <c r="AI107" s="961"/>
      <c r="AJ107" s="962"/>
      <c r="AK107" s="963"/>
      <c r="AL107" s="961"/>
      <c r="AM107" s="961"/>
      <c r="AN107" s="964"/>
      <c r="AO107" s="964"/>
      <c r="AP107" s="964"/>
      <c r="AQ107" s="961"/>
      <c r="AR107" s="965"/>
      <c r="AS107" s="964"/>
      <c r="AT107" s="965"/>
      <c r="AU107" s="964"/>
      <c r="AV107" s="965"/>
      <c r="AW107" s="964"/>
      <c r="AX107" s="964"/>
      <c r="AY107" s="966"/>
    </row>
    <row r="108" spans="1:51" s="120" customFormat="1" ht="12" customHeight="1" x14ac:dyDescent="0.25">
      <c r="A108" s="792"/>
      <c r="B108" s="832"/>
      <c r="C108" s="828"/>
      <c r="D108" s="121" t="s">
        <v>109</v>
      </c>
      <c r="E108" s="468">
        <v>16</v>
      </c>
      <c r="F108" s="468">
        <v>16</v>
      </c>
      <c r="G108" s="468">
        <v>16</v>
      </c>
      <c r="H108" s="468">
        <v>16</v>
      </c>
      <c r="I108" s="468">
        <v>16</v>
      </c>
      <c r="J108" s="967"/>
      <c r="K108" s="967"/>
      <c r="L108" s="967"/>
      <c r="M108" s="967"/>
      <c r="N108" s="967"/>
      <c r="O108" s="967"/>
      <c r="P108" s="967"/>
      <c r="Q108" s="967"/>
      <c r="R108" s="967"/>
      <c r="S108" s="958"/>
      <c r="T108" s="967">
        <v>16</v>
      </c>
      <c r="U108" s="959">
        <v>16</v>
      </c>
      <c r="V108" s="959">
        <v>16</v>
      </c>
      <c r="W108" s="967"/>
      <c r="X108" s="967"/>
      <c r="Y108" s="967"/>
      <c r="Z108" s="967"/>
      <c r="AA108" s="967"/>
      <c r="AB108" s="967"/>
      <c r="AC108" s="967"/>
      <c r="AD108" s="967"/>
      <c r="AE108" s="967"/>
      <c r="AF108" s="958"/>
      <c r="AG108" s="960"/>
      <c r="AH108" s="961"/>
      <c r="AI108" s="961"/>
      <c r="AJ108" s="962"/>
      <c r="AK108" s="963"/>
      <c r="AL108" s="961"/>
      <c r="AM108" s="961"/>
      <c r="AN108" s="964"/>
      <c r="AO108" s="964"/>
      <c r="AP108" s="964"/>
      <c r="AQ108" s="961"/>
      <c r="AR108" s="965"/>
      <c r="AS108" s="964"/>
      <c r="AT108" s="965"/>
      <c r="AU108" s="964"/>
      <c r="AV108" s="965"/>
      <c r="AW108" s="964"/>
      <c r="AX108" s="964"/>
      <c r="AY108" s="966"/>
    </row>
    <row r="109" spans="1:51" s="120" customFormat="1" ht="12" customHeight="1" x14ac:dyDescent="0.25">
      <c r="A109" s="792"/>
      <c r="B109" s="832"/>
      <c r="C109" s="828"/>
      <c r="D109" s="1057" t="s">
        <v>110</v>
      </c>
      <c r="E109" s="468">
        <v>10475932</v>
      </c>
      <c r="F109" s="468">
        <v>10475932</v>
      </c>
      <c r="G109" s="468">
        <v>10475932</v>
      </c>
      <c r="H109" s="468">
        <v>10475932</v>
      </c>
      <c r="I109" s="468">
        <v>10475932</v>
      </c>
      <c r="J109" s="967"/>
      <c r="K109" s="967"/>
      <c r="L109" s="967"/>
      <c r="M109" s="967"/>
      <c r="N109" s="967"/>
      <c r="O109" s="967"/>
      <c r="P109" s="967"/>
      <c r="Q109" s="967"/>
      <c r="R109" s="967"/>
      <c r="S109" s="958"/>
      <c r="T109" s="959">
        <v>1842653</v>
      </c>
      <c r="U109" s="959">
        <v>5486259</v>
      </c>
      <c r="V109" s="959">
        <v>6995351</v>
      </c>
      <c r="W109" s="967"/>
      <c r="X109" s="967"/>
      <c r="Y109" s="967"/>
      <c r="Z109" s="967"/>
      <c r="AA109" s="967"/>
      <c r="AB109" s="967"/>
      <c r="AC109" s="967"/>
      <c r="AD109" s="967"/>
      <c r="AE109" s="967"/>
      <c r="AF109" s="958"/>
      <c r="AG109" s="960"/>
      <c r="AH109" s="961"/>
      <c r="AI109" s="961"/>
      <c r="AJ109" s="962"/>
      <c r="AK109" s="963"/>
      <c r="AL109" s="961"/>
      <c r="AM109" s="961"/>
      <c r="AN109" s="964"/>
      <c r="AO109" s="964"/>
      <c r="AP109" s="964"/>
      <c r="AQ109" s="961"/>
      <c r="AR109" s="965"/>
      <c r="AS109" s="964"/>
      <c r="AT109" s="965"/>
      <c r="AU109" s="964"/>
      <c r="AV109" s="965"/>
      <c r="AW109" s="964"/>
      <c r="AX109" s="964"/>
      <c r="AY109" s="966"/>
    </row>
    <row r="110" spans="1:51" s="120" customFormat="1" ht="12" customHeight="1" x14ac:dyDescent="0.25">
      <c r="A110" s="792"/>
      <c r="B110" s="832"/>
      <c r="C110" s="828"/>
      <c r="D110" s="121" t="s">
        <v>111</v>
      </c>
      <c r="E110" s="468">
        <v>386</v>
      </c>
      <c r="F110" s="468">
        <v>386</v>
      </c>
      <c r="G110" s="468">
        <v>386</v>
      </c>
      <c r="H110" s="468">
        <v>386</v>
      </c>
      <c r="I110" s="468">
        <v>386</v>
      </c>
      <c r="J110" s="967"/>
      <c r="K110" s="967"/>
      <c r="L110" s="967"/>
      <c r="M110" s="967"/>
      <c r="N110" s="967"/>
      <c r="O110" s="967"/>
      <c r="P110" s="967"/>
      <c r="Q110" s="967"/>
      <c r="R110" s="967"/>
      <c r="S110" s="958"/>
      <c r="T110" s="959">
        <v>41</v>
      </c>
      <c r="U110" s="959">
        <v>63</v>
      </c>
      <c r="V110" s="959">
        <v>109</v>
      </c>
      <c r="W110" s="967"/>
      <c r="X110" s="967"/>
      <c r="Y110" s="967"/>
      <c r="Z110" s="967"/>
      <c r="AA110" s="967"/>
      <c r="AB110" s="967"/>
      <c r="AC110" s="967"/>
      <c r="AD110" s="967"/>
      <c r="AE110" s="967"/>
      <c r="AF110" s="958"/>
      <c r="AG110" s="960"/>
      <c r="AH110" s="961"/>
      <c r="AI110" s="961"/>
      <c r="AJ110" s="962"/>
      <c r="AK110" s="963"/>
      <c r="AL110" s="961"/>
      <c r="AM110" s="961"/>
      <c r="AN110" s="964"/>
      <c r="AO110" s="964"/>
      <c r="AP110" s="964"/>
      <c r="AQ110" s="961"/>
      <c r="AR110" s="965"/>
      <c r="AS110" s="964"/>
      <c r="AT110" s="965"/>
      <c r="AU110" s="964"/>
      <c r="AV110" s="965"/>
      <c r="AW110" s="964"/>
      <c r="AX110" s="964"/>
      <c r="AY110" s="966"/>
    </row>
    <row r="111" spans="1:51" s="120" customFormat="1" ht="12" customHeight="1" thickBot="1" x14ac:dyDescent="0.3">
      <c r="A111" s="792"/>
      <c r="B111" s="832"/>
      <c r="C111" s="829"/>
      <c r="D111" s="1058" t="s">
        <v>112</v>
      </c>
      <c r="E111" s="968">
        <v>62314545</v>
      </c>
      <c r="F111" s="968">
        <v>62314545</v>
      </c>
      <c r="G111" s="968">
        <v>62314545</v>
      </c>
      <c r="H111" s="968">
        <v>62314545</v>
      </c>
      <c r="I111" s="968">
        <v>62314545</v>
      </c>
      <c r="J111" s="969"/>
      <c r="K111" s="969"/>
      <c r="L111" s="969"/>
      <c r="M111" s="969"/>
      <c r="N111" s="969"/>
      <c r="O111" s="967"/>
      <c r="P111" s="967"/>
      <c r="Q111" s="967"/>
      <c r="R111" s="970"/>
      <c r="S111" s="971"/>
      <c r="T111" s="972">
        <v>9949877</v>
      </c>
      <c r="U111" s="972">
        <v>15002927</v>
      </c>
      <c r="V111" s="972">
        <v>53535037</v>
      </c>
      <c r="W111" s="969"/>
      <c r="X111" s="969"/>
      <c r="Y111" s="969"/>
      <c r="Z111" s="969"/>
      <c r="AA111" s="969"/>
      <c r="AB111" s="969"/>
      <c r="AC111" s="969"/>
      <c r="AD111" s="969"/>
      <c r="AE111" s="969"/>
      <c r="AF111" s="971"/>
      <c r="AG111" s="973"/>
      <c r="AH111" s="974"/>
      <c r="AI111" s="974"/>
      <c r="AJ111" s="975"/>
      <c r="AK111" s="976"/>
      <c r="AL111" s="974"/>
      <c r="AM111" s="974"/>
      <c r="AN111" s="977"/>
      <c r="AO111" s="977"/>
      <c r="AP111" s="977"/>
      <c r="AQ111" s="974"/>
      <c r="AR111" s="978"/>
      <c r="AS111" s="977"/>
      <c r="AT111" s="978"/>
      <c r="AU111" s="977"/>
      <c r="AV111" s="978"/>
      <c r="AW111" s="977"/>
      <c r="AX111" s="977"/>
      <c r="AY111" s="979"/>
    </row>
    <row r="112" spans="1:51" s="120" customFormat="1" ht="12" customHeight="1" x14ac:dyDescent="0.25">
      <c r="A112" s="792"/>
      <c r="B112" s="832"/>
      <c r="C112" s="827" t="s">
        <v>209</v>
      </c>
      <c r="D112" s="119" t="s">
        <v>106</v>
      </c>
      <c r="E112" s="946">
        <v>543</v>
      </c>
      <c r="F112" s="946">
        <v>543</v>
      </c>
      <c r="G112" s="946">
        <v>543</v>
      </c>
      <c r="H112" s="946">
        <v>543</v>
      </c>
      <c r="I112" s="946">
        <v>543</v>
      </c>
      <c r="J112" s="947"/>
      <c r="K112" s="947"/>
      <c r="L112" s="947"/>
      <c r="M112" s="947"/>
      <c r="N112" s="947"/>
      <c r="O112" s="947"/>
      <c r="P112" s="947"/>
      <c r="Q112" s="947"/>
      <c r="R112" s="947"/>
      <c r="S112" s="948"/>
      <c r="T112" s="947">
        <v>34</v>
      </c>
      <c r="U112" s="949">
        <v>86</v>
      </c>
      <c r="V112" s="949">
        <v>138</v>
      </c>
      <c r="W112" s="947"/>
      <c r="X112" s="947"/>
      <c r="Y112" s="947"/>
      <c r="Z112" s="947"/>
      <c r="AA112" s="947"/>
      <c r="AB112" s="947"/>
      <c r="AC112" s="947"/>
      <c r="AD112" s="947"/>
      <c r="AE112" s="947"/>
      <c r="AF112" s="948"/>
      <c r="AG112" s="950" t="s">
        <v>209</v>
      </c>
      <c r="AH112" s="951" t="s">
        <v>81</v>
      </c>
      <c r="AI112" s="951" t="s">
        <v>81</v>
      </c>
      <c r="AJ112" s="952" t="s">
        <v>1831</v>
      </c>
      <c r="AK112" s="953" t="s">
        <v>209</v>
      </c>
      <c r="AL112" s="951" t="s">
        <v>81</v>
      </c>
      <c r="AM112" s="951" t="s">
        <v>190</v>
      </c>
      <c r="AN112" s="954">
        <v>383278.4281180636</v>
      </c>
      <c r="AO112" s="954">
        <v>185012.57635156851</v>
      </c>
      <c r="AP112" s="954">
        <v>198265.85176649512</v>
      </c>
      <c r="AQ112" s="951" t="s">
        <v>81</v>
      </c>
      <c r="AR112" s="955" t="s">
        <v>191</v>
      </c>
      <c r="AS112" s="954">
        <v>383278.4281180636</v>
      </c>
      <c r="AT112" s="955" t="s">
        <v>191</v>
      </c>
      <c r="AU112" s="954">
        <v>383278.4281180636</v>
      </c>
      <c r="AV112" s="955" t="s">
        <v>192</v>
      </c>
      <c r="AW112" s="954">
        <v>383278.4281180636</v>
      </c>
      <c r="AX112" s="954">
        <v>383278.4281180636</v>
      </c>
      <c r="AY112" s="956"/>
    </row>
    <row r="113" spans="1:51" s="120" customFormat="1" ht="12" customHeight="1" x14ac:dyDescent="0.25">
      <c r="A113" s="792"/>
      <c r="B113" s="832"/>
      <c r="C113" s="828"/>
      <c r="D113" s="1057" t="s">
        <v>107</v>
      </c>
      <c r="E113" s="122">
        <v>76093376</v>
      </c>
      <c r="F113" s="122">
        <v>76093376</v>
      </c>
      <c r="G113" s="122">
        <v>76093376</v>
      </c>
      <c r="H113" s="122">
        <v>76093376</v>
      </c>
      <c r="I113" s="122">
        <v>76093376</v>
      </c>
      <c r="J113" s="957"/>
      <c r="K113" s="957"/>
      <c r="L113" s="957"/>
      <c r="M113" s="957"/>
      <c r="N113" s="957"/>
      <c r="O113" s="957"/>
      <c r="P113" s="957"/>
      <c r="Q113" s="957"/>
      <c r="R113" s="123"/>
      <c r="S113" s="958"/>
      <c r="T113" s="957">
        <v>11900512</v>
      </c>
      <c r="U113" s="959">
        <v>13969420</v>
      </c>
      <c r="V113" s="959">
        <v>68315135</v>
      </c>
      <c r="W113" s="957"/>
      <c r="X113" s="957"/>
      <c r="Y113" s="957"/>
      <c r="Z113" s="957"/>
      <c r="AA113" s="957"/>
      <c r="AB113" s="957"/>
      <c r="AC113" s="957"/>
      <c r="AD113" s="957"/>
      <c r="AE113" s="957"/>
      <c r="AF113" s="958"/>
      <c r="AG113" s="960"/>
      <c r="AH113" s="961"/>
      <c r="AI113" s="961"/>
      <c r="AJ113" s="962"/>
      <c r="AK113" s="963"/>
      <c r="AL113" s="961"/>
      <c r="AM113" s="961"/>
      <c r="AN113" s="964"/>
      <c r="AO113" s="964"/>
      <c r="AP113" s="964"/>
      <c r="AQ113" s="961"/>
      <c r="AR113" s="965"/>
      <c r="AS113" s="964"/>
      <c r="AT113" s="965"/>
      <c r="AU113" s="964"/>
      <c r="AV113" s="965"/>
      <c r="AW113" s="964"/>
      <c r="AX113" s="964"/>
      <c r="AY113" s="966"/>
    </row>
    <row r="114" spans="1:51" s="120" customFormat="1" ht="12" customHeight="1" x14ac:dyDescent="0.25">
      <c r="A114" s="792"/>
      <c r="B114" s="832"/>
      <c r="C114" s="828"/>
      <c r="D114" s="121" t="s">
        <v>109</v>
      </c>
      <c r="E114" s="468">
        <v>22</v>
      </c>
      <c r="F114" s="468">
        <v>22</v>
      </c>
      <c r="G114" s="468">
        <v>22</v>
      </c>
      <c r="H114" s="468">
        <v>22</v>
      </c>
      <c r="I114" s="468">
        <v>22</v>
      </c>
      <c r="J114" s="967"/>
      <c r="K114" s="967"/>
      <c r="L114" s="967"/>
      <c r="M114" s="967"/>
      <c r="N114" s="967"/>
      <c r="O114" s="967"/>
      <c r="P114" s="967"/>
      <c r="Q114" s="967"/>
      <c r="R114" s="967"/>
      <c r="S114" s="958"/>
      <c r="T114" s="967">
        <v>21</v>
      </c>
      <c r="U114" s="959">
        <v>22</v>
      </c>
      <c r="V114" s="959">
        <v>22</v>
      </c>
      <c r="W114" s="967"/>
      <c r="X114" s="967"/>
      <c r="Y114" s="967"/>
      <c r="Z114" s="967"/>
      <c r="AA114" s="967"/>
      <c r="AB114" s="967"/>
      <c r="AC114" s="967"/>
      <c r="AD114" s="967"/>
      <c r="AE114" s="967"/>
      <c r="AF114" s="958"/>
      <c r="AG114" s="960"/>
      <c r="AH114" s="961"/>
      <c r="AI114" s="961"/>
      <c r="AJ114" s="962"/>
      <c r="AK114" s="963"/>
      <c r="AL114" s="961"/>
      <c r="AM114" s="961"/>
      <c r="AN114" s="964"/>
      <c r="AO114" s="964"/>
      <c r="AP114" s="964"/>
      <c r="AQ114" s="961"/>
      <c r="AR114" s="965"/>
      <c r="AS114" s="964"/>
      <c r="AT114" s="965"/>
      <c r="AU114" s="964"/>
      <c r="AV114" s="965"/>
      <c r="AW114" s="964"/>
      <c r="AX114" s="964"/>
      <c r="AY114" s="966"/>
    </row>
    <row r="115" spans="1:51" s="120" customFormat="1" ht="12" customHeight="1" x14ac:dyDescent="0.25">
      <c r="A115" s="792"/>
      <c r="B115" s="832"/>
      <c r="C115" s="828"/>
      <c r="D115" s="1057" t="s">
        <v>110</v>
      </c>
      <c r="E115" s="468">
        <v>15377514</v>
      </c>
      <c r="F115" s="468">
        <v>15377514</v>
      </c>
      <c r="G115" s="468">
        <v>15377514</v>
      </c>
      <c r="H115" s="468">
        <v>15377514</v>
      </c>
      <c r="I115" s="468">
        <v>15377514</v>
      </c>
      <c r="J115" s="967"/>
      <c r="K115" s="967"/>
      <c r="L115" s="967"/>
      <c r="M115" s="967"/>
      <c r="N115" s="967"/>
      <c r="O115" s="967"/>
      <c r="P115" s="967"/>
      <c r="Q115" s="967"/>
      <c r="R115" s="967"/>
      <c r="S115" s="958"/>
      <c r="T115" s="959">
        <v>2704812</v>
      </c>
      <c r="U115" s="959">
        <v>8053224</v>
      </c>
      <c r="V115" s="959">
        <v>10268405</v>
      </c>
      <c r="W115" s="967"/>
      <c r="X115" s="967"/>
      <c r="Y115" s="967"/>
      <c r="Z115" s="967"/>
      <c r="AA115" s="967"/>
      <c r="AB115" s="967"/>
      <c r="AC115" s="967"/>
      <c r="AD115" s="967"/>
      <c r="AE115" s="967"/>
      <c r="AF115" s="958"/>
      <c r="AG115" s="960"/>
      <c r="AH115" s="961"/>
      <c r="AI115" s="961"/>
      <c r="AJ115" s="962"/>
      <c r="AK115" s="963"/>
      <c r="AL115" s="961"/>
      <c r="AM115" s="961"/>
      <c r="AN115" s="964"/>
      <c r="AO115" s="964"/>
      <c r="AP115" s="964"/>
      <c r="AQ115" s="961"/>
      <c r="AR115" s="965"/>
      <c r="AS115" s="964"/>
      <c r="AT115" s="965"/>
      <c r="AU115" s="964"/>
      <c r="AV115" s="965"/>
      <c r="AW115" s="964"/>
      <c r="AX115" s="964"/>
      <c r="AY115" s="966"/>
    </row>
    <row r="116" spans="1:51" s="120" customFormat="1" ht="12" customHeight="1" x14ac:dyDescent="0.25">
      <c r="A116" s="792"/>
      <c r="B116" s="832"/>
      <c r="C116" s="828"/>
      <c r="D116" s="121" t="s">
        <v>111</v>
      </c>
      <c r="E116" s="468">
        <v>565</v>
      </c>
      <c r="F116" s="468">
        <v>565</v>
      </c>
      <c r="G116" s="468">
        <v>565</v>
      </c>
      <c r="H116" s="468">
        <v>565</v>
      </c>
      <c r="I116" s="468">
        <v>565</v>
      </c>
      <c r="J116" s="967"/>
      <c r="K116" s="967"/>
      <c r="L116" s="967"/>
      <c r="M116" s="967"/>
      <c r="N116" s="967"/>
      <c r="O116" s="967"/>
      <c r="P116" s="967"/>
      <c r="Q116" s="967"/>
      <c r="R116" s="967"/>
      <c r="S116" s="958"/>
      <c r="T116" s="959">
        <v>55</v>
      </c>
      <c r="U116" s="959">
        <v>108</v>
      </c>
      <c r="V116" s="959">
        <v>160</v>
      </c>
      <c r="W116" s="967"/>
      <c r="X116" s="967"/>
      <c r="Y116" s="967"/>
      <c r="Z116" s="967"/>
      <c r="AA116" s="967"/>
      <c r="AB116" s="967"/>
      <c r="AC116" s="967"/>
      <c r="AD116" s="967"/>
      <c r="AE116" s="967"/>
      <c r="AF116" s="958"/>
      <c r="AG116" s="960"/>
      <c r="AH116" s="961"/>
      <c r="AI116" s="961"/>
      <c r="AJ116" s="962"/>
      <c r="AK116" s="963"/>
      <c r="AL116" s="961"/>
      <c r="AM116" s="961"/>
      <c r="AN116" s="964"/>
      <c r="AO116" s="964"/>
      <c r="AP116" s="964"/>
      <c r="AQ116" s="961"/>
      <c r="AR116" s="965"/>
      <c r="AS116" s="964"/>
      <c r="AT116" s="965"/>
      <c r="AU116" s="964"/>
      <c r="AV116" s="965"/>
      <c r="AW116" s="964"/>
      <c r="AX116" s="964"/>
      <c r="AY116" s="966"/>
    </row>
    <row r="117" spans="1:51" s="120" customFormat="1" ht="12" customHeight="1" thickBot="1" x14ac:dyDescent="0.3">
      <c r="A117" s="792"/>
      <c r="B117" s="832"/>
      <c r="C117" s="829"/>
      <c r="D117" s="1058" t="s">
        <v>112</v>
      </c>
      <c r="E117" s="968">
        <v>91470890</v>
      </c>
      <c r="F117" s="968">
        <v>91470890</v>
      </c>
      <c r="G117" s="968">
        <v>91470890</v>
      </c>
      <c r="H117" s="968">
        <v>91470890</v>
      </c>
      <c r="I117" s="968">
        <v>91470890</v>
      </c>
      <c r="J117" s="969"/>
      <c r="K117" s="969"/>
      <c r="L117" s="969"/>
      <c r="M117" s="969"/>
      <c r="N117" s="969"/>
      <c r="O117" s="967"/>
      <c r="P117" s="967"/>
      <c r="Q117" s="967"/>
      <c r="R117" s="970"/>
      <c r="S117" s="971"/>
      <c r="T117" s="972">
        <v>14605324</v>
      </c>
      <c r="U117" s="972">
        <v>22022644</v>
      </c>
      <c r="V117" s="972">
        <v>78583540</v>
      </c>
      <c r="W117" s="969"/>
      <c r="X117" s="969"/>
      <c r="Y117" s="969"/>
      <c r="Z117" s="969"/>
      <c r="AA117" s="969"/>
      <c r="AB117" s="969"/>
      <c r="AC117" s="969"/>
      <c r="AD117" s="969"/>
      <c r="AE117" s="969"/>
      <c r="AF117" s="971"/>
      <c r="AG117" s="973"/>
      <c r="AH117" s="974"/>
      <c r="AI117" s="974"/>
      <c r="AJ117" s="975"/>
      <c r="AK117" s="976"/>
      <c r="AL117" s="974"/>
      <c r="AM117" s="974"/>
      <c r="AN117" s="977"/>
      <c r="AO117" s="977"/>
      <c r="AP117" s="977"/>
      <c r="AQ117" s="974"/>
      <c r="AR117" s="978"/>
      <c r="AS117" s="977"/>
      <c r="AT117" s="978"/>
      <c r="AU117" s="977"/>
      <c r="AV117" s="978"/>
      <c r="AW117" s="977"/>
      <c r="AX117" s="977"/>
      <c r="AY117" s="979"/>
    </row>
    <row r="118" spans="1:51" s="120" customFormat="1" ht="12" customHeight="1" x14ac:dyDescent="0.25">
      <c r="A118" s="792"/>
      <c r="B118" s="832"/>
      <c r="C118" s="827" t="s">
        <v>210</v>
      </c>
      <c r="D118" s="119" t="s">
        <v>106</v>
      </c>
      <c r="E118" s="946">
        <v>319</v>
      </c>
      <c r="F118" s="946">
        <v>319</v>
      </c>
      <c r="G118" s="946">
        <v>319</v>
      </c>
      <c r="H118" s="946">
        <v>319</v>
      </c>
      <c r="I118" s="946">
        <v>319</v>
      </c>
      <c r="J118" s="947"/>
      <c r="K118" s="947"/>
      <c r="L118" s="947"/>
      <c r="M118" s="947"/>
      <c r="N118" s="947"/>
      <c r="O118" s="947"/>
      <c r="P118" s="947"/>
      <c r="Q118" s="947"/>
      <c r="R118" s="947"/>
      <c r="S118" s="948"/>
      <c r="T118" s="947">
        <v>14</v>
      </c>
      <c r="U118" s="949">
        <v>41</v>
      </c>
      <c r="V118" s="949">
        <v>85</v>
      </c>
      <c r="W118" s="947"/>
      <c r="X118" s="947"/>
      <c r="Y118" s="947"/>
      <c r="Z118" s="947"/>
      <c r="AA118" s="947"/>
      <c r="AB118" s="947"/>
      <c r="AC118" s="947"/>
      <c r="AD118" s="947"/>
      <c r="AE118" s="947"/>
      <c r="AF118" s="948"/>
      <c r="AG118" s="950" t="s">
        <v>210</v>
      </c>
      <c r="AH118" s="951" t="s">
        <v>81</v>
      </c>
      <c r="AI118" s="951" t="s">
        <v>81</v>
      </c>
      <c r="AJ118" s="952" t="s">
        <v>1831</v>
      </c>
      <c r="AK118" s="953" t="s">
        <v>210</v>
      </c>
      <c r="AL118" s="951" t="s">
        <v>81</v>
      </c>
      <c r="AM118" s="951" t="s">
        <v>190</v>
      </c>
      <c r="AN118" s="954">
        <v>639145.69900265138</v>
      </c>
      <c r="AO118" s="954">
        <v>311958.96102613024</v>
      </c>
      <c r="AP118" s="954">
        <v>327186.73797652114</v>
      </c>
      <c r="AQ118" s="951" t="s">
        <v>81</v>
      </c>
      <c r="AR118" s="955" t="s">
        <v>191</v>
      </c>
      <c r="AS118" s="954">
        <v>639145.69900265138</v>
      </c>
      <c r="AT118" s="955" t="s">
        <v>191</v>
      </c>
      <c r="AU118" s="954">
        <v>639145.69900265138</v>
      </c>
      <c r="AV118" s="955" t="s">
        <v>192</v>
      </c>
      <c r="AW118" s="954">
        <v>639145.69900265138</v>
      </c>
      <c r="AX118" s="954">
        <v>639145.69900265138</v>
      </c>
      <c r="AY118" s="956"/>
    </row>
    <row r="119" spans="1:51" s="120" customFormat="1" ht="12" customHeight="1" x14ac:dyDescent="0.25">
      <c r="A119" s="792"/>
      <c r="B119" s="832"/>
      <c r="C119" s="828"/>
      <c r="D119" s="1057" t="s">
        <v>107</v>
      </c>
      <c r="E119" s="122">
        <v>44704859</v>
      </c>
      <c r="F119" s="122">
        <v>44704859</v>
      </c>
      <c r="G119" s="122">
        <v>44704859</v>
      </c>
      <c r="H119" s="122">
        <v>44704859</v>
      </c>
      <c r="I119" s="122">
        <v>44704859</v>
      </c>
      <c r="J119" s="957"/>
      <c r="K119" s="957"/>
      <c r="L119" s="957"/>
      <c r="M119" s="957"/>
      <c r="N119" s="957"/>
      <c r="O119" s="957"/>
      <c r="P119" s="957"/>
      <c r="Q119" s="957"/>
      <c r="R119" s="123"/>
      <c r="S119" s="958"/>
      <c r="T119" s="957">
        <v>6991551</v>
      </c>
      <c r="U119" s="959">
        <v>8207035</v>
      </c>
      <c r="V119" s="959">
        <v>40135142</v>
      </c>
      <c r="W119" s="957"/>
      <c r="X119" s="957"/>
      <c r="Y119" s="957"/>
      <c r="Z119" s="957"/>
      <c r="AA119" s="957"/>
      <c r="AB119" s="957"/>
      <c r="AC119" s="957"/>
      <c r="AD119" s="957"/>
      <c r="AE119" s="957"/>
      <c r="AF119" s="958"/>
      <c r="AG119" s="960"/>
      <c r="AH119" s="961"/>
      <c r="AI119" s="961"/>
      <c r="AJ119" s="962"/>
      <c r="AK119" s="963"/>
      <c r="AL119" s="961"/>
      <c r="AM119" s="961"/>
      <c r="AN119" s="964"/>
      <c r="AO119" s="964"/>
      <c r="AP119" s="964"/>
      <c r="AQ119" s="961"/>
      <c r="AR119" s="965"/>
      <c r="AS119" s="964"/>
      <c r="AT119" s="965"/>
      <c r="AU119" s="964"/>
      <c r="AV119" s="965"/>
      <c r="AW119" s="964"/>
      <c r="AX119" s="964"/>
      <c r="AY119" s="966"/>
    </row>
    <row r="120" spans="1:51" s="120" customFormat="1" ht="12" customHeight="1" x14ac:dyDescent="0.25">
      <c r="A120" s="792"/>
      <c r="B120" s="832"/>
      <c r="C120" s="828"/>
      <c r="D120" s="121" t="s">
        <v>109</v>
      </c>
      <c r="E120" s="468">
        <v>9</v>
      </c>
      <c r="F120" s="468">
        <v>9</v>
      </c>
      <c r="G120" s="468">
        <v>9</v>
      </c>
      <c r="H120" s="468">
        <v>9</v>
      </c>
      <c r="I120" s="468">
        <v>9</v>
      </c>
      <c r="J120" s="967"/>
      <c r="K120" s="967"/>
      <c r="L120" s="967"/>
      <c r="M120" s="967"/>
      <c r="N120" s="967"/>
      <c r="O120" s="967"/>
      <c r="P120" s="967"/>
      <c r="Q120" s="967"/>
      <c r="R120" s="967"/>
      <c r="S120" s="958"/>
      <c r="T120" s="967">
        <v>8</v>
      </c>
      <c r="U120" s="959">
        <v>9</v>
      </c>
      <c r="V120" s="959">
        <v>9</v>
      </c>
      <c r="W120" s="967"/>
      <c r="X120" s="967"/>
      <c r="Y120" s="967"/>
      <c r="Z120" s="967"/>
      <c r="AA120" s="967"/>
      <c r="AB120" s="967"/>
      <c r="AC120" s="967"/>
      <c r="AD120" s="967"/>
      <c r="AE120" s="967"/>
      <c r="AF120" s="958"/>
      <c r="AG120" s="960"/>
      <c r="AH120" s="961"/>
      <c r="AI120" s="961"/>
      <c r="AJ120" s="962"/>
      <c r="AK120" s="963"/>
      <c r="AL120" s="961"/>
      <c r="AM120" s="961"/>
      <c r="AN120" s="964"/>
      <c r="AO120" s="964"/>
      <c r="AP120" s="964"/>
      <c r="AQ120" s="961"/>
      <c r="AR120" s="965"/>
      <c r="AS120" s="964"/>
      <c r="AT120" s="965"/>
      <c r="AU120" s="964"/>
      <c r="AV120" s="965"/>
      <c r="AW120" s="964"/>
      <c r="AX120" s="964"/>
      <c r="AY120" s="966"/>
    </row>
    <row r="121" spans="1:51" s="120" customFormat="1" ht="12" customHeight="1" x14ac:dyDescent="0.25">
      <c r="A121" s="792"/>
      <c r="B121" s="832"/>
      <c r="C121" s="828"/>
      <c r="D121" s="1057" t="s">
        <v>110</v>
      </c>
      <c r="E121" s="468">
        <v>9034290</v>
      </c>
      <c r="F121" s="468">
        <v>9034290</v>
      </c>
      <c r="G121" s="468">
        <v>9034290</v>
      </c>
      <c r="H121" s="468">
        <v>9034290</v>
      </c>
      <c r="I121" s="468">
        <v>9034290</v>
      </c>
      <c r="J121" s="967"/>
      <c r="K121" s="967"/>
      <c r="L121" s="967"/>
      <c r="M121" s="967"/>
      <c r="N121" s="967"/>
      <c r="O121" s="967"/>
      <c r="P121" s="967"/>
      <c r="Q121" s="967"/>
      <c r="R121" s="967"/>
      <c r="S121" s="958"/>
      <c r="T121" s="959">
        <v>1589077</v>
      </c>
      <c r="U121" s="959">
        <v>4731269</v>
      </c>
      <c r="V121" s="959">
        <v>6032688</v>
      </c>
      <c r="W121" s="967"/>
      <c r="X121" s="967"/>
      <c r="Y121" s="967"/>
      <c r="Z121" s="967"/>
      <c r="AA121" s="967"/>
      <c r="AB121" s="967"/>
      <c r="AC121" s="967"/>
      <c r="AD121" s="967"/>
      <c r="AE121" s="967"/>
      <c r="AF121" s="958"/>
      <c r="AG121" s="960"/>
      <c r="AH121" s="961"/>
      <c r="AI121" s="961"/>
      <c r="AJ121" s="962"/>
      <c r="AK121" s="963"/>
      <c r="AL121" s="961"/>
      <c r="AM121" s="961"/>
      <c r="AN121" s="964"/>
      <c r="AO121" s="964"/>
      <c r="AP121" s="964"/>
      <c r="AQ121" s="961"/>
      <c r="AR121" s="965"/>
      <c r="AS121" s="964"/>
      <c r="AT121" s="965"/>
      <c r="AU121" s="964"/>
      <c r="AV121" s="965"/>
      <c r="AW121" s="964"/>
      <c r="AX121" s="964"/>
      <c r="AY121" s="966"/>
    </row>
    <row r="122" spans="1:51" s="120" customFormat="1" ht="12" customHeight="1" x14ac:dyDescent="0.25">
      <c r="A122" s="792"/>
      <c r="B122" s="832"/>
      <c r="C122" s="828"/>
      <c r="D122" s="121" t="s">
        <v>111</v>
      </c>
      <c r="E122" s="468">
        <v>328</v>
      </c>
      <c r="F122" s="468">
        <v>328</v>
      </c>
      <c r="G122" s="468">
        <v>328</v>
      </c>
      <c r="H122" s="468">
        <v>328</v>
      </c>
      <c r="I122" s="468">
        <v>328</v>
      </c>
      <c r="J122" s="967"/>
      <c r="K122" s="967"/>
      <c r="L122" s="967"/>
      <c r="M122" s="967"/>
      <c r="N122" s="967"/>
      <c r="O122" s="967"/>
      <c r="P122" s="967"/>
      <c r="Q122" s="967"/>
      <c r="R122" s="967"/>
      <c r="S122" s="958"/>
      <c r="T122" s="959">
        <v>22</v>
      </c>
      <c r="U122" s="959">
        <v>50</v>
      </c>
      <c r="V122" s="959">
        <v>94</v>
      </c>
      <c r="W122" s="967"/>
      <c r="X122" s="967"/>
      <c r="Y122" s="967"/>
      <c r="Z122" s="967"/>
      <c r="AA122" s="967"/>
      <c r="AB122" s="967"/>
      <c r="AC122" s="967"/>
      <c r="AD122" s="967"/>
      <c r="AE122" s="967"/>
      <c r="AF122" s="958"/>
      <c r="AG122" s="960"/>
      <c r="AH122" s="961"/>
      <c r="AI122" s="961"/>
      <c r="AJ122" s="962"/>
      <c r="AK122" s="963"/>
      <c r="AL122" s="961"/>
      <c r="AM122" s="961"/>
      <c r="AN122" s="964"/>
      <c r="AO122" s="964"/>
      <c r="AP122" s="964"/>
      <c r="AQ122" s="961"/>
      <c r="AR122" s="965"/>
      <c r="AS122" s="964"/>
      <c r="AT122" s="965"/>
      <c r="AU122" s="964"/>
      <c r="AV122" s="965"/>
      <c r="AW122" s="964"/>
      <c r="AX122" s="964"/>
      <c r="AY122" s="966"/>
    </row>
    <row r="123" spans="1:51" s="120" customFormat="1" ht="12" customHeight="1" thickBot="1" x14ac:dyDescent="0.3">
      <c r="A123" s="792"/>
      <c r="B123" s="832"/>
      <c r="C123" s="829"/>
      <c r="D123" s="1058" t="s">
        <v>112</v>
      </c>
      <c r="E123" s="968">
        <v>53739149</v>
      </c>
      <c r="F123" s="968">
        <v>53739149</v>
      </c>
      <c r="G123" s="968">
        <v>53739149</v>
      </c>
      <c r="H123" s="968">
        <v>53739149</v>
      </c>
      <c r="I123" s="968">
        <v>53739149</v>
      </c>
      <c r="J123" s="969"/>
      <c r="K123" s="969"/>
      <c r="L123" s="969"/>
      <c r="M123" s="969"/>
      <c r="N123" s="969"/>
      <c r="O123" s="967"/>
      <c r="P123" s="967"/>
      <c r="Q123" s="967"/>
      <c r="R123" s="970"/>
      <c r="S123" s="971"/>
      <c r="T123" s="972">
        <v>8580628</v>
      </c>
      <c r="U123" s="972">
        <v>12938304</v>
      </c>
      <c r="V123" s="972">
        <v>46167830</v>
      </c>
      <c r="W123" s="969"/>
      <c r="X123" s="969"/>
      <c r="Y123" s="969"/>
      <c r="Z123" s="969"/>
      <c r="AA123" s="969"/>
      <c r="AB123" s="969"/>
      <c r="AC123" s="969"/>
      <c r="AD123" s="969"/>
      <c r="AE123" s="969"/>
      <c r="AF123" s="971"/>
      <c r="AG123" s="973"/>
      <c r="AH123" s="974"/>
      <c r="AI123" s="974"/>
      <c r="AJ123" s="975"/>
      <c r="AK123" s="976"/>
      <c r="AL123" s="974"/>
      <c r="AM123" s="974"/>
      <c r="AN123" s="977"/>
      <c r="AO123" s="977"/>
      <c r="AP123" s="977"/>
      <c r="AQ123" s="974"/>
      <c r="AR123" s="978"/>
      <c r="AS123" s="977"/>
      <c r="AT123" s="978"/>
      <c r="AU123" s="977"/>
      <c r="AV123" s="978"/>
      <c r="AW123" s="977"/>
      <c r="AX123" s="977"/>
      <c r="AY123" s="979"/>
    </row>
    <row r="124" spans="1:51" s="120" customFormat="1" ht="12" customHeight="1" x14ac:dyDescent="0.25">
      <c r="A124" s="792"/>
      <c r="B124" s="832"/>
      <c r="C124" s="827" t="s">
        <v>221</v>
      </c>
      <c r="D124" s="119" t="s">
        <v>106</v>
      </c>
      <c r="E124" s="946">
        <v>9516</v>
      </c>
      <c r="F124" s="946">
        <v>9516</v>
      </c>
      <c r="G124" s="946">
        <v>9516</v>
      </c>
      <c r="H124" s="946">
        <v>9516</v>
      </c>
      <c r="I124" s="946">
        <v>9516</v>
      </c>
      <c r="J124" s="947"/>
      <c r="K124" s="947"/>
      <c r="L124" s="947"/>
      <c r="M124" s="947"/>
      <c r="N124" s="947"/>
      <c r="O124" s="947"/>
      <c r="P124" s="947"/>
      <c r="Q124" s="947"/>
      <c r="R124" s="947"/>
      <c r="S124" s="948"/>
      <c r="T124" s="947">
        <v>275</v>
      </c>
      <c r="U124" s="949">
        <v>1449</v>
      </c>
      <c r="V124" s="949">
        <v>2593</v>
      </c>
      <c r="W124" s="947"/>
      <c r="X124" s="947"/>
      <c r="Y124" s="947"/>
      <c r="Z124" s="947"/>
      <c r="AA124" s="947"/>
      <c r="AB124" s="947"/>
      <c r="AC124" s="947"/>
      <c r="AD124" s="947"/>
      <c r="AE124" s="947"/>
      <c r="AF124" s="948"/>
      <c r="AG124" s="950" t="s">
        <v>1805</v>
      </c>
      <c r="AH124" s="951" t="s">
        <v>81</v>
      </c>
      <c r="AI124" s="951" t="s">
        <v>81</v>
      </c>
      <c r="AJ124" s="952" t="s">
        <v>1831</v>
      </c>
      <c r="AK124" s="953" t="s">
        <v>211</v>
      </c>
      <c r="AL124" s="951" t="s">
        <v>81</v>
      </c>
      <c r="AM124" s="951" t="s">
        <v>190</v>
      </c>
      <c r="AN124" s="954">
        <v>7936532</v>
      </c>
      <c r="AO124" s="954">
        <v>3784651.7745909002</v>
      </c>
      <c r="AP124" s="954">
        <v>4151880.2254090998</v>
      </c>
      <c r="AQ124" s="954" t="s">
        <v>81</v>
      </c>
      <c r="AR124" s="954" t="s">
        <v>191</v>
      </c>
      <c r="AS124" s="954">
        <v>7936532</v>
      </c>
      <c r="AT124" s="954" t="s">
        <v>191</v>
      </c>
      <c r="AU124" s="954">
        <v>7936532</v>
      </c>
      <c r="AV124" s="954" t="s">
        <v>192</v>
      </c>
      <c r="AW124" s="954">
        <v>7936532</v>
      </c>
      <c r="AX124" s="954">
        <v>7936532</v>
      </c>
      <c r="AY124" s="956"/>
    </row>
    <row r="125" spans="1:51" s="120" customFormat="1" ht="12" customHeight="1" x14ac:dyDescent="0.25">
      <c r="A125" s="792"/>
      <c r="B125" s="832"/>
      <c r="C125" s="828"/>
      <c r="D125" s="1057" t="s">
        <v>107</v>
      </c>
      <c r="E125" s="122">
        <v>1334487585</v>
      </c>
      <c r="F125" s="122">
        <v>1334487585</v>
      </c>
      <c r="G125" s="122">
        <v>1334487585</v>
      </c>
      <c r="H125" s="122">
        <v>1334487585</v>
      </c>
      <c r="I125" s="122">
        <v>1334487585</v>
      </c>
      <c r="J125" s="957"/>
      <c r="K125" s="957"/>
      <c r="L125" s="957"/>
      <c r="M125" s="957"/>
      <c r="N125" s="957"/>
      <c r="O125" s="957"/>
      <c r="P125" s="957"/>
      <c r="Q125" s="957"/>
      <c r="R125" s="123"/>
      <c r="S125" s="958"/>
      <c r="T125" s="957">
        <v>208705224</v>
      </c>
      <c r="U125" s="959">
        <v>244988711</v>
      </c>
      <c r="V125" s="959">
        <v>1198076680</v>
      </c>
      <c r="W125" s="957"/>
      <c r="X125" s="957"/>
      <c r="Y125" s="957"/>
      <c r="Z125" s="957"/>
      <c r="AA125" s="957"/>
      <c r="AB125" s="957"/>
      <c r="AC125" s="957"/>
      <c r="AD125" s="957"/>
      <c r="AE125" s="957"/>
      <c r="AF125" s="958"/>
      <c r="AG125" s="960"/>
      <c r="AH125" s="961"/>
      <c r="AI125" s="961"/>
      <c r="AJ125" s="962"/>
      <c r="AK125" s="963"/>
      <c r="AL125" s="961"/>
      <c r="AM125" s="961"/>
      <c r="AN125" s="964"/>
      <c r="AO125" s="964"/>
      <c r="AP125" s="964"/>
      <c r="AQ125" s="964"/>
      <c r="AR125" s="964"/>
      <c r="AS125" s="964"/>
      <c r="AT125" s="964"/>
      <c r="AU125" s="964"/>
      <c r="AV125" s="964"/>
      <c r="AW125" s="964"/>
      <c r="AX125" s="964"/>
      <c r="AY125" s="966"/>
    </row>
    <row r="126" spans="1:51" s="120" customFormat="1" ht="12" customHeight="1" x14ac:dyDescent="0.25">
      <c r="A126" s="792"/>
      <c r="B126" s="832"/>
      <c r="C126" s="834"/>
      <c r="D126" s="121" t="s">
        <v>109</v>
      </c>
      <c r="E126" s="468">
        <v>213</v>
      </c>
      <c r="F126" s="468">
        <v>213</v>
      </c>
      <c r="G126" s="468">
        <v>213</v>
      </c>
      <c r="H126" s="468">
        <v>213</v>
      </c>
      <c r="I126" s="468">
        <v>213</v>
      </c>
      <c r="J126" s="967"/>
      <c r="K126" s="967"/>
      <c r="L126" s="967"/>
      <c r="M126" s="967"/>
      <c r="N126" s="967"/>
      <c r="O126" s="967"/>
      <c r="P126" s="967"/>
      <c r="Q126" s="967"/>
      <c r="R126" s="967"/>
      <c r="S126" s="958"/>
      <c r="T126" s="967">
        <v>172</v>
      </c>
      <c r="U126" s="959">
        <v>213</v>
      </c>
      <c r="V126" s="959">
        <v>213</v>
      </c>
      <c r="W126" s="967"/>
      <c r="X126" s="967"/>
      <c r="Y126" s="967"/>
      <c r="Z126" s="967"/>
      <c r="AA126" s="967"/>
      <c r="AB126" s="967"/>
      <c r="AC126" s="967"/>
      <c r="AD126" s="967"/>
      <c r="AE126" s="967"/>
      <c r="AF126" s="958"/>
      <c r="AG126" s="960"/>
      <c r="AH126" s="961"/>
      <c r="AI126" s="961"/>
      <c r="AJ126" s="962"/>
      <c r="AK126" s="963"/>
      <c r="AL126" s="961"/>
      <c r="AM126" s="961"/>
      <c r="AN126" s="964"/>
      <c r="AO126" s="964"/>
      <c r="AP126" s="964"/>
      <c r="AQ126" s="964"/>
      <c r="AR126" s="964"/>
      <c r="AS126" s="964"/>
      <c r="AT126" s="964"/>
      <c r="AU126" s="964"/>
      <c r="AV126" s="964"/>
      <c r="AW126" s="964"/>
      <c r="AX126" s="964"/>
      <c r="AY126" s="966"/>
    </row>
    <row r="127" spans="1:51" s="120" customFormat="1" ht="12" customHeight="1" x14ac:dyDescent="0.25">
      <c r="A127" s="792"/>
      <c r="B127" s="832"/>
      <c r="C127" s="828"/>
      <c r="D127" s="1057" t="s">
        <v>110</v>
      </c>
      <c r="E127" s="468">
        <v>269683158</v>
      </c>
      <c r="F127" s="468">
        <v>269683158</v>
      </c>
      <c r="G127" s="468">
        <v>269683158</v>
      </c>
      <c r="H127" s="468">
        <v>269683158</v>
      </c>
      <c r="I127" s="468">
        <v>269683158</v>
      </c>
      <c r="J127" s="967"/>
      <c r="K127" s="967"/>
      <c r="L127" s="967"/>
      <c r="M127" s="967"/>
      <c r="N127" s="967"/>
      <c r="O127" s="967"/>
      <c r="P127" s="967"/>
      <c r="Q127" s="967"/>
      <c r="R127" s="967"/>
      <c r="S127" s="958"/>
      <c r="T127" s="959">
        <v>47435650</v>
      </c>
      <c r="U127" s="959">
        <v>141233413</v>
      </c>
      <c r="V127" s="959">
        <v>180082147</v>
      </c>
      <c r="W127" s="967"/>
      <c r="X127" s="967"/>
      <c r="Y127" s="967"/>
      <c r="Z127" s="967"/>
      <c r="AA127" s="967"/>
      <c r="AB127" s="967"/>
      <c r="AC127" s="967"/>
      <c r="AD127" s="967"/>
      <c r="AE127" s="967"/>
      <c r="AF127" s="958"/>
      <c r="AG127" s="960"/>
      <c r="AH127" s="961"/>
      <c r="AI127" s="961"/>
      <c r="AJ127" s="962"/>
      <c r="AK127" s="963"/>
      <c r="AL127" s="961"/>
      <c r="AM127" s="961"/>
      <c r="AN127" s="964"/>
      <c r="AO127" s="964"/>
      <c r="AP127" s="964"/>
      <c r="AQ127" s="964"/>
      <c r="AR127" s="964"/>
      <c r="AS127" s="964"/>
      <c r="AT127" s="964"/>
      <c r="AU127" s="964"/>
      <c r="AV127" s="964"/>
      <c r="AW127" s="964"/>
      <c r="AX127" s="964"/>
      <c r="AY127" s="966"/>
    </row>
    <row r="128" spans="1:51" s="120" customFormat="1" ht="12" customHeight="1" x14ac:dyDescent="0.25">
      <c r="A128" s="792"/>
      <c r="B128" s="832"/>
      <c r="C128" s="828"/>
      <c r="D128" s="121" t="s">
        <v>111</v>
      </c>
      <c r="E128" s="468">
        <v>9729</v>
      </c>
      <c r="F128" s="468">
        <v>9729</v>
      </c>
      <c r="G128" s="468">
        <v>9729</v>
      </c>
      <c r="H128" s="468">
        <v>9729</v>
      </c>
      <c r="I128" s="468">
        <v>9729</v>
      </c>
      <c r="J128" s="967"/>
      <c r="K128" s="967"/>
      <c r="L128" s="967"/>
      <c r="M128" s="967"/>
      <c r="N128" s="967"/>
      <c r="O128" s="967"/>
      <c r="P128" s="967"/>
      <c r="Q128" s="967"/>
      <c r="R128" s="967"/>
      <c r="S128" s="958"/>
      <c r="T128" s="959">
        <v>447</v>
      </c>
      <c r="U128" s="959">
        <v>1662</v>
      </c>
      <c r="V128" s="959">
        <v>2806</v>
      </c>
      <c r="W128" s="967"/>
      <c r="X128" s="967"/>
      <c r="Y128" s="967"/>
      <c r="Z128" s="967"/>
      <c r="AA128" s="967"/>
      <c r="AB128" s="967"/>
      <c r="AC128" s="967"/>
      <c r="AD128" s="967"/>
      <c r="AE128" s="967"/>
      <c r="AF128" s="958"/>
      <c r="AG128" s="960"/>
      <c r="AH128" s="961"/>
      <c r="AI128" s="961"/>
      <c r="AJ128" s="962"/>
      <c r="AK128" s="963"/>
      <c r="AL128" s="961"/>
      <c r="AM128" s="961"/>
      <c r="AN128" s="964"/>
      <c r="AO128" s="964"/>
      <c r="AP128" s="964"/>
      <c r="AQ128" s="964"/>
      <c r="AR128" s="964"/>
      <c r="AS128" s="964"/>
      <c r="AT128" s="964"/>
      <c r="AU128" s="964"/>
      <c r="AV128" s="964"/>
      <c r="AW128" s="964"/>
      <c r="AX128" s="964"/>
      <c r="AY128" s="966"/>
    </row>
    <row r="129" spans="1:51" s="120" customFormat="1" ht="12" customHeight="1" thickBot="1" x14ac:dyDescent="0.3">
      <c r="A129" s="792"/>
      <c r="B129" s="832"/>
      <c r="C129" s="829"/>
      <c r="D129" s="1058" t="s">
        <v>112</v>
      </c>
      <c r="E129" s="968">
        <v>1604170743</v>
      </c>
      <c r="F129" s="968">
        <v>1604170743</v>
      </c>
      <c r="G129" s="968">
        <v>1604170743</v>
      </c>
      <c r="H129" s="968">
        <v>1604170743</v>
      </c>
      <c r="I129" s="968">
        <v>1604170743</v>
      </c>
      <c r="J129" s="969"/>
      <c r="K129" s="969"/>
      <c r="L129" s="969"/>
      <c r="M129" s="969"/>
      <c r="N129" s="969"/>
      <c r="O129" s="967"/>
      <c r="P129" s="967"/>
      <c r="Q129" s="967"/>
      <c r="R129" s="970"/>
      <c r="S129" s="971"/>
      <c r="T129" s="972">
        <v>256140874</v>
      </c>
      <c r="U129" s="972">
        <v>386222124</v>
      </c>
      <c r="V129" s="972">
        <v>1378158827</v>
      </c>
      <c r="W129" s="969"/>
      <c r="X129" s="969"/>
      <c r="Y129" s="969"/>
      <c r="Z129" s="969"/>
      <c r="AA129" s="969"/>
      <c r="AB129" s="969"/>
      <c r="AC129" s="969"/>
      <c r="AD129" s="969"/>
      <c r="AE129" s="969"/>
      <c r="AF129" s="971"/>
      <c r="AG129" s="973"/>
      <c r="AH129" s="974"/>
      <c r="AI129" s="974"/>
      <c r="AJ129" s="975"/>
      <c r="AK129" s="976"/>
      <c r="AL129" s="974"/>
      <c r="AM129" s="974"/>
      <c r="AN129" s="977"/>
      <c r="AO129" s="977"/>
      <c r="AP129" s="977"/>
      <c r="AQ129" s="977"/>
      <c r="AR129" s="977"/>
      <c r="AS129" s="977"/>
      <c r="AT129" s="977"/>
      <c r="AU129" s="977"/>
      <c r="AV129" s="977"/>
      <c r="AW129" s="977"/>
      <c r="AX129" s="977"/>
      <c r="AY129" s="979"/>
    </row>
    <row r="130" spans="1:51" s="120" customFormat="1" ht="12.75" customHeight="1" x14ac:dyDescent="0.25">
      <c r="A130" s="792"/>
      <c r="B130" s="832"/>
      <c r="C130" s="1069" t="s">
        <v>212</v>
      </c>
      <c r="D130" s="124" t="s">
        <v>213</v>
      </c>
      <c r="E130" s="980">
        <f t="shared" ref="E130:I133" si="0">+E10+E16+E22+E28+E34+E40+E46+E52+E58+E64+E70+E76+E82+E88+E94+E100+E106+E112+E118+E124</f>
        <v>28500</v>
      </c>
      <c r="F130" s="981">
        <f t="shared" si="0"/>
        <v>28500</v>
      </c>
      <c r="G130" s="981">
        <f t="shared" si="0"/>
        <v>28500</v>
      </c>
      <c r="H130" s="981">
        <f t="shared" si="0"/>
        <v>28500</v>
      </c>
      <c r="I130" s="981">
        <f t="shared" si="0"/>
        <v>28500</v>
      </c>
      <c r="J130" s="982"/>
      <c r="K130" s="982"/>
      <c r="L130" s="982"/>
      <c r="M130" s="982"/>
      <c r="N130" s="982"/>
      <c r="O130" s="982"/>
      <c r="P130" s="982"/>
      <c r="Q130" s="982"/>
      <c r="R130" s="982">
        <f t="shared" ref="R130:R133" si="1">+R10+R16+R22+R28+R34+R40+R46+R52+R58+R64+R70+R76+R82+R88+R94+R100+R106+R112+R118+R124</f>
        <v>0</v>
      </c>
      <c r="S130" s="983"/>
      <c r="T130" s="981">
        <f t="shared" ref="T130:U133" si="2">+T10+T16+T22+T28+T34+T40+T46+T52+T58+T64+T70+T76+T82+T88+T94+T100+T106+T112+T118+T124</f>
        <v>1463</v>
      </c>
      <c r="U130" s="981">
        <f t="shared" si="2"/>
        <v>4452</v>
      </c>
      <c r="V130" s="981">
        <f>+V10+V16+V22+V28+V34+V40+V46+V52+V58+V64+V70+V76+V82+V88+V94+V100+V106+V112+V118+V124</f>
        <v>7365</v>
      </c>
      <c r="W130" s="982"/>
      <c r="X130" s="982"/>
      <c r="Y130" s="982"/>
      <c r="Z130" s="982"/>
      <c r="AA130" s="982"/>
      <c r="AB130" s="982"/>
      <c r="AC130" s="982"/>
      <c r="AD130" s="982"/>
      <c r="AE130" s="982"/>
      <c r="AF130" s="983"/>
      <c r="AG130" s="984" t="s">
        <v>211</v>
      </c>
      <c r="AH130" s="985" t="s">
        <v>81</v>
      </c>
      <c r="AI130" s="985" t="s">
        <v>81</v>
      </c>
      <c r="AJ130" s="985" t="s">
        <v>81</v>
      </c>
      <c r="AK130" s="985" t="s">
        <v>211</v>
      </c>
      <c r="AL130" s="985" t="s">
        <v>81</v>
      </c>
      <c r="AM130" s="986" t="s">
        <v>214</v>
      </c>
      <c r="AN130" s="987">
        <v>7936532</v>
      </c>
      <c r="AO130" s="987">
        <v>3784651.7745909002</v>
      </c>
      <c r="AP130" s="987">
        <v>4151880.2254090998</v>
      </c>
      <c r="AQ130" s="985" t="s">
        <v>81</v>
      </c>
      <c r="AR130" s="985" t="s">
        <v>191</v>
      </c>
      <c r="AS130" s="987">
        <v>7936532</v>
      </c>
      <c r="AT130" s="985" t="s">
        <v>191</v>
      </c>
      <c r="AU130" s="987">
        <v>7936532</v>
      </c>
      <c r="AV130" s="986" t="s">
        <v>192</v>
      </c>
      <c r="AW130" s="987">
        <v>7936532</v>
      </c>
      <c r="AX130" s="987">
        <v>7936532</v>
      </c>
      <c r="AY130" s="988"/>
    </row>
    <row r="131" spans="1:51" s="120" customFormat="1" ht="12.75" customHeight="1" x14ac:dyDescent="0.25">
      <c r="A131" s="792"/>
      <c r="B131" s="832"/>
      <c r="C131" s="1070"/>
      <c r="D131" s="1059" t="s">
        <v>215</v>
      </c>
      <c r="E131" s="989">
        <f t="shared" si="0"/>
        <v>3996329000</v>
      </c>
      <c r="F131" s="990">
        <f t="shared" si="0"/>
        <v>3996329000</v>
      </c>
      <c r="G131" s="990">
        <f t="shared" si="0"/>
        <v>3996329000</v>
      </c>
      <c r="H131" s="990">
        <f t="shared" si="0"/>
        <v>3996329000</v>
      </c>
      <c r="I131" s="990">
        <f t="shared" si="0"/>
        <v>3996329000</v>
      </c>
      <c r="J131" s="991"/>
      <c r="K131" s="991"/>
      <c r="L131" s="991"/>
      <c r="M131" s="991"/>
      <c r="N131" s="991"/>
      <c r="O131" s="991"/>
      <c r="P131" s="991"/>
      <c r="Q131" s="991"/>
      <c r="R131" s="991">
        <f t="shared" si="1"/>
        <v>0</v>
      </c>
      <c r="S131" s="992"/>
      <c r="T131" s="990">
        <f t="shared" si="2"/>
        <v>625000000</v>
      </c>
      <c r="U131" s="990">
        <f t="shared" si="2"/>
        <v>733656500</v>
      </c>
      <c r="V131" s="990">
        <f>+V11+V17+V23+V29+V35+V41+V47+V53+V59+V65+V71+V77+V83+V89+V95+V101+V107+V113+V119+V125</f>
        <v>3587825500</v>
      </c>
      <c r="W131" s="991"/>
      <c r="X131" s="991"/>
      <c r="Y131" s="991"/>
      <c r="Z131" s="991"/>
      <c r="AA131" s="991"/>
      <c r="AB131" s="991"/>
      <c r="AC131" s="991"/>
      <c r="AD131" s="991"/>
      <c r="AE131" s="991"/>
      <c r="AF131" s="992"/>
      <c r="AG131" s="993"/>
      <c r="AH131" s="994"/>
      <c r="AI131" s="994"/>
      <c r="AJ131" s="994"/>
      <c r="AK131" s="994"/>
      <c r="AL131" s="994"/>
      <c r="AM131" s="995"/>
      <c r="AN131" s="996"/>
      <c r="AO131" s="996"/>
      <c r="AP131" s="996"/>
      <c r="AQ131" s="994"/>
      <c r="AR131" s="994"/>
      <c r="AS131" s="996"/>
      <c r="AT131" s="994"/>
      <c r="AU131" s="996"/>
      <c r="AV131" s="995"/>
      <c r="AW131" s="996"/>
      <c r="AX131" s="996"/>
      <c r="AY131" s="997"/>
    </row>
    <row r="132" spans="1:51" s="120" customFormat="1" ht="12.75" customHeight="1" x14ac:dyDescent="0.25">
      <c r="A132" s="792"/>
      <c r="B132" s="832"/>
      <c r="C132" s="1070"/>
      <c r="D132" s="125" t="s">
        <v>216</v>
      </c>
      <c r="E132" s="998">
        <f t="shared" si="0"/>
        <v>1038</v>
      </c>
      <c r="F132" s="999">
        <f t="shared" si="0"/>
        <v>1038</v>
      </c>
      <c r="G132" s="999">
        <f t="shared" si="0"/>
        <v>1038</v>
      </c>
      <c r="H132" s="999">
        <f t="shared" si="0"/>
        <v>1038</v>
      </c>
      <c r="I132" s="999">
        <f t="shared" si="0"/>
        <v>1038</v>
      </c>
      <c r="J132" s="1000"/>
      <c r="K132" s="1000"/>
      <c r="L132" s="1000"/>
      <c r="M132" s="1000"/>
      <c r="N132" s="1000"/>
      <c r="O132" s="1000"/>
      <c r="P132" s="1000"/>
      <c r="Q132" s="1000"/>
      <c r="R132" s="1000">
        <f t="shared" si="1"/>
        <v>0</v>
      </c>
      <c r="S132" s="992"/>
      <c r="T132" s="999">
        <f t="shared" si="2"/>
        <v>915</v>
      </c>
      <c r="U132" s="999">
        <f t="shared" si="2"/>
        <v>1004</v>
      </c>
      <c r="V132" s="999">
        <f>+V12+V18+V24+V30+V36+V42+V48+V54+V60+V66+V72+V78+V84+V90+V96+V102+V108+V114+V120+V126</f>
        <v>1038</v>
      </c>
      <c r="W132" s="1000"/>
      <c r="X132" s="1000"/>
      <c r="Y132" s="1000"/>
      <c r="Z132" s="1000"/>
      <c r="AA132" s="1000"/>
      <c r="AB132" s="1000"/>
      <c r="AC132" s="1000"/>
      <c r="AD132" s="1000"/>
      <c r="AE132" s="1000"/>
      <c r="AF132" s="992"/>
      <c r="AG132" s="993"/>
      <c r="AH132" s="994"/>
      <c r="AI132" s="994"/>
      <c r="AJ132" s="994"/>
      <c r="AK132" s="994"/>
      <c r="AL132" s="994"/>
      <c r="AM132" s="995"/>
      <c r="AN132" s="996"/>
      <c r="AO132" s="996"/>
      <c r="AP132" s="996"/>
      <c r="AQ132" s="994"/>
      <c r="AR132" s="994"/>
      <c r="AS132" s="996"/>
      <c r="AT132" s="994"/>
      <c r="AU132" s="996"/>
      <c r="AV132" s="995"/>
      <c r="AW132" s="996"/>
      <c r="AX132" s="996"/>
      <c r="AY132" s="997"/>
    </row>
    <row r="133" spans="1:51" s="120" customFormat="1" ht="12.75" customHeight="1" thickBot="1" x14ac:dyDescent="0.3">
      <c r="A133" s="830"/>
      <c r="B133" s="833"/>
      <c r="C133" s="1071"/>
      <c r="D133" s="1060" t="s">
        <v>217</v>
      </c>
      <c r="E133" s="1001">
        <f>+E13+E19+E25+E31+E37+E43+E49+E55+E61+E67+E73+E79+E85+E91+E97+E103+E109+E115+E121+E127</f>
        <v>807607832</v>
      </c>
      <c r="F133" s="1002">
        <f t="shared" si="0"/>
        <v>807607832</v>
      </c>
      <c r="G133" s="1002">
        <f>+G13+G19+G25+G31+G37+G43+G49+G55+G61+G67+G73+G79+G85+G91+G97+G103+G109+G115+G121+G127</f>
        <v>807607832</v>
      </c>
      <c r="H133" s="1002">
        <f>+H13+H19+H25+H31+H37+H43+H49+H55+H61+H67+H73+H79+H85+H91+H97+H103+H109+H115+H121+H127</f>
        <v>807607832</v>
      </c>
      <c r="I133" s="1002">
        <f>+I13+I19+I25+I31+I37+I43+I49+I55+I61+I67+I73+I79+I85+I91+I97+I103+I109+I115+I121+I127</f>
        <v>807607832</v>
      </c>
      <c r="J133" s="1003"/>
      <c r="K133" s="1003"/>
      <c r="L133" s="1003"/>
      <c r="M133" s="1003"/>
      <c r="N133" s="1003"/>
      <c r="O133" s="1003"/>
      <c r="P133" s="1003"/>
      <c r="Q133" s="1003"/>
      <c r="R133" s="1003">
        <f t="shared" si="1"/>
        <v>0</v>
      </c>
      <c r="S133" s="1004"/>
      <c r="T133" s="1002">
        <f t="shared" si="2"/>
        <v>142053367</v>
      </c>
      <c r="U133" s="1002">
        <f t="shared" si="2"/>
        <v>422945252</v>
      </c>
      <c r="V133" s="1002">
        <f>+V13+V19+V25+V31+V37+V43+V49+V55+V61+V67+V73+V79+V85+V91+V97+V103+V109+V115+V121+V127</f>
        <v>539283776</v>
      </c>
      <c r="W133" s="1003"/>
      <c r="X133" s="1003"/>
      <c r="Y133" s="1003"/>
      <c r="Z133" s="1003"/>
      <c r="AA133" s="1003"/>
      <c r="AB133" s="1003"/>
      <c r="AC133" s="1003"/>
      <c r="AD133" s="1003"/>
      <c r="AE133" s="1003"/>
      <c r="AF133" s="1004"/>
      <c r="AG133" s="1005"/>
      <c r="AH133" s="1006"/>
      <c r="AI133" s="1006"/>
      <c r="AJ133" s="1006"/>
      <c r="AK133" s="1006"/>
      <c r="AL133" s="1006"/>
      <c r="AM133" s="1007"/>
      <c r="AN133" s="1008"/>
      <c r="AO133" s="1008"/>
      <c r="AP133" s="1008"/>
      <c r="AQ133" s="1006"/>
      <c r="AR133" s="1006"/>
      <c r="AS133" s="1008"/>
      <c r="AT133" s="1006"/>
      <c r="AU133" s="1008"/>
      <c r="AV133" s="1007"/>
      <c r="AW133" s="1008"/>
      <c r="AX133" s="1008"/>
      <c r="AY133" s="1009"/>
    </row>
    <row r="134" spans="1:51" s="120" customFormat="1" ht="12" customHeight="1" x14ac:dyDescent="0.25">
      <c r="A134" s="791">
        <v>2</v>
      </c>
      <c r="B134" s="793" t="s">
        <v>113</v>
      </c>
      <c r="C134" s="871" t="s">
        <v>1824</v>
      </c>
      <c r="D134" s="119" t="s">
        <v>106</v>
      </c>
      <c r="E134" s="469">
        <v>2</v>
      </c>
      <c r="F134" s="469">
        <v>2</v>
      </c>
      <c r="G134" s="469">
        <v>2</v>
      </c>
      <c r="H134" s="469">
        <v>2</v>
      </c>
      <c r="I134" s="469">
        <v>2</v>
      </c>
      <c r="J134" s="127"/>
      <c r="K134" s="127"/>
      <c r="L134" s="127"/>
      <c r="M134" s="127"/>
      <c r="N134" s="127"/>
      <c r="O134" s="127"/>
      <c r="P134" s="127"/>
      <c r="Q134" s="127"/>
      <c r="R134" s="127"/>
      <c r="S134" s="1010"/>
      <c r="T134" s="472">
        <v>0</v>
      </c>
      <c r="U134" s="472">
        <v>0</v>
      </c>
      <c r="V134" s="472">
        <v>0</v>
      </c>
      <c r="W134" s="127"/>
      <c r="X134" s="127"/>
      <c r="Y134" s="127"/>
      <c r="Z134" s="127"/>
      <c r="AA134" s="127"/>
      <c r="AB134" s="126"/>
      <c r="AC134" s="126"/>
      <c r="AD134" s="126"/>
      <c r="AE134" s="1011"/>
      <c r="AF134" s="1010"/>
      <c r="AG134" s="1012" t="s">
        <v>221</v>
      </c>
      <c r="AH134" s="951"/>
      <c r="AI134" s="951"/>
      <c r="AJ134" s="952"/>
      <c r="AK134" s="953" t="s">
        <v>211</v>
      </c>
      <c r="AL134" s="951" t="s">
        <v>81</v>
      </c>
      <c r="AM134" s="951" t="s">
        <v>81</v>
      </c>
      <c r="AN134" s="954">
        <v>7936532</v>
      </c>
      <c r="AO134" s="954">
        <v>3784651.7745909002</v>
      </c>
      <c r="AP134" s="954">
        <v>4151880.2254090998</v>
      </c>
      <c r="AQ134" s="954" t="s">
        <v>81</v>
      </c>
      <c r="AR134" s="954" t="s">
        <v>81</v>
      </c>
      <c r="AS134" s="954">
        <v>7936532</v>
      </c>
      <c r="AT134" s="954" t="s">
        <v>191</v>
      </c>
      <c r="AU134" s="954">
        <v>7936532</v>
      </c>
      <c r="AV134" s="954" t="s">
        <v>192</v>
      </c>
      <c r="AW134" s="954">
        <v>7936532</v>
      </c>
      <c r="AX134" s="954">
        <v>7936532</v>
      </c>
      <c r="AY134" s="954"/>
    </row>
    <row r="135" spans="1:51" s="120" customFormat="1" ht="12" customHeight="1" x14ac:dyDescent="0.25">
      <c r="A135" s="792"/>
      <c r="B135" s="794"/>
      <c r="C135" s="796"/>
      <c r="D135" s="1057" t="s">
        <v>107</v>
      </c>
      <c r="E135" s="470">
        <v>39681000</v>
      </c>
      <c r="F135" s="470">
        <v>39681000</v>
      </c>
      <c r="G135" s="470">
        <v>39681000</v>
      </c>
      <c r="H135" s="470">
        <v>39681000</v>
      </c>
      <c r="I135" s="470">
        <v>39681000</v>
      </c>
      <c r="J135" s="967"/>
      <c r="K135" s="967"/>
      <c r="L135" s="967"/>
      <c r="M135" s="967"/>
      <c r="N135" s="967"/>
      <c r="O135" s="967"/>
      <c r="P135" s="967"/>
      <c r="Q135" s="967"/>
      <c r="R135" s="967"/>
      <c r="S135" s="1013"/>
      <c r="T135" s="473">
        <v>0</v>
      </c>
      <c r="U135" s="473">
        <v>0</v>
      </c>
      <c r="V135" s="473">
        <v>0</v>
      </c>
      <c r="W135" s="967"/>
      <c r="X135" s="967"/>
      <c r="Y135" s="967"/>
      <c r="Z135" s="967"/>
      <c r="AA135" s="967"/>
      <c r="AB135" s="122"/>
      <c r="AC135" s="122"/>
      <c r="AD135" s="122"/>
      <c r="AE135" s="1014"/>
      <c r="AF135" s="1013"/>
      <c r="AG135" s="1015"/>
      <c r="AH135" s="961"/>
      <c r="AI135" s="961"/>
      <c r="AJ135" s="962"/>
      <c r="AK135" s="963"/>
      <c r="AL135" s="961"/>
      <c r="AM135" s="961"/>
      <c r="AN135" s="964"/>
      <c r="AO135" s="964"/>
      <c r="AP135" s="964"/>
      <c r="AQ135" s="964"/>
      <c r="AR135" s="964"/>
      <c r="AS135" s="964"/>
      <c r="AT135" s="964"/>
      <c r="AU135" s="964"/>
      <c r="AV135" s="964"/>
      <c r="AW135" s="964"/>
      <c r="AX135" s="964"/>
      <c r="AY135" s="964"/>
    </row>
    <row r="136" spans="1:51" s="120" customFormat="1" ht="12" customHeight="1" x14ac:dyDescent="0.25">
      <c r="A136" s="792"/>
      <c r="B136" s="794"/>
      <c r="C136" s="796"/>
      <c r="D136" s="121" t="s">
        <v>109</v>
      </c>
      <c r="E136" s="471">
        <v>0</v>
      </c>
      <c r="F136" s="471">
        <v>0</v>
      </c>
      <c r="G136" s="471">
        <v>0</v>
      </c>
      <c r="H136" s="471">
        <v>0</v>
      </c>
      <c r="I136" s="471">
        <v>0</v>
      </c>
      <c r="J136" s="129"/>
      <c r="K136" s="129"/>
      <c r="L136" s="129"/>
      <c r="M136" s="129"/>
      <c r="N136" s="129"/>
      <c r="O136" s="129"/>
      <c r="P136" s="129"/>
      <c r="Q136" s="129"/>
      <c r="R136" s="129"/>
      <c r="S136" s="1013"/>
      <c r="T136" s="474">
        <v>0</v>
      </c>
      <c r="U136" s="474">
        <v>0</v>
      </c>
      <c r="V136" s="474">
        <v>0</v>
      </c>
      <c r="W136" s="129"/>
      <c r="X136" s="129"/>
      <c r="Y136" s="129"/>
      <c r="Z136" s="129"/>
      <c r="AA136" s="129"/>
      <c r="AB136" s="128"/>
      <c r="AC136" s="128"/>
      <c r="AD136" s="128"/>
      <c r="AE136" s="1011"/>
      <c r="AF136" s="1013"/>
      <c r="AG136" s="1015"/>
      <c r="AH136" s="961"/>
      <c r="AI136" s="961"/>
      <c r="AJ136" s="962"/>
      <c r="AK136" s="963"/>
      <c r="AL136" s="961"/>
      <c r="AM136" s="961"/>
      <c r="AN136" s="964"/>
      <c r="AO136" s="964"/>
      <c r="AP136" s="964"/>
      <c r="AQ136" s="964"/>
      <c r="AR136" s="964"/>
      <c r="AS136" s="964"/>
      <c r="AT136" s="964"/>
      <c r="AU136" s="964"/>
      <c r="AV136" s="964"/>
      <c r="AW136" s="964"/>
      <c r="AX136" s="964"/>
      <c r="AY136" s="964"/>
    </row>
    <row r="137" spans="1:51" s="120" customFormat="1" ht="12" customHeight="1" x14ac:dyDescent="0.25">
      <c r="A137" s="792"/>
      <c r="B137" s="794"/>
      <c r="C137" s="796"/>
      <c r="D137" s="1057" t="s">
        <v>110</v>
      </c>
      <c r="E137" s="471">
        <v>0</v>
      </c>
      <c r="F137" s="471">
        <v>0</v>
      </c>
      <c r="G137" s="471">
        <v>0</v>
      </c>
      <c r="H137" s="471">
        <v>0</v>
      </c>
      <c r="I137" s="471">
        <v>0</v>
      </c>
      <c r="J137" s="967"/>
      <c r="K137" s="967"/>
      <c r="L137" s="967"/>
      <c r="M137" s="967"/>
      <c r="N137" s="967"/>
      <c r="O137" s="967"/>
      <c r="P137" s="967"/>
      <c r="Q137" s="967"/>
      <c r="R137" s="967"/>
      <c r="S137" s="1013"/>
      <c r="T137" s="474">
        <v>0</v>
      </c>
      <c r="U137" s="474">
        <v>0</v>
      </c>
      <c r="V137" s="474">
        <v>0</v>
      </c>
      <c r="W137" s="967"/>
      <c r="X137" s="967"/>
      <c r="Y137" s="967"/>
      <c r="Z137" s="967"/>
      <c r="AA137" s="967"/>
      <c r="AB137" s="468"/>
      <c r="AC137" s="468"/>
      <c r="AD137" s="468"/>
      <c r="AE137" s="1014"/>
      <c r="AF137" s="1013"/>
      <c r="AG137" s="1015"/>
      <c r="AH137" s="961"/>
      <c r="AI137" s="961"/>
      <c r="AJ137" s="962"/>
      <c r="AK137" s="963"/>
      <c r="AL137" s="961"/>
      <c r="AM137" s="961"/>
      <c r="AN137" s="964"/>
      <c r="AO137" s="964"/>
      <c r="AP137" s="964"/>
      <c r="AQ137" s="964"/>
      <c r="AR137" s="964"/>
      <c r="AS137" s="964"/>
      <c r="AT137" s="964"/>
      <c r="AU137" s="964"/>
      <c r="AV137" s="964"/>
      <c r="AW137" s="964"/>
      <c r="AX137" s="964"/>
      <c r="AY137" s="964"/>
    </row>
    <row r="138" spans="1:51" s="120" customFormat="1" ht="12" customHeight="1" x14ac:dyDescent="0.25">
      <c r="A138" s="792"/>
      <c r="B138" s="794"/>
      <c r="C138" s="796"/>
      <c r="D138" s="121" t="s">
        <v>111</v>
      </c>
      <c r="E138" s="471">
        <v>2</v>
      </c>
      <c r="F138" s="471">
        <v>2</v>
      </c>
      <c r="G138" s="471">
        <v>2</v>
      </c>
      <c r="H138" s="471">
        <v>2</v>
      </c>
      <c r="I138" s="471">
        <v>2</v>
      </c>
      <c r="J138" s="1016"/>
      <c r="K138" s="1016"/>
      <c r="L138" s="1016"/>
      <c r="M138" s="1016"/>
      <c r="N138" s="1016"/>
      <c r="O138" s="1016"/>
      <c r="P138" s="1016"/>
      <c r="Q138" s="1016"/>
      <c r="R138" s="1016"/>
      <c r="S138" s="1013"/>
      <c r="T138" s="474">
        <v>0</v>
      </c>
      <c r="U138" s="474">
        <v>0</v>
      </c>
      <c r="V138" s="474">
        <v>0</v>
      </c>
      <c r="W138" s="1016"/>
      <c r="X138" s="1016"/>
      <c r="Y138" s="1016"/>
      <c r="Z138" s="1016"/>
      <c r="AA138" s="1016"/>
      <c r="AB138" s="1017"/>
      <c r="AC138" s="1017"/>
      <c r="AD138" s="1017"/>
      <c r="AE138" s="1016"/>
      <c r="AF138" s="1013"/>
      <c r="AG138" s="1015"/>
      <c r="AH138" s="961"/>
      <c r="AI138" s="961"/>
      <c r="AJ138" s="962"/>
      <c r="AK138" s="963"/>
      <c r="AL138" s="961"/>
      <c r="AM138" s="961"/>
      <c r="AN138" s="964"/>
      <c r="AO138" s="964"/>
      <c r="AP138" s="964"/>
      <c r="AQ138" s="964"/>
      <c r="AR138" s="964"/>
      <c r="AS138" s="964"/>
      <c r="AT138" s="964"/>
      <c r="AU138" s="964"/>
      <c r="AV138" s="964"/>
      <c r="AW138" s="964"/>
      <c r="AX138" s="964"/>
      <c r="AY138" s="964"/>
    </row>
    <row r="139" spans="1:51" s="120" customFormat="1" ht="12" customHeight="1" thickBot="1" x14ac:dyDescent="0.3">
      <c r="A139" s="792"/>
      <c r="B139" s="795"/>
      <c r="C139" s="797"/>
      <c r="D139" s="1058" t="s">
        <v>112</v>
      </c>
      <c r="E139" s="1018">
        <v>39681000</v>
      </c>
      <c r="F139" s="1018">
        <v>39681000</v>
      </c>
      <c r="G139" s="1018">
        <v>39681000</v>
      </c>
      <c r="H139" s="1018">
        <v>39681000</v>
      </c>
      <c r="I139" s="1018">
        <v>39681000</v>
      </c>
      <c r="J139" s="1019"/>
      <c r="K139" s="1019"/>
      <c r="L139" s="1019"/>
      <c r="M139" s="1019"/>
      <c r="N139" s="1019"/>
      <c r="O139" s="1019"/>
      <c r="P139" s="1019"/>
      <c r="Q139" s="1019"/>
      <c r="R139" s="1019"/>
      <c r="S139" s="1020"/>
      <c r="T139" s="1021">
        <v>0</v>
      </c>
      <c r="U139" s="1021">
        <v>0</v>
      </c>
      <c r="V139" s="1021">
        <v>0</v>
      </c>
      <c r="W139" s="1019"/>
      <c r="X139" s="1019"/>
      <c r="Y139" s="1019"/>
      <c r="Z139" s="1019"/>
      <c r="AA139" s="1019"/>
      <c r="AB139" s="1018"/>
      <c r="AC139" s="1018"/>
      <c r="AD139" s="1018"/>
      <c r="AE139" s="1022"/>
      <c r="AF139" s="1020"/>
      <c r="AG139" s="1023"/>
      <c r="AH139" s="974"/>
      <c r="AI139" s="974"/>
      <c r="AJ139" s="975"/>
      <c r="AK139" s="976"/>
      <c r="AL139" s="974"/>
      <c r="AM139" s="974"/>
      <c r="AN139" s="977"/>
      <c r="AO139" s="977"/>
      <c r="AP139" s="977"/>
      <c r="AQ139" s="977"/>
      <c r="AR139" s="977"/>
      <c r="AS139" s="977"/>
      <c r="AT139" s="977"/>
      <c r="AU139" s="977"/>
      <c r="AV139" s="977"/>
      <c r="AW139" s="977"/>
      <c r="AX139" s="977"/>
      <c r="AY139" s="977"/>
    </row>
    <row r="140" spans="1:51" s="120" customFormat="1" ht="12" customHeight="1" thickBot="1" x14ac:dyDescent="0.3">
      <c r="A140" s="791">
        <v>3</v>
      </c>
      <c r="B140" s="831" t="s">
        <v>114</v>
      </c>
      <c r="C140" s="827" t="s">
        <v>189</v>
      </c>
      <c r="D140" s="119" t="s">
        <v>106</v>
      </c>
      <c r="E140" s="946">
        <v>310</v>
      </c>
      <c r="F140" s="946">
        <v>310</v>
      </c>
      <c r="G140" s="946">
        <v>310</v>
      </c>
      <c r="H140" s="946">
        <v>310</v>
      </c>
      <c r="I140" s="946">
        <v>310</v>
      </c>
      <c r="J140" s="1024"/>
      <c r="K140" s="1024"/>
      <c r="L140" s="1024"/>
      <c r="M140" s="1024"/>
      <c r="N140" s="1024"/>
      <c r="O140" s="1024"/>
      <c r="P140" s="1024"/>
      <c r="Q140" s="1024"/>
      <c r="R140" s="967"/>
      <c r="S140" s="948"/>
      <c r="T140" s="1025">
        <v>18</v>
      </c>
      <c r="U140" s="1025">
        <v>32</v>
      </c>
      <c r="V140" s="1026">
        <v>45</v>
      </c>
      <c r="W140" s="1027"/>
      <c r="X140" s="1014"/>
      <c r="Y140" s="1014"/>
      <c r="Z140" s="1014"/>
      <c r="AA140" s="1014"/>
      <c r="AB140" s="1014"/>
      <c r="AC140" s="1014"/>
      <c r="AD140" s="1014"/>
      <c r="AE140" s="1014"/>
      <c r="AF140" s="948"/>
      <c r="AG140" s="1012" t="s">
        <v>189</v>
      </c>
      <c r="AH140" s="951" t="s">
        <v>1832</v>
      </c>
      <c r="AI140" s="951" t="s">
        <v>81</v>
      </c>
      <c r="AJ140" s="952" t="s">
        <v>1847</v>
      </c>
      <c r="AK140" s="951" t="s">
        <v>189</v>
      </c>
      <c r="AL140" s="951" t="s">
        <v>81</v>
      </c>
      <c r="AM140" s="951" t="s">
        <v>190</v>
      </c>
      <c r="AN140" s="954">
        <v>572688.47608787497</v>
      </c>
      <c r="AO140" s="954">
        <v>263234.03206688998</v>
      </c>
      <c r="AP140" s="954">
        <v>309454.44402098504</v>
      </c>
      <c r="AQ140" s="951" t="s">
        <v>81</v>
      </c>
      <c r="AR140" s="955" t="s">
        <v>191</v>
      </c>
      <c r="AS140" s="954">
        <v>572688.47608787497</v>
      </c>
      <c r="AT140" s="955" t="s">
        <v>191</v>
      </c>
      <c r="AU140" s="954">
        <v>572688.47608787497</v>
      </c>
      <c r="AV140" s="955" t="s">
        <v>192</v>
      </c>
      <c r="AW140" s="954">
        <v>572688.47608787497</v>
      </c>
      <c r="AX140" s="954">
        <v>572688.47608787497</v>
      </c>
      <c r="AY140" s="1028"/>
    </row>
    <row r="141" spans="1:51" s="120" customFormat="1" ht="12" customHeight="1" thickBot="1" x14ac:dyDescent="0.3">
      <c r="A141" s="792"/>
      <c r="B141" s="832"/>
      <c r="C141" s="828"/>
      <c r="D141" s="1057" t="s">
        <v>107</v>
      </c>
      <c r="E141" s="122">
        <v>36270064</v>
      </c>
      <c r="F141" s="122">
        <v>36270064</v>
      </c>
      <c r="G141" s="122">
        <v>36270064</v>
      </c>
      <c r="H141" s="122">
        <v>36270064</v>
      </c>
      <c r="I141" s="122">
        <v>36270064</v>
      </c>
      <c r="J141" s="123"/>
      <c r="K141" s="123"/>
      <c r="L141" s="123"/>
      <c r="M141" s="123"/>
      <c r="N141" s="123"/>
      <c r="O141" s="123"/>
      <c r="P141" s="123"/>
      <c r="Q141" s="123"/>
      <c r="R141" s="967"/>
      <c r="S141" s="958"/>
      <c r="T141" s="475">
        <v>11935361</v>
      </c>
      <c r="U141" s="475">
        <v>11935361</v>
      </c>
      <c r="V141" s="1029">
        <v>32459270</v>
      </c>
      <c r="W141" s="1027"/>
      <c r="X141" s="1014"/>
      <c r="Y141" s="1014"/>
      <c r="Z141" s="1014"/>
      <c r="AA141" s="1014"/>
      <c r="AB141" s="1014"/>
      <c r="AC141" s="1014"/>
      <c r="AD141" s="1014"/>
      <c r="AE141" s="1014"/>
      <c r="AF141" s="958"/>
      <c r="AG141" s="1015"/>
      <c r="AH141" s="961"/>
      <c r="AI141" s="961"/>
      <c r="AJ141" s="962"/>
      <c r="AK141" s="961"/>
      <c r="AL141" s="961"/>
      <c r="AM141" s="961"/>
      <c r="AN141" s="964"/>
      <c r="AO141" s="964"/>
      <c r="AP141" s="964"/>
      <c r="AQ141" s="961"/>
      <c r="AR141" s="965"/>
      <c r="AS141" s="964"/>
      <c r="AT141" s="965"/>
      <c r="AU141" s="964"/>
      <c r="AV141" s="965"/>
      <c r="AW141" s="964"/>
      <c r="AX141" s="964"/>
      <c r="AY141" s="1028"/>
    </row>
    <row r="142" spans="1:51" s="120" customFormat="1" ht="12" customHeight="1" thickBot="1" x14ac:dyDescent="0.3">
      <c r="A142" s="792"/>
      <c r="B142" s="832"/>
      <c r="C142" s="828"/>
      <c r="D142" s="121" t="s">
        <v>109</v>
      </c>
      <c r="E142" s="468">
        <v>28</v>
      </c>
      <c r="F142" s="468">
        <v>28</v>
      </c>
      <c r="G142" s="468">
        <v>28</v>
      </c>
      <c r="H142" s="468">
        <v>28</v>
      </c>
      <c r="I142" s="468">
        <v>28</v>
      </c>
      <c r="J142" s="967"/>
      <c r="K142" s="967"/>
      <c r="L142" s="967"/>
      <c r="M142" s="967"/>
      <c r="N142" s="967"/>
      <c r="O142" s="967"/>
      <c r="P142" s="967"/>
      <c r="Q142" s="967"/>
      <c r="R142" s="967"/>
      <c r="S142" s="958"/>
      <c r="T142" s="1030">
        <v>18</v>
      </c>
      <c r="U142" s="1030">
        <v>22</v>
      </c>
      <c r="V142" s="1030">
        <v>28</v>
      </c>
      <c r="W142" s="1031"/>
      <c r="X142" s="1032"/>
      <c r="Y142" s="1032"/>
      <c r="Z142" s="1032"/>
      <c r="AA142" s="1032"/>
      <c r="AB142" s="1032"/>
      <c r="AC142" s="1032"/>
      <c r="AD142" s="1032"/>
      <c r="AE142" s="1032"/>
      <c r="AF142" s="958"/>
      <c r="AG142" s="1015"/>
      <c r="AH142" s="961"/>
      <c r="AI142" s="961"/>
      <c r="AJ142" s="962"/>
      <c r="AK142" s="961"/>
      <c r="AL142" s="961"/>
      <c r="AM142" s="961"/>
      <c r="AN142" s="964"/>
      <c r="AO142" s="964"/>
      <c r="AP142" s="964"/>
      <c r="AQ142" s="961"/>
      <c r="AR142" s="965"/>
      <c r="AS142" s="964"/>
      <c r="AT142" s="965"/>
      <c r="AU142" s="964"/>
      <c r="AV142" s="965"/>
      <c r="AW142" s="964"/>
      <c r="AX142" s="964"/>
      <c r="AY142" s="1028"/>
    </row>
    <row r="143" spans="1:51" s="120" customFormat="1" ht="12" customHeight="1" thickBot="1" x14ac:dyDescent="0.3">
      <c r="A143" s="792"/>
      <c r="B143" s="832"/>
      <c r="C143" s="828"/>
      <c r="D143" s="1057" t="s">
        <v>110</v>
      </c>
      <c r="E143" s="468">
        <v>13679803</v>
      </c>
      <c r="F143" s="468">
        <v>13679803</v>
      </c>
      <c r="G143" s="468">
        <v>13679803</v>
      </c>
      <c r="H143" s="468">
        <v>13679803</v>
      </c>
      <c r="I143" s="468">
        <v>13679803</v>
      </c>
      <c r="J143" s="967"/>
      <c r="K143" s="967"/>
      <c r="L143" s="967"/>
      <c r="M143" s="967"/>
      <c r="N143" s="967"/>
      <c r="O143" s="967"/>
      <c r="P143" s="967"/>
      <c r="Q143" s="967"/>
      <c r="R143" s="967"/>
      <c r="S143" s="958"/>
      <c r="T143" s="475">
        <v>2518865</v>
      </c>
      <c r="U143" s="475">
        <v>6402915</v>
      </c>
      <c r="V143" s="1029">
        <v>9438509</v>
      </c>
      <c r="W143" s="1027"/>
      <c r="X143" s="1014"/>
      <c r="Y143" s="1014"/>
      <c r="Z143" s="967"/>
      <c r="AA143" s="967"/>
      <c r="AB143" s="967"/>
      <c r="AC143" s="967"/>
      <c r="AD143" s="967"/>
      <c r="AE143" s="967"/>
      <c r="AF143" s="958"/>
      <c r="AG143" s="1015"/>
      <c r="AH143" s="961"/>
      <c r="AI143" s="961"/>
      <c r="AJ143" s="962"/>
      <c r="AK143" s="961"/>
      <c r="AL143" s="961"/>
      <c r="AM143" s="961"/>
      <c r="AN143" s="964"/>
      <c r="AO143" s="964"/>
      <c r="AP143" s="964"/>
      <c r="AQ143" s="961"/>
      <c r="AR143" s="965"/>
      <c r="AS143" s="964"/>
      <c r="AT143" s="965"/>
      <c r="AU143" s="964"/>
      <c r="AV143" s="965"/>
      <c r="AW143" s="964"/>
      <c r="AX143" s="964"/>
      <c r="AY143" s="1028"/>
    </row>
    <row r="144" spans="1:51" s="120" customFormat="1" ht="12" customHeight="1" thickBot="1" x14ac:dyDescent="0.3">
      <c r="A144" s="792"/>
      <c r="B144" s="832"/>
      <c r="C144" s="828"/>
      <c r="D144" s="121" t="s">
        <v>111</v>
      </c>
      <c r="E144" s="468">
        <v>338</v>
      </c>
      <c r="F144" s="468">
        <v>338</v>
      </c>
      <c r="G144" s="468">
        <v>338</v>
      </c>
      <c r="H144" s="468">
        <v>338</v>
      </c>
      <c r="I144" s="468">
        <v>338</v>
      </c>
      <c r="J144" s="967"/>
      <c r="K144" s="967"/>
      <c r="L144" s="967"/>
      <c r="M144" s="967"/>
      <c r="N144" s="967"/>
      <c r="O144" s="967"/>
      <c r="P144" s="967"/>
      <c r="Q144" s="967"/>
      <c r="R144" s="967"/>
      <c r="S144" s="958"/>
      <c r="T144" s="959">
        <v>36</v>
      </c>
      <c r="U144" s="959">
        <v>54</v>
      </c>
      <c r="V144" s="959">
        <v>73</v>
      </c>
      <c r="W144" s="1033"/>
      <c r="X144" s="967"/>
      <c r="Y144" s="967"/>
      <c r="Z144" s="967"/>
      <c r="AA144" s="967"/>
      <c r="AB144" s="967"/>
      <c r="AC144" s="967"/>
      <c r="AD144" s="967"/>
      <c r="AE144" s="967"/>
      <c r="AF144" s="958"/>
      <c r="AG144" s="1015"/>
      <c r="AH144" s="961"/>
      <c r="AI144" s="961"/>
      <c r="AJ144" s="962"/>
      <c r="AK144" s="961"/>
      <c r="AL144" s="961"/>
      <c r="AM144" s="961"/>
      <c r="AN144" s="964"/>
      <c r="AO144" s="964"/>
      <c r="AP144" s="964"/>
      <c r="AQ144" s="961"/>
      <c r="AR144" s="965"/>
      <c r="AS144" s="964"/>
      <c r="AT144" s="965"/>
      <c r="AU144" s="964"/>
      <c r="AV144" s="965"/>
      <c r="AW144" s="964"/>
      <c r="AX144" s="964"/>
      <c r="AY144" s="1028"/>
    </row>
    <row r="145" spans="1:51" s="120" customFormat="1" ht="12" customHeight="1" thickBot="1" x14ac:dyDescent="0.3">
      <c r="A145" s="792"/>
      <c r="B145" s="832"/>
      <c r="C145" s="829"/>
      <c r="D145" s="1058" t="s">
        <v>112</v>
      </c>
      <c r="E145" s="968">
        <v>49949867</v>
      </c>
      <c r="F145" s="968">
        <v>49949867</v>
      </c>
      <c r="G145" s="968">
        <v>49949867</v>
      </c>
      <c r="H145" s="968">
        <v>49949867</v>
      </c>
      <c r="I145" s="968">
        <v>49949867</v>
      </c>
      <c r="J145" s="970"/>
      <c r="K145" s="970"/>
      <c r="L145" s="970"/>
      <c r="M145" s="970"/>
      <c r="N145" s="970"/>
      <c r="O145" s="967"/>
      <c r="P145" s="967"/>
      <c r="Q145" s="967"/>
      <c r="R145" s="1034"/>
      <c r="S145" s="971"/>
      <c r="T145" s="1035">
        <v>14454226</v>
      </c>
      <c r="U145" s="1035">
        <v>18338276</v>
      </c>
      <c r="V145" s="1035">
        <v>41897779</v>
      </c>
      <c r="W145" s="1036"/>
      <c r="X145" s="1034"/>
      <c r="Y145" s="1034"/>
      <c r="Z145" s="1034"/>
      <c r="AA145" s="1034"/>
      <c r="AB145" s="1034"/>
      <c r="AC145" s="1034"/>
      <c r="AD145" s="1034"/>
      <c r="AE145" s="1034"/>
      <c r="AF145" s="971"/>
      <c r="AG145" s="1023"/>
      <c r="AH145" s="974"/>
      <c r="AI145" s="974"/>
      <c r="AJ145" s="975"/>
      <c r="AK145" s="974"/>
      <c r="AL145" s="974"/>
      <c r="AM145" s="974"/>
      <c r="AN145" s="977"/>
      <c r="AO145" s="977"/>
      <c r="AP145" s="977"/>
      <c r="AQ145" s="974"/>
      <c r="AR145" s="978"/>
      <c r="AS145" s="977"/>
      <c r="AT145" s="978"/>
      <c r="AU145" s="977"/>
      <c r="AV145" s="978"/>
      <c r="AW145" s="977"/>
      <c r="AX145" s="977"/>
      <c r="AY145" s="1028"/>
    </row>
    <row r="146" spans="1:51" s="120" customFormat="1" ht="12" customHeight="1" thickBot="1" x14ac:dyDescent="0.3">
      <c r="A146" s="792"/>
      <c r="B146" s="832"/>
      <c r="C146" s="827" t="s">
        <v>193</v>
      </c>
      <c r="D146" s="119" t="s">
        <v>106</v>
      </c>
      <c r="E146" s="946">
        <v>102</v>
      </c>
      <c r="F146" s="946">
        <v>102</v>
      </c>
      <c r="G146" s="946">
        <v>102</v>
      </c>
      <c r="H146" s="946">
        <v>102</v>
      </c>
      <c r="I146" s="946">
        <v>102</v>
      </c>
      <c r="J146" s="1024"/>
      <c r="K146" s="1024"/>
      <c r="L146" s="1024"/>
      <c r="M146" s="1024"/>
      <c r="N146" s="1024"/>
      <c r="O146" s="1024"/>
      <c r="P146" s="1024"/>
      <c r="Q146" s="1024"/>
      <c r="R146" s="967"/>
      <c r="S146" s="948"/>
      <c r="T146" s="1025">
        <v>12</v>
      </c>
      <c r="U146" s="1025">
        <v>18</v>
      </c>
      <c r="V146" s="1029">
        <v>21</v>
      </c>
      <c r="W146" s="1027"/>
      <c r="X146" s="1014"/>
      <c r="Y146" s="1014"/>
      <c r="Z146" s="1014"/>
      <c r="AA146" s="1014"/>
      <c r="AB146" s="1014"/>
      <c r="AC146" s="1014"/>
      <c r="AD146" s="1014"/>
      <c r="AE146" s="1014"/>
      <c r="AF146" s="948"/>
      <c r="AG146" s="1012" t="s">
        <v>193</v>
      </c>
      <c r="AH146" s="951" t="s">
        <v>1870</v>
      </c>
      <c r="AI146" s="951" t="s">
        <v>81</v>
      </c>
      <c r="AJ146" s="952" t="s">
        <v>1847</v>
      </c>
      <c r="AK146" s="951" t="s">
        <v>193</v>
      </c>
      <c r="AL146" s="951" t="s">
        <v>81</v>
      </c>
      <c r="AM146" s="951" t="s">
        <v>190</v>
      </c>
      <c r="AN146" s="954">
        <v>165988.76468156587</v>
      </c>
      <c r="AO146" s="954">
        <v>78808.815264660632</v>
      </c>
      <c r="AP146" s="954">
        <v>87179.949416905234</v>
      </c>
      <c r="AQ146" s="951" t="s">
        <v>81</v>
      </c>
      <c r="AR146" s="955" t="s">
        <v>191</v>
      </c>
      <c r="AS146" s="954">
        <v>165988.76468156587</v>
      </c>
      <c r="AT146" s="955" t="s">
        <v>191</v>
      </c>
      <c r="AU146" s="954">
        <v>165988.76468156587</v>
      </c>
      <c r="AV146" s="955" t="s">
        <v>192</v>
      </c>
      <c r="AW146" s="954">
        <v>165988.76468156587</v>
      </c>
      <c r="AX146" s="954">
        <v>165988.76468156587</v>
      </c>
      <c r="AY146" s="1028"/>
    </row>
    <row r="147" spans="1:51" s="120" customFormat="1" ht="12" customHeight="1" thickBot="1" x14ac:dyDescent="0.3">
      <c r="A147" s="792"/>
      <c r="B147" s="832"/>
      <c r="C147" s="828"/>
      <c r="D147" s="1057" t="s">
        <v>107</v>
      </c>
      <c r="E147" s="122">
        <v>11924405</v>
      </c>
      <c r="F147" s="122">
        <v>11924405</v>
      </c>
      <c r="G147" s="122">
        <v>11924405</v>
      </c>
      <c r="H147" s="122">
        <v>11924405</v>
      </c>
      <c r="I147" s="122">
        <v>11924405</v>
      </c>
      <c r="J147" s="123"/>
      <c r="K147" s="123"/>
      <c r="L147" s="123"/>
      <c r="M147" s="123"/>
      <c r="N147" s="123"/>
      <c r="O147" s="123"/>
      <c r="P147" s="123"/>
      <c r="Q147" s="123"/>
      <c r="R147" s="967"/>
      <c r="S147" s="958"/>
      <c r="T147" s="475">
        <v>3923954</v>
      </c>
      <c r="U147" s="475">
        <v>3923954</v>
      </c>
      <c r="V147" s="1029">
        <v>10671541</v>
      </c>
      <c r="W147" s="1027"/>
      <c r="X147" s="1014"/>
      <c r="Y147" s="1014"/>
      <c r="Z147" s="1014"/>
      <c r="AA147" s="1014"/>
      <c r="AB147" s="1014"/>
      <c r="AC147" s="1014"/>
      <c r="AD147" s="1014"/>
      <c r="AE147" s="1014"/>
      <c r="AF147" s="958"/>
      <c r="AG147" s="1015"/>
      <c r="AH147" s="961"/>
      <c r="AI147" s="961"/>
      <c r="AJ147" s="962"/>
      <c r="AK147" s="961"/>
      <c r="AL147" s="961"/>
      <c r="AM147" s="961"/>
      <c r="AN147" s="964"/>
      <c r="AO147" s="964"/>
      <c r="AP147" s="964"/>
      <c r="AQ147" s="961"/>
      <c r="AR147" s="965"/>
      <c r="AS147" s="964"/>
      <c r="AT147" s="965"/>
      <c r="AU147" s="964"/>
      <c r="AV147" s="965"/>
      <c r="AW147" s="964"/>
      <c r="AX147" s="964"/>
      <c r="AY147" s="1028"/>
    </row>
    <row r="148" spans="1:51" s="120" customFormat="1" ht="12" customHeight="1" thickBot="1" x14ac:dyDescent="0.3">
      <c r="A148" s="792"/>
      <c r="B148" s="832"/>
      <c r="C148" s="828"/>
      <c r="D148" s="121" t="s">
        <v>109</v>
      </c>
      <c r="E148" s="468">
        <v>3</v>
      </c>
      <c r="F148" s="468">
        <v>3</v>
      </c>
      <c r="G148" s="468">
        <v>3</v>
      </c>
      <c r="H148" s="468">
        <v>3</v>
      </c>
      <c r="I148" s="468">
        <v>3</v>
      </c>
      <c r="J148" s="967"/>
      <c r="K148" s="967"/>
      <c r="L148" s="967"/>
      <c r="M148" s="967"/>
      <c r="N148" s="967"/>
      <c r="O148" s="967"/>
      <c r="P148" s="967"/>
      <c r="Q148" s="967"/>
      <c r="R148" s="967"/>
      <c r="S148" s="958"/>
      <c r="T148" s="1030">
        <v>2</v>
      </c>
      <c r="U148" s="1030">
        <v>3</v>
      </c>
      <c r="V148" s="1030">
        <v>3</v>
      </c>
      <c r="W148" s="1031"/>
      <c r="X148" s="1032"/>
      <c r="Y148" s="1032"/>
      <c r="Z148" s="1032"/>
      <c r="AA148" s="1032"/>
      <c r="AB148" s="1032"/>
      <c r="AC148" s="1032"/>
      <c r="AD148" s="1032"/>
      <c r="AE148" s="1032"/>
      <c r="AF148" s="958"/>
      <c r="AG148" s="1015"/>
      <c r="AH148" s="961"/>
      <c r="AI148" s="961"/>
      <c r="AJ148" s="962"/>
      <c r="AK148" s="961"/>
      <c r="AL148" s="961"/>
      <c r="AM148" s="961"/>
      <c r="AN148" s="964"/>
      <c r="AO148" s="964"/>
      <c r="AP148" s="964"/>
      <c r="AQ148" s="961"/>
      <c r="AR148" s="965"/>
      <c r="AS148" s="964"/>
      <c r="AT148" s="965"/>
      <c r="AU148" s="964"/>
      <c r="AV148" s="965"/>
      <c r="AW148" s="964"/>
      <c r="AX148" s="964"/>
      <c r="AY148" s="1028"/>
    </row>
    <row r="149" spans="1:51" s="120" customFormat="1" ht="12" customHeight="1" thickBot="1" x14ac:dyDescent="0.3">
      <c r="A149" s="792"/>
      <c r="B149" s="832"/>
      <c r="C149" s="828"/>
      <c r="D149" s="1057" t="s">
        <v>110</v>
      </c>
      <c r="E149" s="468">
        <v>4497470</v>
      </c>
      <c r="F149" s="468">
        <v>4497470</v>
      </c>
      <c r="G149" s="468">
        <v>4497470</v>
      </c>
      <c r="H149" s="468">
        <v>4497470</v>
      </c>
      <c r="I149" s="468">
        <v>4497470</v>
      </c>
      <c r="J149" s="967"/>
      <c r="K149" s="967"/>
      <c r="L149" s="967"/>
      <c r="M149" s="967"/>
      <c r="N149" s="967"/>
      <c r="O149" s="967"/>
      <c r="P149" s="967"/>
      <c r="Q149" s="967"/>
      <c r="R149" s="967"/>
      <c r="S149" s="958"/>
      <c r="T149" s="475">
        <v>828120</v>
      </c>
      <c r="U149" s="475">
        <v>2105068</v>
      </c>
      <c r="V149" s="1029">
        <v>3103071</v>
      </c>
      <c r="W149" s="1027"/>
      <c r="X149" s="1014"/>
      <c r="Y149" s="1014"/>
      <c r="Z149" s="967"/>
      <c r="AA149" s="967"/>
      <c r="AB149" s="967"/>
      <c r="AC149" s="967"/>
      <c r="AD149" s="967"/>
      <c r="AE149" s="967"/>
      <c r="AF149" s="958"/>
      <c r="AG149" s="1015"/>
      <c r="AH149" s="961"/>
      <c r="AI149" s="961"/>
      <c r="AJ149" s="962"/>
      <c r="AK149" s="961"/>
      <c r="AL149" s="961"/>
      <c r="AM149" s="961"/>
      <c r="AN149" s="964"/>
      <c r="AO149" s="964"/>
      <c r="AP149" s="964"/>
      <c r="AQ149" s="961"/>
      <c r="AR149" s="965"/>
      <c r="AS149" s="964"/>
      <c r="AT149" s="965"/>
      <c r="AU149" s="964"/>
      <c r="AV149" s="965"/>
      <c r="AW149" s="964"/>
      <c r="AX149" s="964"/>
      <c r="AY149" s="1028"/>
    </row>
    <row r="150" spans="1:51" s="120" customFormat="1" ht="12" customHeight="1" thickBot="1" x14ac:dyDescent="0.3">
      <c r="A150" s="792"/>
      <c r="B150" s="832"/>
      <c r="C150" s="828"/>
      <c r="D150" s="121" t="s">
        <v>111</v>
      </c>
      <c r="E150" s="468">
        <v>105</v>
      </c>
      <c r="F150" s="468">
        <v>105</v>
      </c>
      <c r="G150" s="468">
        <v>105</v>
      </c>
      <c r="H150" s="468">
        <v>105</v>
      </c>
      <c r="I150" s="468">
        <v>105</v>
      </c>
      <c r="J150" s="967"/>
      <c r="K150" s="967"/>
      <c r="L150" s="967"/>
      <c r="M150" s="967"/>
      <c r="N150" s="967"/>
      <c r="O150" s="967"/>
      <c r="P150" s="967"/>
      <c r="Q150" s="967"/>
      <c r="R150" s="967"/>
      <c r="S150" s="958"/>
      <c r="T150" s="959">
        <v>14</v>
      </c>
      <c r="U150" s="959">
        <v>21</v>
      </c>
      <c r="V150" s="959">
        <v>24</v>
      </c>
      <c r="W150" s="1033"/>
      <c r="X150" s="967"/>
      <c r="Y150" s="967"/>
      <c r="Z150" s="967"/>
      <c r="AA150" s="967"/>
      <c r="AB150" s="967"/>
      <c r="AC150" s="967"/>
      <c r="AD150" s="967"/>
      <c r="AE150" s="967"/>
      <c r="AF150" s="958"/>
      <c r="AG150" s="1015"/>
      <c r="AH150" s="961"/>
      <c r="AI150" s="961"/>
      <c r="AJ150" s="962"/>
      <c r="AK150" s="961"/>
      <c r="AL150" s="961"/>
      <c r="AM150" s="961"/>
      <c r="AN150" s="964"/>
      <c r="AO150" s="964"/>
      <c r="AP150" s="964"/>
      <c r="AQ150" s="961"/>
      <c r="AR150" s="965"/>
      <c r="AS150" s="964"/>
      <c r="AT150" s="965"/>
      <c r="AU150" s="964"/>
      <c r="AV150" s="965"/>
      <c r="AW150" s="964"/>
      <c r="AX150" s="964"/>
      <c r="AY150" s="1028"/>
    </row>
    <row r="151" spans="1:51" s="120" customFormat="1" ht="12" customHeight="1" thickBot="1" x14ac:dyDescent="0.3">
      <c r="A151" s="792"/>
      <c r="B151" s="832"/>
      <c r="C151" s="829"/>
      <c r="D151" s="1058" t="s">
        <v>112</v>
      </c>
      <c r="E151" s="968">
        <v>16421875</v>
      </c>
      <c r="F151" s="968">
        <v>16421875</v>
      </c>
      <c r="G151" s="968">
        <v>16421875</v>
      </c>
      <c r="H151" s="968">
        <v>16421875</v>
      </c>
      <c r="I151" s="968">
        <v>16421875</v>
      </c>
      <c r="J151" s="970"/>
      <c r="K151" s="970"/>
      <c r="L151" s="970"/>
      <c r="M151" s="970"/>
      <c r="N151" s="970"/>
      <c r="O151" s="967"/>
      <c r="P151" s="967"/>
      <c r="Q151" s="967"/>
      <c r="R151" s="1034"/>
      <c r="S151" s="971"/>
      <c r="T151" s="1035">
        <v>4752074</v>
      </c>
      <c r="U151" s="1035">
        <v>6029022</v>
      </c>
      <c r="V151" s="1035">
        <v>13774612</v>
      </c>
      <c r="W151" s="1036"/>
      <c r="X151" s="1034"/>
      <c r="Y151" s="1034"/>
      <c r="Z151" s="1034"/>
      <c r="AA151" s="1034"/>
      <c r="AB151" s="1034"/>
      <c r="AC151" s="1034"/>
      <c r="AD151" s="1034"/>
      <c r="AE151" s="1034"/>
      <c r="AF151" s="971"/>
      <c r="AG151" s="1023"/>
      <c r="AH151" s="974"/>
      <c r="AI151" s="974"/>
      <c r="AJ151" s="975"/>
      <c r="AK151" s="974"/>
      <c r="AL151" s="974"/>
      <c r="AM151" s="974"/>
      <c r="AN151" s="977"/>
      <c r="AO151" s="977"/>
      <c r="AP151" s="977"/>
      <c r="AQ151" s="974"/>
      <c r="AR151" s="978"/>
      <c r="AS151" s="977"/>
      <c r="AT151" s="978"/>
      <c r="AU151" s="977"/>
      <c r="AV151" s="978"/>
      <c r="AW151" s="977"/>
      <c r="AX151" s="977"/>
      <c r="AY151" s="1028"/>
    </row>
    <row r="152" spans="1:51" s="120" customFormat="1" ht="12" customHeight="1" thickBot="1" x14ac:dyDescent="0.3">
      <c r="A152" s="792"/>
      <c r="B152" s="832"/>
      <c r="C152" s="827" t="s">
        <v>194</v>
      </c>
      <c r="D152" s="119" t="s">
        <v>106</v>
      </c>
      <c r="E152" s="946">
        <v>38</v>
      </c>
      <c r="F152" s="946">
        <v>38</v>
      </c>
      <c r="G152" s="946">
        <v>38</v>
      </c>
      <c r="H152" s="946">
        <v>38</v>
      </c>
      <c r="I152" s="946">
        <v>38</v>
      </c>
      <c r="J152" s="1024"/>
      <c r="K152" s="1024"/>
      <c r="L152" s="1024"/>
      <c r="M152" s="1024"/>
      <c r="N152" s="1024"/>
      <c r="O152" s="1024"/>
      <c r="P152" s="1024"/>
      <c r="Q152" s="1024"/>
      <c r="R152" s="967"/>
      <c r="S152" s="948"/>
      <c r="T152" s="1025">
        <v>5</v>
      </c>
      <c r="U152" s="1025">
        <v>6</v>
      </c>
      <c r="V152" s="1029">
        <v>7</v>
      </c>
      <c r="W152" s="1027"/>
      <c r="X152" s="1014"/>
      <c r="Y152" s="1014"/>
      <c r="Z152" s="1014"/>
      <c r="AA152" s="1014"/>
      <c r="AB152" s="1014"/>
      <c r="AC152" s="1014"/>
      <c r="AD152" s="1014"/>
      <c r="AE152" s="1014"/>
      <c r="AF152" s="948"/>
      <c r="AG152" s="1012" t="s">
        <v>194</v>
      </c>
      <c r="AH152" s="951" t="s">
        <v>1833</v>
      </c>
      <c r="AI152" s="951" t="s">
        <v>81</v>
      </c>
      <c r="AJ152" s="952" t="s">
        <v>1847</v>
      </c>
      <c r="AK152" s="951" t="s">
        <v>194</v>
      </c>
      <c r="AL152" s="951" t="s">
        <v>81</v>
      </c>
      <c r="AM152" s="951" t="s">
        <v>190</v>
      </c>
      <c r="AN152" s="954">
        <v>109609.02124859404</v>
      </c>
      <c r="AO152" s="954">
        <v>54594.43436465002</v>
      </c>
      <c r="AP152" s="954">
        <v>55014.586883944015</v>
      </c>
      <c r="AQ152" s="951" t="s">
        <v>81</v>
      </c>
      <c r="AR152" s="955" t="s">
        <v>191</v>
      </c>
      <c r="AS152" s="954">
        <v>109609.02124859404</v>
      </c>
      <c r="AT152" s="955" t="s">
        <v>191</v>
      </c>
      <c r="AU152" s="954">
        <v>109609.02124859404</v>
      </c>
      <c r="AV152" s="955" t="s">
        <v>192</v>
      </c>
      <c r="AW152" s="954">
        <v>109609.02124859404</v>
      </c>
      <c r="AX152" s="954">
        <v>109609.02124859404</v>
      </c>
      <c r="AY152" s="1028"/>
    </row>
    <row r="153" spans="1:51" s="120" customFormat="1" ht="12" customHeight="1" thickBot="1" x14ac:dyDescent="0.3">
      <c r="A153" s="792"/>
      <c r="B153" s="832"/>
      <c r="C153" s="828"/>
      <c r="D153" s="1057" t="s">
        <v>107</v>
      </c>
      <c r="E153" s="122">
        <v>4471652</v>
      </c>
      <c r="F153" s="122">
        <v>4471652</v>
      </c>
      <c r="G153" s="122">
        <v>4471652</v>
      </c>
      <c r="H153" s="122">
        <v>4471652</v>
      </c>
      <c r="I153" s="122">
        <v>4471652</v>
      </c>
      <c r="J153" s="123"/>
      <c r="K153" s="123"/>
      <c r="L153" s="123"/>
      <c r="M153" s="123"/>
      <c r="N153" s="123"/>
      <c r="O153" s="123"/>
      <c r="P153" s="123"/>
      <c r="Q153" s="123"/>
      <c r="R153" s="967"/>
      <c r="S153" s="958"/>
      <c r="T153" s="475">
        <v>1471483</v>
      </c>
      <c r="U153" s="475">
        <v>1471483</v>
      </c>
      <c r="V153" s="1029">
        <v>4001828</v>
      </c>
      <c r="W153" s="1027"/>
      <c r="X153" s="1014"/>
      <c r="Y153" s="1014"/>
      <c r="Z153" s="1014"/>
      <c r="AA153" s="1014"/>
      <c r="AB153" s="1014"/>
      <c r="AC153" s="1014"/>
      <c r="AD153" s="1014"/>
      <c r="AE153" s="1014"/>
      <c r="AF153" s="958"/>
      <c r="AG153" s="1015"/>
      <c r="AH153" s="961"/>
      <c r="AI153" s="961"/>
      <c r="AJ153" s="962"/>
      <c r="AK153" s="961"/>
      <c r="AL153" s="961"/>
      <c r="AM153" s="961"/>
      <c r="AN153" s="964"/>
      <c r="AO153" s="964"/>
      <c r="AP153" s="964"/>
      <c r="AQ153" s="961"/>
      <c r="AR153" s="965"/>
      <c r="AS153" s="964"/>
      <c r="AT153" s="965"/>
      <c r="AU153" s="964"/>
      <c r="AV153" s="965"/>
      <c r="AW153" s="964"/>
      <c r="AX153" s="964"/>
      <c r="AY153" s="1028"/>
    </row>
    <row r="154" spans="1:51" s="120" customFormat="1" ht="12" customHeight="1" thickBot="1" x14ac:dyDescent="0.3">
      <c r="A154" s="792"/>
      <c r="B154" s="832"/>
      <c r="C154" s="828"/>
      <c r="D154" s="121" t="s">
        <v>109</v>
      </c>
      <c r="E154" s="468">
        <v>2</v>
      </c>
      <c r="F154" s="468">
        <v>2</v>
      </c>
      <c r="G154" s="468">
        <v>2</v>
      </c>
      <c r="H154" s="468">
        <v>2</v>
      </c>
      <c r="I154" s="468">
        <v>2</v>
      </c>
      <c r="J154" s="967"/>
      <c r="K154" s="967"/>
      <c r="L154" s="967"/>
      <c r="M154" s="967"/>
      <c r="N154" s="967"/>
      <c r="O154" s="967"/>
      <c r="P154" s="967"/>
      <c r="Q154" s="967"/>
      <c r="R154" s="967"/>
      <c r="S154" s="958"/>
      <c r="T154" s="1030">
        <v>1</v>
      </c>
      <c r="U154" s="1030">
        <v>2</v>
      </c>
      <c r="V154" s="1030">
        <v>2</v>
      </c>
      <c r="W154" s="1031"/>
      <c r="X154" s="1032"/>
      <c r="Y154" s="1032"/>
      <c r="Z154" s="1032"/>
      <c r="AA154" s="1032"/>
      <c r="AB154" s="1032"/>
      <c r="AC154" s="1032"/>
      <c r="AD154" s="1032"/>
      <c r="AE154" s="1032"/>
      <c r="AF154" s="958"/>
      <c r="AG154" s="1015"/>
      <c r="AH154" s="961"/>
      <c r="AI154" s="961"/>
      <c r="AJ154" s="962"/>
      <c r="AK154" s="961"/>
      <c r="AL154" s="961"/>
      <c r="AM154" s="961"/>
      <c r="AN154" s="964"/>
      <c r="AO154" s="964"/>
      <c r="AP154" s="964"/>
      <c r="AQ154" s="961"/>
      <c r="AR154" s="965"/>
      <c r="AS154" s="964"/>
      <c r="AT154" s="965"/>
      <c r="AU154" s="964"/>
      <c r="AV154" s="965"/>
      <c r="AW154" s="964"/>
      <c r="AX154" s="964"/>
      <c r="AY154" s="1028"/>
    </row>
    <row r="155" spans="1:51" s="120" customFormat="1" ht="12" customHeight="1" thickBot="1" x14ac:dyDescent="0.3">
      <c r="A155" s="792"/>
      <c r="B155" s="832"/>
      <c r="C155" s="828"/>
      <c r="D155" s="1057" t="s">
        <v>110</v>
      </c>
      <c r="E155" s="468">
        <v>1686551</v>
      </c>
      <c r="F155" s="468">
        <v>1686551</v>
      </c>
      <c r="G155" s="468">
        <v>1686551</v>
      </c>
      <c r="H155" s="468">
        <v>1686551</v>
      </c>
      <c r="I155" s="468">
        <v>1686551</v>
      </c>
      <c r="J155" s="967"/>
      <c r="K155" s="967"/>
      <c r="L155" s="967"/>
      <c r="M155" s="967"/>
      <c r="N155" s="967"/>
      <c r="O155" s="967"/>
      <c r="P155" s="967"/>
      <c r="Q155" s="967"/>
      <c r="R155" s="967"/>
      <c r="S155" s="958"/>
      <c r="T155" s="475">
        <v>310545</v>
      </c>
      <c r="U155" s="475">
        <v>789400</v>
      </c>
      <c r="V155" s="1029">
        <v>1163652</v>
      </c>
      <c r="W155" s="1027"/>
      <c r="X155" s="1014"/>
      <c r="Y155" s="1014"/>
      <c r="Z155" s="967"/>
      <c r="AA155" s="967"/>
      <c r="AB155" s="967"/>
      <c r="AC155" s="967"/>
      <c r="AD155" s="967"/>
      <c r="AE155" s="967"/>
      <c r="AF155" s="958"/>
      <c r="AG155" s="1015"/>
      <c r="AH155" s="961"/>
      <c r="AI155" s="961"/>
      <c r="AJ155" s="962"/>
      <c r="AK155" s="961"/>
      <c r="AL155" s="961"/>
      <c r="AM155" s="961"/>
      <c r="AN155" s="964"/>
      <c r="AO155" s="964"/>
      <c r="AP155" s="964"/>
      <c r="AQ155" s="961"/>
      <c r="AR155" s="965"/>
      <c r="AS155" s="964"/>
      <c r="AT155" s="965"/>
      <c r="AU155" s="964"/>
      <c r="AV155" s="965"/>
      <c r="AW155" s="964"/>
      <c r="AX155" s="964"/>
      <c r="AY155" s="1028"/>
    </row>
    <row r="156" spans="1:51" s="120" customFormat="1" ht="12" customHeight="1" thickBot="1" x14ac:dyDescent="0.3">
      <c r="A156" s="792"/>
      <c r="B156" s="832"/>
      <c r="C156" s="828"/>
      <c r="D156" s="121" t="s">
        <v>111</v>
      </c>
      <c r="E156" s="468">
        <v>40</v>
      </c>
      <c r="F156" s="468">
        <v>40</v>
      </c>
      <c r="G156" s="468">
        <v>40</v>
      </c>
      <c r="H156" s="468">
        <v>40</v>
      </c>
      <c r="I156" s="468">
        <v>40</v>
      </c>
      <c r="J156" s="967"/>
      <c r="K156" s="967"/>
      <c r="L156" s="967"/>
      <c r="M156" s="967"/>
      <c r="N156" s="967"/>
      <c r="O156" s="967"/>
      <c r="P156" s="967"/>
      <c r="Q156" s="967"/>
      <c r="R156" s="967"/>
      <c r="S156" s="958"/>
      <c r="T156" s="959">
        <v>6</v>
      </c>
      <c r="U156" s="959">
        <v>8</v>
      </c>
      <c r="V156" s="959">
        <v>9</v>
      </c>
      <c r="W156" s="1033"/>
      <c r="X156" s="967"/>
      <c r="Y156" s="967"/>
      <c r="Z156" s="967"/>
      <c r="AA156" s="967"/>
      <c r="AB156" s="967"/>
      <c r="AC156" s="967"/>
      <c r="AD156" s="967"/>
      <c r="AE156" s="967"/>
      <c r="AF156" s="958"/>
      <c r="AG156" s="1015"/>
      <c r="AH156" s="961"/>
      <c r="AI156" s="961"/>
      <c r="AJ156" s="962"/>
      <c r="AK156" s="961"/>
      <c r="AL156" s="961"/>
      <c r="AM156" s="961"/>
      <c r="AN156" s="964"/>
      <c r="AO156" s="964"/>
      <c r="AP156" s="964"/>
      <c r="AQ156" s="961"/>
      <c r="AR156" s="965"/>
      <c r="AS156" s="964"/>
      <c r="AT156" s="965"/>
      <c r="AU156" s="964"/>
      <c r="AV156" s="965"/>
      <c r="AW156" s="964"/>
      <c r="AX156" s="964"/>
      <c r="AY156" s="1028"/>
    </row>
    <row r="157" spans="1:51" s="120" customFormat="1" ht="12" customHeight="1" thickBot="1" x14ac:dyDescent="0.3">
      <c r="A157" s="792"/>
      <c r="B157" s="832"/>
      <c r="C157" s="829"/>
      <c r="D157" s="1058" t="s">
        <v>112</v>
      </c>
      <c r="E157" s="968">
        <v>6158203</v>
      </c>
      <c r="F157" s="968">
        <v>6158203</v>
      </c>
      <c r="G157" s="968">
        <v>6158203</v>
      </c>
      <c r="H157" s="968">
        <v>6158203</v>
      </c>
      <c r="I157" s="968">
        <v>6158203</v>
      </c>
      <c r="J157" s="970"/>
      <c r="K157" s="970"/>
      <c r="L157" s="970"/>
      <c r="M157" s="970"/>
      <c r="N157" s="970"/>
      <c r="O157" s="967"/>
      <c r="P157" s="967"/>
      <c r="Q157" s="967"/>
      <c r="R157" s="1034"/>
      <c r="S157" s="971"/>
      <c r="T157" s="1035">
        <v>1782028</v>
      </c>
      <c r="U157" s="1035">
        <v>2260883</v>
      </c>
      <c r="V157" s="1035">
        <v>5165480</v>
      </c>
      <c r="W157" s="1036"/>
      <c r="X157" s="1034"/>
      <c r="Y157" s="1034"/>
      <c r="Z157" s="1034"/>
      <c r="AA157" s="1034"/>
      <c r="AB157" s="1034"/>
      <c r="AC157" s="1034"/>
      <c r="AD157" s="1034"/>
      <c r="AE157" s="1034"/>
      <c r="AF157" s="971"/>
      <c r="AG157" s="1023"/>
      <c r="AH157" s="974"/>
      <c r="AI157" s="974"/>
      <c r="AJ157" s="975"/>
      <c r="AK157" s="974"/>
      <c r="AL157" s="974"/>
      <c r="AM157" s="974"/>
      <c r="AN157" s="977"/>
      <c r="AO157" s="977"/>
      <c r="AP157" s="977"/>
      <c r="AQ157" s="974"/>
      <c r="AR157" s="978"/>
      <c r="AS157" s="977"/>
      <c r="AT157" s="978"/>
      <c r="AU157" s="977"/>
      <c r="AV157" s="978"/>
      <c r="AW157" s="977"/>
      <c r="AX157" s="977"/>
      <c r="AY157" s="1028"/>
    </row>
    <row r="158" spans="1:51" s="120" customFormat="1" ht="12" customHeight="1" thickBot="1" x14ac:dyDescent="0.3">
      <c r="A158" s="792"/>
      <c r="B158" s="832"/>
      <c r="C158" s="827" t="s">
        <v>195</v>
      </c>
      <c r="D158" s="119" t="s">
        <v>106</v>
      </c>
      <c r="E158" s="946">
        <v>132</v>
      </c>
      <c r="F158" s="946">
        <v>132</v>
      </c>
      <c r="G158" s="946">
        <v>132</v>
      </c>
      <c r="H158" s="946">
        <v>132</v>
      </c>
      <c r="I158" s="946">
        <v>132</v>
      </c>
      <c r="J158" s="1024"/>
      <c r="K158" s="1024"/>
      <c r="L158" s="1024"/>
      <c r="M158" s="1024"/>
      <c r="N158" s="1024"/>
      <c r="O158" s="1024"/>
      <c r="P158" s="1024"/>
      <c r="Q158" s="1024"/>
      <c r="R158" s="967"/>
      <c r="S158" s="948"/>
      <c r="T158" s="1025">
        <v>4</v>
      </c>
      <c r="U158" s="1025">
        <v>10</v>
      </c>
      <c r="V158" s="1029">
        <v>17</v>
      </c>
      <c r="W158" s="1027"/>
      <c r="X158" s="1014"/>
      <c r="Y158" s="1014"/>
      <c r="Z158" s="1014"/>
      <c r="AA158" s="1014"/>
      <c r="AB158" s="1014"/>
      <c r="AC158" s="1014"/>
      <c r="AD158" s="1014"/>
      <c r="AE158" s="1014"/>
      <c r="AF158" s="948"/>
      <c r="AG158" s="1012" t="s">
        <v>195</v>
      </c>
      <c r="AH158" s="951" t="s">
        <v>1834</v>
      </c>
      <c r="AI158" s="951" t="s">
        <v>81</v>
      </c>
      <c r="AJ158" s="952" t="s">
        <v>1847</v>
      </c>
      <c r="AK158" s="951" t="s">
        <v>195</v>
      </c>
      <c r="AL158" s="951" t="s">
        <v>81</v>
      </c>
      <c r="AM158" s="951" t="s">
        <v>190</v>
      </c>
      <c r="AN158" s="954">
        <v>413444.02500158263</v>
      </c>
      <c r="AO158" s="954">
        <v>199878.05005252254</v>
      </c>
      <c r="AP158" s="954">
        <v>213565.9749490601</v>
      </c>
      <c r="AQ158" s="951" t="s">
        <v>81</v>
      </c>
      <c r="AR158" s="955" t="s">
        <v>191</v>
      </c>
      <c r="AS158" s="954">
        <v>413444.02500158263</v>
      </c>
      <c r="AT158" s="955" t="s">
        <v>191</v>
      </c>
      <c r="AU158" s="954">
        <v>413444.02500158263</v>
      </c>
      <c r="AV158" s="955" t="s">
        <v>192</v>
      </c>
      <c r="AW158" s="954">
        <v>413444.02500158263</v>
      </c>
      <c r="AX158" s="954">
        <v>413444.02500158263</v>
      </c>
      <c r="AY158" s="1028"/>
    </row>
    <row r="159" spans="1:51" s="120" customFormat="1" ht="12" customHeight="1" thickBot="1" x14ac:dyDescent="0.3">
      <c r="A159" s="792"/>
      <c r="B159" s="832"/>
      <c r="C159" s="828"/>
      <c r="D159" s="1057" t="s">
        <v>107</v>
      </c>
      <c r="E159" s="122">
        <v>15402356</v>
      </c>
      <c r="F159" s="122">
        <v>15402356</v>
      </c>
      <c r="G159" s="122">
        <v>15402356</v>
      </c>
      <c r="H159" s="122">
        <v>15402356</v>
      </c>
      <c r="I159" s="122">
        <v>15402356</v>
      </c>
      <c r="J159" s="123"/>
      <c r="K159" s="123"/>
      <c r="L159" s="123"/>
      <c r="M159" s="123"/>
      <c r="N159" s="123"/>
      <c r="O159" s="123"/>
      <c r="P159" s="123"/>
      <c r="Q159" s="123"/>
      <c r="R159" s="967"/>
      <c r="S159" s="958"/>
      <c r="T159" s="475">
        <v>5068441</v>
      </c>
      <c r="U159" s="475">
        <v>5068441</v>
      </c>
      <c r="V159" s="1029">
        <v>13784073</v>
      </c>
      <c r="W159" s="1027"/>
      <c r="X159" s="1014"/>
      <c r="Y159" s="1014"/>
      <c r="Z159" s="1014"/>
      <c r="AA159" s="1014"/>
      <c r="AB159" s="1014"/>
      <c r="AC159" s="1014"/>
      <c r="AD159" s="1014"/>
      <c r="AE159" s="1014"/>
      <c r="AF159" s="958"/>
      <c r="AG159" s="1015"/>
      <c r="AH159" s="961"/>
      <c r="AI159" s="961"/>
      <c r="AJ159" s="962"/>
      <c r="AK159" s="961"/>
      <c r="AL159" s="961"/>
      <c r="AM159" s="961"/>
      <c r="AN159" s="964"/>
      <c r="AO159" s="964"/>
      <c r="AP159" s="964"/>
      <c r="AQ159" s="961"/>
      <c r="AR159" s="965"/>
      <c r="AS159" s="964"/>
      <c r="AT159" s="965"/>
      <c r="AU159" s="964"/>
      <c r="AV159" s="965"/>
      <c r="AW159" s="964"/>
      <c r="AX159" s="964"/>
      <c r="AY159" s="1028"/>
    </row>
    <row r="160" spans="1:51" s="120" customFormat="1" ht="12" customHeight="1" thickBot="1" x14ac:dyDescent="0.3">
      <c r="A160" s="792"/>
      <c r="B160" s="832"/>
      <c r="C160" s="828"/>
      <c r="D160" s="121" t="s">
        <v>109</v>
      </c>
      <c r="E160" s="468">
        <v>14</v>
      </c>
      <c r="F160" s="468">
        <v>14</v>
      </c>
      <c r="G160" s="468">
        <v>14</v>
      </c>
      <c r="H160" s="468">
        <v>14</v>
      </c>
      <c r="I160" s="468">
        <v>14</v>
      </c>
      <c r="J160" s="967"/>
      <c r="K160" s="967"/>
      <c r="L160" s="967"/>
      <c r="M160" s="967"/>
      <c r="N160" s="967"/>
      <c r="O160" s="967"/>
      <c r="P160" s="967"/>
      <c r="Q160" s="967"/>
      <c r="R160" s="967"/>
      <c r="S160" s="958"/>
      <c r="T160" s="1030">
        <v>8</v>
      </c>
      <c r="U160" s="1030">
        <v>12</v>
      </c>
      <c r="V160" s="1030">
        <v>14</v>
      </c>
      <c r="W160" s="1031"/>
      <c r="X160" s="1032"/>
      <c r="Y160" s="1032"/>
      <c r="Z160" s="1032"/>
      <c r="AA160" s="1032"/>
      <c r="AB160" s="1032"/>
      <c r="AC160" s="1032"/>
      <c r="AD160" s="1032"/>
      <c r="AE160" s="1032"/>
      <c r="AF160" s="958"/>
      <c r="AG160" s="1015"/>
      <c r="AH160" s="961"/>
      <c r="AI160" s="961"/>
      <c r="AJ160" s="962"/>
      <c r="AK160" s="961"/>
      <c r="AL160" s="961"/>
      <c r="AM160" s="961"/>
      <c r="AN160" s="964"/>
      <c r="AO160" s="964"/>
      <c r="AP160" s="964"/>
      <c r="AQ160" s="961"/>
      <c r="AR160" s="965"/>
      <c r="AS160" s="964"/>
      <c r="AT160" s="965"/>
      <c r="AU160" s="964"/>
      <c r="AV160" s="965"/>
      <c r="AW160" s="964"/>
      <c r="AX160" s="964"/>
      <c r="AY160" s="1028"/>
    </row>
    <row r="161" spans="1:51" s="120" customFormat="1" ht="12" customHeight="1" thickBot="1" x14ac:dyDescent="0.3">
      <c r="A161" s="792"/>
      <c r="B161" s="832"/>
      <c r="C161" s="828"/>
      <c r="D161" s="1057" t="s">
        <v>110</v>
      </c>
      <c r="E161" s="468">
        <v>5809232</v>
      </c>
      <c r="F161" s="468">
        <v>5809232</v>
      </c>
      <c r="G161" s="468">
        <v>5809232</v>
      </c>
      <c r="H161" s="468">
        <v>5809232</v>
      </c>
      <c r="I161" s="468">
        <v>5809232</v>
      </c>
      <c r="J161" s="967"/>
      <c r="K161" s="967"/>
      <c r="L161" s="967"/>
      <c r="M161" s="967"/>
      <c r="N161" s="967"/>
      <c r="O161" s="967"/>
      <c r="P161" s="967"/>
      <c r="Q161" s="967"/>
      <c r="R161" s="967"/>
      <c r="S161" s="958"/>
      <c r="T161" s="475">
        <v>1069655</v>
      </c>
      <c r="U161" s="475">
        <v>2719046</v>
      </c>
      <c r="V161" s="1029">
        <v>4008134</v>
      </c>
      <c r="W161" s="1027"/>
      <c r="X161" s="1014"/>
      <c r="Y161" s="1014"/>
      <c r="Z161" s="967"/>
      <c r="AA161" s="967"/>
      <c r="AB161" s="967"/>
      <c r="AC161" s="967"/>
      <c r="AD161" s="967"/>
      <c r="AE161" s="967"/>
      <c r="AF161" s="958"/>
      <c r="AG161" s="1015"/>
      <c r="AH161" s="961"/>
      <c r="AI161" s="961"/>
      <c r="AJ161" s="962"/>
      <c r="AK161" s="961"/>
      <c r="AL161" s="961"/>
      <c r="AM161" s="961"/>
      <c r="AN161" s="964"/>
      <c r="AO161" s="964"/>
      <c r="AP161" s="964"/>
      <c r="AQ161" s="961"/>
      <c r="AR161" s="965"/>
      <c r="AS161" s="964"/>
      <c r="AT161" s="965"/>
      <c r="AU161" s="964"/>
      <c r="AV161" s="965"/>
      <c r="AW161" s="964"/>
      <c r="AX161" s="964"/>
      <c r="AY161" s="1028"/>
    </row>
    <row r="162" spans="1:51" s="120" customFormat="1" ht="12" customHeight="1" thickBot="1" x14ac:dyDescent="0.3">
      <c r="A162" s="792"/>
      <c r="B162" s="832"/>
      <c r="C162" s="828"/>
      <c r="D162" s="121" t="s">
        <v>111</v>
      </c>
      <c r="E162" s="468">
        <v>146</v>
      </c>
      <c r="F162" s="468">
        <v>146</v>
      </c>
      <c r="G162" s="468">
        <v>146</v>
      </c>
      <c r="H162" s="468">
        <v>146</v>
      </c>
      <c r="I162" s="468">
        <v>146</v>
      </c>
      <c r="J162" s="967"/>
      <c r="K162" s="967"/>
      <c r="L162" s="967"/>
      <c r="M162" s="967"/>
      <c r="N162" s="967"/>
      <c r="O162" s="967"/>
      <c r="P162" s="967"/>
      <c r="Q162" s="967"/>
      <c r="R162" s="967"/>
      <c r="S162" s="958"/>
      <c r="T162" s="959">
        <v>12</v>
      </c>
      <c r="U162" s="959">
        <v>22</v>
      </c>
      <c r="V162" s="959">
        <v>31</v>
      </c>
      <c r="W162" s="1033"/>
      <c r="X162" s="967"/>
      <c r="Y162" s="967"/>
      <c r="Z162" s="967"/>
      <c r="AA162" s="967"/>
      <c r="AB162" s="967"/>
      <c r="AC162" s="967"/>
      <c r="AD162" s="967"/>
      <c r="AE162" s="967"/>
      <c r="AF162" s="958"/>
      <c r="AG162" s="1015"/>
      <c r="AH162" s="961"/>
      <c r="AI162" s="961"/>
      <c r="AJ162" s="962"/>
      <c r="AK162" s="961"/>
      <c r="AL162" s="961"/>
      <c r="AM162" s="961"/>
      <c r="AN162" s="964"/>
      <c r="AO162" s="964"/>
      <c r="AP162" s="964"/>
      <c r="AQ162" s="961"/>
      <c r="AR162" s="965"/>
      <c r="AS162" s="964"/>
      <c r="AT162" s="965"/>
      <c r="AU162" s="964"/>
      <c r="AV162" s="965"/>
      <c r="AW162" s="964"/>
      <c r="AX162" s="964"/>
      <c r="AY162" s="1028"/>
    </row>
    <row r="163" spans="1:51" s="120" customFormat="1" ht="12" customHeight="1" thickBot="1" x14ac:dyDescent="0.3">
      <c r="A163" s="792"/>
      <c r="B163" s="832"/>
      <c r="C163" s="829"/>
      <c r="D163" s="1058" t="s">
        <v>112</v>
      </c>
      <c r="E163" s="968">
        <v>21211588</v>
      </c>
      <c r="F163" s="968">
        <v>21211588</v>
      </c>
      <c r="G163" s="968">
        <v>21211588</v>
      </c>
      <c r="H163" s="968">
        <v>21211588</v>
      </c>
      <c r="I163" s="968">
        <v>21211588</v>
      </c>
      <c r="J163" s="970"/>
      <c r="K163" s="970"/>
      <c r="L163" s="970"/>
      <c r="M163" s="970"/>
      <c r="N163" s="970"/>
      <c r="O163" s="967"/>
      <c r="P163" s="967"/>
      <c r="Q163" s="967"/>
      <c r="R163" s="1034"/>
      <c r="S163" s="971"/>
      <c r="T163" s="1035">
        <v>6138096</v>
      </c>
      <c r="U163" s="1035">
        <v>7787487</v>
      </c>
      <c r="V163" s="1035">
        <v>17792207</v>
      </c>
      <c r="W163" s="1036"/>
      <c r="X163" s="1034"/>
      <c r="Y163" s="1034"/>
      <c r="Z163" s="1034"/>
      <c r="AA163" s="1034"/>
      <c r="AB163" s="1034"/>
      <c r="AC163" s="1034"/>
      <c r="AD163" s="1034"/>
      <c r="AE163" s="1034"/>
      <c r="AF163" s="971"/>
      <c r="AG163" s="1023"/>
      <c r="AH163" s="974"/>
      <c r="AI163" s="974"/>
      <c r="AJ163" s="975"/>
      <c r="AK163" s="974"/>
      <c r="AL163" s="974"/>
      <c r="AM163" s="974"/>
      <c r="AN163" s="977"/>
      <c r="AO163" s="977"/>
      <c r="AP163" s="977"/>
      <c r="AQ163" s="974"/>
      <c r="AR163" s="978"/>
      <c r="AS163" s="977"/>
      <c r="AT163" s="978"/>
      <c r="AU163" s="977"/>
      <c r="AV163" s="978"/>
      <c r="AW163" s="977"/>
      <c r="AX163" s="977"/>
      <c r="AY163" s="1028"/>
    </row>
    <row r="164" spans="1:51" s="120" customFormat="1" ht="12" customHeight="1" thickBot="1" x14ac:dyDescent="0.3">
      <c r="A164" s="792"/>
      <c r="B164" s="832"/>
      <c r="C164" s="827" t="s">
        <v>196</v>
      </c>
      <c r="D164" s="119" t="s">
        <v>106</v>
      </c>
      <c r="E164" s="946">
        <v>89</v>
      </c>
      <c r="F164" s="946">
        <v>89</v>
      </c>
      <c r="G164" s="946">
        <v>89</v>
      </c>
      <c r="H164" s="946">
        <v>89</v>
      </c>
      <c r="I164" s="946">
        <v>89</v>
      </c>
      <c r="J164" s="1024"/>
      <c r="K164" s="1024"/>
      <c r="L164" s="1024"/>
      <c r="M164" s="1024"/>
      <c r="N164" s="1024"/>
      <c r="O164" s="1024"/>
      <c r="P164" s="1024"/>
      <c r="Q164" s="1024"/>
      <c r="R164" s="967"/>
      <c r="S164" s="948"/>
      <c r="T164" s="1025">
        <v>0</v>
      </c>
      <c r="U164" s="1025">
        <v>0</v>
      </c>
      <c r="V164" s="1029">
        <v>2</v>
      </c>
      <c r="W164" s="1027"/>
      <c r="X164" s="1014"/>
      <c r="Y164" s="1014"/>
      <c r="Z164" s="1014"/>
      <c r="AA164" s="1014"/>
      <c r="AB164" s="1014"/>
      <c r="AC164" s="1014"/>
      <c r="AD164" s="1014"/>
      <c r="AE164" s="1014"/>
      <c r="AF164" s="948"/>
      <c r="AG164" s="1012" t="s">
        <v>196</v>
      </c>
      <c r="AH164" s="951" t="s">
        <v>1835</v>
      </c>
      <c r="AI164" s="951" t="s">
        <v>81</v>
      </c>
      <c r="AJ164" s="952" t="s">
        <v>1847</v>
      </c>
      <c r="AK164" s="951" t="s">
        <v>196</v>
      </c>
      <c r="AL164" s="951" t="s">
        <v>81</v>
      </c>
      <c r="AM164" s="951" t="s">
        <v>190</v>
      </c>
      <c r="AN164" s="954">
        <v>383262.83175362134</v>
      </c>
      <c r="AO164" s="954">
        <v>186552.99612035989</v>
      </c>
      <c r="AP164" s="954">
        <v>196709.83563326148</v>
      </c>
      <c r="AQ164" s="951" t="s">
        <v>81</v>
      </c>
      <c r="AR164" s="955" t="s">
        <v>191</v>
      </c>
      <c r="AS164" s="954">
        <v>383262.83175362134</v>
      </c>
      <c r="AT164" s="955" t="s">
        <v>191</v>
      </c>
      <c r="AU164" s="954">
        <v>383262.83175362134</v>
      </c>
      <c r="AV164" s="955" t="s">
        <v>192</v>
      </c>
      <c r="AW164" s="954">
        <v>383262.83175362134</v>
      </c>
      <c r="AX164" s="954">
        <v>383262.83175362134</v>
      </c>
      <c r="AY164" s="1028"/>
    </row>
    <row r="165" spans="1:51" s="120" customFormat="1" ht="12" customHeight="1" thickBot="1" x14ac:dyDescent="0.3">
      <c r="A165" s="792"/>
      <c r="B165" s="832"/>
      <c r="C165" s="828"/>
      <c r="D165" s="1057" t="s">
        <v>107</v>
      </c>
      <c r="E165" s="122">
        <v>10433854</v>
      </c>
      <c r="F165" s="122">
        <v>10433854</v>
      </c>
      <c r="G165" s="122">
        <v>10433854</v>
      </c>
      <c r="H165" s="122">
        <v>10433854</v>
      </c>
      <c r="I165" s="122">
        <v>10433854</v>
      </c>
      <c r="J165" s="123"/>
      <c r="K165" s="123"/>
      <c r="L165" s="123"/>
      <c r="M165" s="123"/>
      <c r="N165" s="123"/>
      <c r="O165" s="123"/>
      <c r="P165" s="123"/>
      <c r="Q165" s="123"/>
      <c r="R165" s="967"/>
      <c r="S165" s="958"/>
      <c r="T165" s="475">
        <v>3433460</v>
      </c>
      <c r="U165" s="475">
        <v>3433460</v>
      </c>
      <c r="V165" s="1029">
        <v>9337598</v>
      </c>
      <c r="W165" s="1027"/>
      <c r="X165" s="1014"/>
      <c r="Y165" s="1014"/>
      <c r="Z165" s="1014"/>
      <c r="AA165" s="1014"/>
      <c r="AB165" s="1014"/>
      <c r="AC165" s="1014"/>
      <c r="AD165" s="1014"/>
      <c r="AE165" s="1014"/>
      <c r="AF165" s="958"/>
      <c r="AG165" s="1015"/>
      <c r="AH165" s="961"/>
      <c r="AI165" s="961"/>
      <c r="AJ165" s="962"/>
      <c r="AK165" s="961"/>
      <c r="AL165" s="961"/>
      <c r="AM165" s="961"/>
      <c r="AN165" s="964"/>
      <c r="AO165" s="964"/>
      <c r="AP165" s="964"/>
      <c r="AQ165" s="961"/>
      <c r="AR165" s="965"/>
      <c r="AS165" s="964"/>
      <c r="AT165" s="965"/>
      <c r="AU165" s="964"/>
      <c r="AV165" s="965"/>
      <c r="AW165" s="964"/>
      <c r="AX165" s="964"/>
      <c r="AY165" s="1028"/>
    </row>
    <row r="166" spans="1:51" s="120" customFormat="1" ht="12" customHeight="1" thickBot="1" x14ac:dyDescent="0.3">
      <c r="A166" s="792"/>
      <c r="B166" s="832"/>
      <c r="C166" s="828"/>
      <c r="D166" s="121" t="s">
        <v>109</v>
      </c>
      <c r="E166" s="468">
        <v>19</v>
      </c>
      <c r="F166" s="468">
        <v>19</v>
      </c>
      <c r="G166" s="468">
        <v>19</v>
      </c>
      <c r="H166" s="468">
        <v>19</v>
      </c>
      <c r="I166" s="468">
        <v>19</v>
      </c>
      <c r="J166" s="967"/>
      <c r="K166" s="967"/>
      <c r="L166" s="967"/>
      <c r="M166" s="967"/>
      <c r="N166" s="967"/>
      <c r="O166" s="967"/>
      <c r="P166" s="967"/>
      <c r="Q166" s="967"/>
      <c r="R166" s="967"/>
      <c r="S166" s="958"/>
      <c r="T166" s="1030">
        <v>17</v>
      </c>
      <c r="U166" s="1030">
        <v>18</v>
      </c>
      <c r="V166" s="1030">
        <v>19</v>
      </c>
      <c r="W166" s="1031"/>
      <c r="X166" s="1032"/>
      <c r="Y166" s="1032"/>
      <c r="Z166" s="1032"/>
      <c r="AA166" s="1032"/>
      <c r="AB166" s="1032"/>
      <c r="AC166" s="1032"/>
      <c r="AD166" s="1032"/>
      <c r="AE166" s="1032"/>
      <c r="AF166" s="958"/>
      <c r="AG166" s="1015"/>
      <c r="AH166" s="961"/>
      <c r="AI166" s="961"/>
      <c r="AJ166" s="962"/>
      <c r="AK166" s="961"/>
      <c r="AL166" s="961"/>
      <c r="AM166" s="961"/>
      <c r="AN166" s="964"/>
      <c r="AO166" s="964"/>
      <c r="AP166" s="964"/>
      <c r="AQ166" s="961"/>
      <c r="AR166" s="965"/>
      <c r="AS166" s="964"/>
      <c r="AT166" s="965"/>
      <c r="AU166" s="964"/>
      <c r="AV166" s="965"/>
      <c r="AW166" s="964"/>
      <c r="AX166" s="964"/>
      <c r="AY166" s="1028"/>
    </row>
    <row r="167" spans="1:51" s="120" customFormat="1" ht="12" customHeight="1" thickBot="1" x14ac:dyDescent="0.3">
      <c r="A167" s="792"/>
      <c r="B167" s="832"/>
      <c r="C167" s="828"/>
      <c r="D167" s="1057" t="s">
        <v>110</v>
      </c>
      <c r="E167" s="468">
        <v>3935286</v>
      </c>
      <c r="F167" s="468">
        <v>3935286</v>
      </c>
      <c r="G167" s="468">
        <v>3935286</v>
      </c>
      <c r="H167" s="468">
        <v>3935286</v>
      </c>
      <c r="I167" s="468">
        <v>3935286</v>
      </c>
      <c r="J167" s="967"/>
      <c r="K167" s="967"/>
      <c r="L167" s="967"/>
      <c r="M167" s="967"/>
      <c r="N167" s="967"/>
      <c r="O167" s="967"/>
      <c r="P167" s="967"/>
      <c r="Q167" s="967"/>
      <c r="R167" s="967"/>
      <c r="S167" s="958"/>
      <c r="T167" s="475">
        <v>724605</v>
      </c>
      <c r="U167" s="475">
        <v>1841934</v>
      </c>
      <c r="V167" s="1029">
        <v>2715187</v>
      </c>
      <c r="W167" s="1027"/>
      <c r="X167" s="1014"/>
      <c r="Y167" s="1014"/>
      <c r="Z167" s="967"/>
      <c r="AA167" s="967"/>
      <c r="AB167" s="967"/>
      <c r="AC167" s="967"/>
      <c r="AD167" s="967"/>
      <c r="AE167" s="967"/>
      <c r="AF167" s="958"/>
      <c r="AG167" s="1015"/>
      <c r="AH167" s="961"/>
      <c r="AI167" s="961"/>
      <c r="AJ167" s="962"/>
      <c r="AK167" s="961"/>
      <c r="AL167" s="961"/>
      <c r="AM167" s="961"/>
      <c r="AN167" s="964"/>
      <c r="AO167" s="964"/>
      <c r="AP167" s="964"/>
      <c r="AQ167" s="961"/>
      <c r="AR167" s="965"/>
      <c r="AS167" s="964"/>
      <c r="AT167" s="965"/>
      <c r="AU167" s="964"/>
      <c r="AV167" s="965"/>
      <c r="AW167" s="964"/>
      <c r="AX167" s="964"/>
      <c r="AY167" s="1028"/>
    </row>
    <row r="168" spans="1:51" s="120" customFormat="1" ht="12" customHeight="1" thickBot="1" x14ac:dyDescent="0.3">
      <c r="A168" s="792"/>
      <c r="B168" s="832"/>
      <c r="C168" s="828"/>
      <c r="D168" s="121" t="s">
        <v>111</v>
      </c>
      <c r="E168" s="468">
        <v>108</v>
      </c>
      <c r="F168" s="468">
        <v>108</v>
      </c>
      <c r="G168" s="468">
        <v>108</v>
      </c>
      <c r="H168" s="468">
        <v>108</v>
      </c>
      <c r="I168" s="468">
        <v>108</v>
      </c>
      <c r="J168" s="967"/>
      <c r="K168" s="967"/>
      <c r="L168" s="967"/>
      <c r="M168" s="967"/>
      <c r="N168" s="967"/>
      <c r="O168" s="967"/>
      <c r="P168" s="967"/>
      <c r="Q168" s="967"/>
      <c r="R168" s="967"/>
      <c r="S168" s="958"/>
      <c r="T168" s="959">
        <v>17</v>
      </c>
      <c r="U168" s="959">
        <v>18</v>
      </c>
      <c r="V168" s="959">
        <v>21</v>
      </c>
      <c r="W168" s="1033"/>
      <c r="X168" s="967"/>
      <c r="Y168" s="967"/>
      <c r="Z168" s="967"/>
      <c r="AA168" s="967"/>
      <c r="AB168" s="967"/>
      <c r="AC168" s="967"/>
      <c r="AD168" s="967"/>
      <c r="AE168" s="967"/>
      <c r="AF168" s="958"/>
      <c r="AG168" s="1015"/>
      <c r="AH168" s="961"/>
      <c r="AI168" s="961"/>
      <c r="AJ168" s="962"/>
      <c r="AK168" s="961"/>
      <c r="AL168" s="961"/>
      <c r="AM168" s="961"/>
      <c r="AN168" s="964"/>
      <c r="AO168" s="964"/>
      <c r="AP168" s="964"/>
      <c r="AQ168" s="961"/>
      <c r="AR168" s="965"/>
      <c r="AS168" s="964"/>
      <c r="AT168" s="965"/>
      <c r="AU168" s="964"/>
      <c r="AV168" s="965"/>
      <c r="AW168" s="964"/>
      <c r="AX168" s="964"/>
      <c r="AY168" s="1028"/>
    </row>
    <row r="169" spans="1:51" s="120" customFormat="1" ht="12" customHeight="1" thickBot="1" x14ac:dyDescent="0.3">
      <c r="A169" s="792"/>
      <c r="B169" s="832"/>
      <c r="C169" s="829"/>
      <c r="D169" s="1058" t="s">
        <v>112</v>
      </c>
      <c r="E169" s="968">
        <v>14369140</v>
      </c>
      <c r="F169" s="968">
        <v>14369140</v>
      </c>
      <c r="G169" s="968">
        <v>14369140</v>
      </c>
      <c r="H169" s="968">
        <v>14369140</v>
      </c>
      <c r="I169" s="968">
        <v>14369140</v>
      </c>
      <c r="J169" s="970"/>
      <c r="K169" s="970"/>
      <c r="L169" s="970"/>
      <c r="M169" s="970"/>
      <c r="N169" s="970"/>
      <c r="O169" s="967"/>
      <c r="P169" s="967"/>
      <c r="Q169" s="967"/>
      <c r="R169" s="1034"/>
      <c r="S169" s="971"/>
      <c r="T169" s="1035">
        <v>4158065</v>
      </c>
      <c r="U169" s="1035">
        <v>5275394</v>
      </c>
      <c r="V169" s="1035">
        <v>12052785</v>
      </c>
      <c r="W169" s="1036"/>
      <c r="X169" s="1034"/>
      <c r="Y169" s="1034"/>
      <c r="Z169" s="1034"/>
      <c r="AA169" s="1034"/>
      <c r="AB169" s="1034"/>
      <c r="AC169" s="1034"/>
      <c r="AD169" s="1034"/>
      <c r="AE169" s="1034"/>
      <c r="AF169" s="971"/>
      <c r="AG169" s="1023"/>
      <c r="AH169" s="974"/>
      <c r="AI169" s="974"/>
      <c r="AJ169" s="975"/>
      <c r="AK169" s="974"/>
      <c r="AL169" s="974"/>
      <c r="AM169" s="974"/>
      <c r="AN169" s="977"/>
      <c r="AO169" s="977"/>
      <c r="AP169" s="977"/>
      <c r="AQ169" s="974"/>
      <c r="AR169" s="978"/>
      <c r="AS169" s="977"/>
      <c r="AT169" s="978"/>
      <c r="AU169" s="977"/>
      <c r="AV169" s="978"/>
      <c r="AW169" s="977"/>
      <c r="AX169" s="977"/>
      <c r="AY169" s="1028"/>
    </row>
    <row r="170" spans="1:51" s="120" customFormat="1" ht="12" customHeight="1" thickBot="1" x14ac:dyDescent="0.3">
      <c r="A170" s="792"/>
      <c r="B170" s="832"/>
      <c r="C170" s="827" t="s">
        <v>197</v>
      </c>
      <c r="D170" s="119" t="s">
        <v>106</v>
      </c>
      <c r="E170" s="946">
        <v>102</v>
      </c>
      <c r="F170" s="946">
        <v>102</v>
      </c>
      <c r="G170" s="946">
        <v>102</v>
      </c>
      <c r="H170" s="946">
        <v>102</v>
      </c>
      <c r="I170" s="946">
        <v>102</v>
      </c>
      <c r="J170" s="1024"/>
      <c r="K170" s="1024"/>
      <c r="L170" s="1024"/>
      <c r="M170" s="1024"/>
      <c r="N170" s="1024"/>
      <c r="O170" s="1024"/>
      <c r="P170" s="1024"/>
      <c r="Q170" s="1024"/>
      <c r="R170" s="967"/>
      <c r="S170" s="948"/>
      <c r="T170" s="1025">
        <v>8</v>
      </c>
      <c r="U170" s="1025">
        <v>12</v>
      </c>
      <c r="V170" s="1029">
        <v>15</v>
      </c>
      <c r="W170" s="1027"/>
      <c r="X170" s="1014"/>
      <c r="Y170" s="1014"/>
      <c r="Z170" s="1014"/>
      <c r="AA170" s="1014"/>
      <c r="AB170" s="1014"/>
      <c r="AC170" s="1014"/>
      <c r="AD170" s="1014"/>
      <c r="AE170" s="1014"/>
      <c r="AF170" s="948"/>
      <c r="AG170" s="1012" t="s">
        <v>197</v>
      </c>
      <c r="AH170" s="951" t="s">
        <v>1836</v>
      </c>
      <c r="AI170" s="951" t="s">
        <v>81</v>
      </c>
      <c r="AJ170" s="952" t="s">
        <v>1847</v>
      </c>
      <c r="AK170" s="951" t="s">
        <v>197</v>
      </c>
      <c r="AL170" s="951" t="s">
        <v>81</v>
      </c>
      <c r="AM170" s="951" t="s">
        <v>190</v>
      </c>
      <c r="AN170" s="954">
        <v>184230.94094892766</v>
      </c>
      <c r="AO170" s="954">
        <v>89090.700476807586</v>
      </c>
      <c r="AP170" s="954">
        <v>95140.240472120058</v>
      </c>
      <c r="AQ170" s="951" t="s">
        <v>81</v>
      </c>
      <c r="AR170" s="955" t="s">
        <v>191</v>
      </c>
      <c r="AS170" s="954">
        <v>184230.94094892766</v>
      </c>
      <c r="AT170" s="955" t="s">
        <v>191</v>
      </c>
      <c r="AU170" s="954">
        <v>184230.94094892766</v>
      </c>
      <c r="AV170" s="955" t="s">
        <v>192</v>
      </c>
      <c r="AW170" s="954">
        <v>184230.94094892766</v>
      </c>
      <c r="AX170" s="954">
        <v>184230.94094892766</v>
      </c>
      <c r="AY170" s="1028"/>
    </row>
    <row r="171" spans="1:51" s="120" customFormat="1" ht="12" customHeight="1" thickBot="1" x14ac:dyDescent="0.3">
      <c r="A171" s="792"/>
      <c r="B171" s="832"/>
      <c r="C171" s="828"/>
      <c r="D171" s="1057" t="s">
        <v>107</v>
      </c>
      <c r="E171" s="122">
        <v>11924405</v>
      </c>
      <c r="F171" s="122">
        <v>11924405</v>
      </c>
      <c r="G171" s="122">
        <v>11924405</v>
      </c>
      <c r="H171" s="122">
        <v>11924405</v>
      </c>
      <c r="I171" s="122">
        <v>11924405</v>
      </c>
      <c r="J171" s="123"/>
      <c r="K171" s="123"/>
      <c r="L171" s="123"/>
      <c r="M171" s="123"/>
      <c r="N171" s="123"/>
      <c r="O171" s="123"/>
      <c r="P171" s="123"/>
      <c r="Q171" s="123"/>
      <c r="R171" s="967"/>
      <c r="S171" s="958"/>
      <c r="T171" s="475">
        <v>3923954</v>
      </c>
      <c r="U171" s="475">
        <v>3923954</v>
      </c>
      <c r="V171" s="1029">
        <v>10671541</v>
      </c>
      <c r="W171" s="1027"/>
      <c r="X171" s="1014"/>
      <c r="Y171" s="1014"/>
      <c r="Z171" s="1014"/>
      <c r="AA171" s="1014"/>
      <c r="AB171" s="1014"/>
      <c r="AC171" s="1014"/>
      <c r="AD171" s="1014"/>
      <c r="AE171" s="1014"/>
      <c r="AF171" s="958"/>
      <c r="AG171" s="1015"/>
      <c r="AH171" s="961"/>
      <c r="AI171" s="961"/>
      <c r="AJ171" s="962"/>
      <c r="AK171" s="961"/>
      <c r="AL171" s="961"/>
      <c r="AM171" s="961"/>
      <c r="AN171" s="964"/>
      <c r="AO171" s="964"/>
      <c r="AP171" s="964"/>
      <c r="AQ171" s="961"/>
      <c r="AR171" s="965"/>
      <c r="AS171" s="964"/>
      <c r="AT171" s="965"/>
      <c r="AU171" s="964"/>
      <c r="AV171" s="965"/>
      <c r="AW171" s="964"/>
      <c r="AX171" s="964"/>
      <c r="AY171" s="1028"/>
    </row>
    <row r="172" spans="1:51" s="120" customFormat="1" ht="12" customHeight="1" thickBot="1" x14ac:dyDescent="0.3">
      <c r="A172" s="792"/>
      <c r="B172" s="832"/>
      <c r="C172" s="828"/>
      <c r="D172" s="121" t="s">
        <v>109</v>
      </c>
      <c r="E172" s="468">
        <v>9</v>
      </c>
      <c r="F172" s="468">
        <v>9</v>
      </c>
      <c r="G172" s="468">
        <v>9</v>
      </c>
      <c r="H172" s="468">
        <v>9</v>
      </c>
      <c r="I172" s="468">
        <v>9</v>
      </c>
      <c r="J172" s="967"/>
      <c r="K172" s="967"/>
      <c r="L172" s="967"/>
      <c r="M172" s="967"/>
      <c r="N172" s="967"/>
      <c r="O172" s="967"/>
      <c r="P172" s="967"/>
      <c r="Q172" s="967"/>
      <c r="R172" s="967"/>
      <c r="S172" s="958"/>
      <c r="T172" s="1030">
        <v>8</v>
      </c>
      <c r="U172" s="1030">
        <v>8</v>
      </c>
      <c r="V172" s="1030">
        <v>9</v>
      </c>
      <c r="W172" s="1031"/>
      <c r="X172" s="1032"/>
      <c r="Y172" s="1032"/>
      <c r="Z172" s="1032"/>
      <c r="AA172" s="1032"/>
      <c r="AB172" s="1032"/>
      <c r="AC172" s="1032"/>
      <c r="AD172" s="1032"/>
      <c r="AE172" s="1032"/>
      <c r="AF172" s="958"/>
      <c r="AG172" s="1015"/>
      <c r="AH172" s="961"/>
      <c r="AI172" s="961"/>
      <c r="AJ172" s="962"/>
      <c r="AK172" s="961"/>
      <c r="AL172" s="961"/>
      <c r="AM172" s="961"/>
      <c r="AN172" s="964"/>
      <c r="AO172" s="964"/>
      <c r="AP172" s="964"/>
      <c r="AQ172" s="961"/>
      <c r="AR172" s="965"/>
      <c r="AS172" s="964"/>
      <c r="AT172" s="965"/>
      <c r="AU172" s="964"/>
      <c r="AV172" s="965"/>
      <c r="AW172" s="964"/>
      <c r="AX172" s="964"/>
      <c r="AY172" s="1028"/>
    </row>
    <row r="173" spans="1:51" s="120" customFormat="1" ht="12" customHeight="1" thickBot="1" x14ac:dyDescent="0.3">
      <c r="A173" s="792"/>
      <c r="B173" s="832"/>
      <c r="C173" s="828"/>
      <c r="D173" s="1057" t="s">
        <v>110</v>
      </c>
      <c r="E173" s="468">
        <v>4497470</v>
      </c>
      <c r="F173" s="468">
        <v>4497470</v>
      </c>
      <c r="G173" s="468">
        <v>4497470</v>
      </c>
      <c r="H173" s="468">
        <v>4497470</v>
      </c>
      <c r="I173" s="468">
        <v>4497470</v>
      </c>
      <c r="J173" s="967"/>
      <c r="K173" s="967"/>
      <c r="L173" s="967"/>
      <c r="M173" s="967"/>
      <c r="N173" s="967"/>
      <c r="O173" s="967"/>
      <c r="P173" s="967"/>
      <c r="Q173" s="967"/>
      <c r="R173" s="967"/>
      <c r="S173" s="958"/>
      <c r="T173" s="475">
        <v>828120</v>
      </c>
      <c r="U173" s="475">
        <v>2105068</v>
      </c>
      <c r="V173" s="1029">
        <v>3103071</v>
      </c>
      <c r="W173" s="1027"/>
      <c r="X173" s="1014"/>
      <c r="Y173" s="1014"/>
      <c r="Z173" s="967"/>
      <c r="AA173" s="967"/>
      <c r="AB173" s="967"/>
      <c r="AC173" s="967"/>
      <c r="AD173" s="967"/>
      <c r="AE173" s="967"/>
      <c r="AF173" s="958"/>
      <c r="AG173" s="1015"/>
      <c r="AH173" s="961"/>
      <c r="AI173" s="961"/>
      <c r="AJ173" s="962"/>
      <c r="AK173" s="961"/>
      <c r="AL173" s="961"/>
      <c r="AM173" s="961"/>
      <c r="AN173" s="964"/>
      <c r="AO173" s="964"/>
      <c r="AP173" s="964"/>
      <c r="AQ173" s="961"/>
      <c r="AR173" s="965"/>
      <c r="AS173" s="964"/>
      <c r="AT173" s="965"/>
      <c r="AU173" s="964"/>
      <c r="AV173" s="965"/>
      <c r="AW173" s="964"/>
      <c r="AX173" s="964"/>
      <c r="AY173" s="1028"/>
    </row>
    <row r="174" spans="1:51" s="120" customFormat="1" ht="12" customHeight="1" thickBot="1" x14ac:dyDescent="0.3">
      <c r="A174" s="792"/>
      <c r="B174" s="832"/>
      <c r="C174" s="828"/>
      <c r="D174" s="121" t="s">
        <v>111</v>
      </c>
      <c r="E174" s="468">
        <v>111</v>
      </c>
      <c r="F174" s="468">
        <v>111</v>
      </c>
      <c r="G174" s="468">
        <v>111</v>
      </c>
      <c r="H174" s="468">
        <v>111</v>
      </c>
      <c r="I174" s="468">
        <v>111</v>
      </c>
      <c r="J174" s="967"/>
      <c r="K174" s="967"/>
      <c r="L174" s="967"/>
      <c r="M174" s="967"/>
      <c r="N174" s="967"/>
      <c r="O174" s="967"/>
      <c r="P174" s="967"/>
      <c r="Q174" s="967"/>
      <c r="R174" s="967"/>
      <c r="S174" s="958"/>
      <c r="T174" s="959">
        <v>16</v>
      </c>
      <c r="U174" s="959">
        <v>20</v>
      </c>
      <c r="V174" s="959">
        <v>24</v>
      </c>
      <c r="W174" s="1033"/>
      <c r="X174" s="967"/>
      <c r="Y174" s="967"/>
      <c r="Z174" s="967"/>
      <c r="AA174" s="967"/>
      <c r="AB174" s="967"/>
      <c r="AC174" s="967"/>
      <c r="AD174" s="967"/>
      <c r="AE174" s="967"/>
      <c r="AF174" s="958"/>
      <c r="AG174" s="1015"/>
      <c r="AH174" s="961"/>
      <c r="AI174" s="961"/>
      <c r="AJ174" s="962"/>
      <c r="AK174" s="961"/>
      <c r="AL174" s="961"/>
      <c r="AM174" s="961"/>
      <c r="AN174" s="964"/>
      <c r="AO174" s="964"/>
      <c r="AP174" s="964"/>
      <c r="AQ174" s="961"/>
      <c r="AR174" s="965"/>
      <c r="AS174" s="964"/>
      <c r="AT174" s="965"/>
      <c r="AU174" s="964"/>
      <c r="AV174" s="965"/>
      <c r="AW174" s="964"/>
      <c r="AX174" s="964"/>
      <c r="AY174" s="1028"/>
    </row>
    <row r="175" spans="1:51" s="120" customFormat="1" ht="12" customHeight="1" thickBot="1" x14ac:dyDescent="0.3">
      <c r="A175" s="792"/>
      <c r="B175" s="832"/>
      <c r="C175" s="829"/>
      <c r="D175" s="1058" t="s">
        <v>112</v>
      </c>
      <c r="E175" s="968">
        <v>16421875</v>
      </c>
      <c r="F175" s="968">
        <v>16421875</v>
      </c>
      <c r="G175" s="968">
        <v>16421875</v>
      </c>
      <c r="H175" s="968">
        <v>16421875</v>
      </c>
      <c r="I175" s="968">
        <v>16421875</v>
      </c>
      <c r="J175" s="970"/>
      <c r="K175" s="970"/>
      <c r="L175" s="970"/>
      <c r="M175" s="970"/>
      <c r="N175" s="970"/>
      <c r="O175" s="967"/>
      <c r="P175" s="967"/>
      <c r="Q175" s="967"/>
      <c r="R175" s="1034"/>
      <c r="S175" s="971"/>
      <c r="T175" s="1035">
        <v>4752074</v>
      </c>
      <c r="U175" s="1035">
        <v>6029022</v>
      </c>
      <c r="V175" s="1035">
        <v>13774612</v>
      </c>
      <c r="W175" s="1036"/>
      <c r="X175" s="1034"/>
      <c r="Y175" s="1034"/>
      <c r="Z175" s="1034"/>
      <c r="AA175" s="1034"/>
      <c r="AB175" s="1034"/>
      <c r="AC175" s="1034"/>
      <c r="AD175" s="1034"/>
      <c r="AE175" s="1034"/>
      <c r="AF175" s="971"/>
      <c r="AG175" s="1023"/>
      <c r="AH175" s="974"/>
      <c r="AI175" s="974"/>
      <c r="AJ175" s="975"/>
      <c r="AK175" s="974"/>
      <c r="AL175" s="974"/>
      <c r="AM175" s="974"/>
      <c r="AN175" s="977"/>
      <c r="AO175" s="977"/>
      <c r="AP175" s="977"/>
      <c r="AQ175" s="974"/>
      <c r="AR175" s="978"/>
      <c r="AS175" s="977"/>
      <c r="AT175" s="978"/>
      <c r="AU175" s="977"/>
      <c r="AV175" s="978"/>
      <c r="AW175" s="977"/>
      <c r="AX175" s="977"/>
      <c r="AY175" s="1028"/>
    </row>
    <row r="176" spans="1:51" s="120" customFormat="1" ht="12" customHeight="1" thickBot="1" x14ac:dyDescent="0.3">
      <c r="A176" s="792"/>
      <c r="B176" s="832"/>
      <c r="C176" s="827" t="s">
        <v>198</v>
      </c>
      <c r="D176" s="119" t="s">
        <v>106</v>
      </c>
      <c r="E176" s="946">
        <v>149</v>
      </c>
      <c r="F176" s="946">
        <v>149</v>
      </c>
      <c r="G176" s="946">
        <v>149</v>
      </c>
      <c r="H176" s="946">
        <v>149</v>
      </c>
      <c r="I176" s="946">
        <v>149</v>
      </c>
      <c r="J176" s="1024"/>
      <c r="K176" s="1024"/>
      <c r="L176" s="1024"/>
      <c r="M176" s="1024"/>
      <c r="N176" s="1024"/>
      <c r="O176" s="1024"/>
      <c r="P176" s="1024"/>
      <c r="Q176" s="1024"/>
      <c r="R176" s="967"/>
      <c r="S176" s="948"/>
      <c r="T176" s="1025">
        <v>5</v>
      </c>
      <c r="U176" s="1025">
        <v>13</v>
      </c>
      <c r="V176" s="1029">
        <v>13</v>
      </c>
      <c r="W176" s="1027"/>
      <c r="X176" s="1014"/>
      <c r="Y176" s="1014"/>
      <c r="Z176" s="1014"/>
      <c r="AA176" s="1014"/>
      <c r="AB176" s="1014"/>
      <c r="AC176" s="1014"/>
      <c r="AD176" s="1014"/>
      <c r="AE176" s="1014"/>
      <c r="AF176" s="948"/>
      <c r="AG176" s="1012" t="s">
        <v>198</v>
      </c>
      <c r="AH176" s="951" t="s">
        <v>1837</v>
      </c>
      <c r="AI176" s="951" t="s">
        <v>81</v>
      </c>
      <c r="AJ176" s="952" t="s">
        <v>1847</v>
      </c>
      <c r="AK176" s="951" t="s">
        <v>198</v>
      </c>
      <c r="AL176" s="951" t="s">
        <v>81</v>
      </c>
      <c r="AM176" s="951" t="s">
        <v>190</v>
      </c>
      <c r="AN176" s="954">
        <v>748035.05943483522</v>
      </c>
      <c r="AO176" s="954">
        <v>360340.90694607492</v>
      </c>
      <c r="AP176" s="954">
        <v>387694.1524887603</v>
      </c>
      <c r="AQ176" s="951" t="s">
        <v>81</v>
      </c>
      <c r="AR176" s="955" t="s">
        <v>191</v>
      </c>
      <c r="AS176" s="954">
        <v>748035.05943483522</v>
      </c>
      <c r="AT176" s="955" t="s">
        <v>191</v>
      </c>
      <c r="AU176" s="954">
        <v>748035.05943483522</v>
      </c>
      <c r="AV176" s="955" t="s">
        <v>192</v>
      </c>
      <c r="AW176" s="954">
        <v>748035.05943483522</v>
      </c>
      <c r="AX176" s="954">
        <v>748035.05943483522</v>
      </c>
      <c r="AY176" s="1028"/>
    </row>
    <row r="177" spans="1:51" s="120" customFormat="1" ht="12" customHeight="1" thickBot="1" x14ac:dyDescent="0.3">
      <c r="A177" s="792"/>
      <c r="B177" s="832"/>
      <c r="C177" s="828"/>
      <c r="D177" s="1057" t="s">
        <v>107</v>
      </c>
      <c r="E177" s="122">
        <v>17389757</v>
      </c>
      <c r="F177" s="122">
        <v>17389757</v>
      </c>
      <c r="G177" s="122">
        <v>17389757</v>
      </c>
      <c r="H177" s="122">
        <v>17389757</v>
      </c>
      <c r="I177" s="122">
        <v>17389757</v>
      </c>
      <c r="J177" s="123"/>
      <c r="K177" s="123"/>
      <c r="L177" s="123"/>
      <c r="M177" s="123"/>
      <c r="N177" s="123"/>
      <c r="O177" s="123"/>
      <c r="P177" s="123"/>
      <c r="Q177" s="123"/>
      <c r="R177" s="967"/>
      <c r="S177" s="958"/>
      <c r="T177" s="475">
        <v>5722433</v>
      </c>
      <c r="U177" s="475">
        <v>5722433</v>
      </c>
      <c r="V177" s="1029">
        <v>15562663</v>
      </c>
      <c r="W177" s="1027"/>
      <c r="X177" s="1014"/>
      <c r="Y177" s="1014"/>
      <c r="Z177" s="1014"/>
      <c r="AA177" s="1014"/>
      <c r="AB177" s="1014"/>
      <c r="AC177" s="1014"/>
      <c r="AD177" s="1014"/>
      <c r="AE177" s="1014"/>
      <c r="AF177" s="958"/>
      <c r="AG177" s="1015"/>
      <c r="AH177" s="961"/>
      <c r="AI177" s="961"/>
      <c r="AJ177" s="962"/>
      <c r="AK177" s="961"/>
      <c r="AL177" s="961"/>
      <c r="AM177" s="961"/>
      <c r="AN177" s="964"/>
      <c r="AO177" s="964"/>
      <c r="AP177" s="964"/>
      <c r="AQ177" s="961"/>
      <c r="AR177" s="965"/>
      <c r="AS177" s="964"/>
      <c r="AT177" s="965"/>
      <c r="AU177" s="964"/>
      <c r="AV177" s="965"/>
      <c r="AW177" s="964"/>
      <c r="AX177" s="964"/>
      <c r="AY177" s="1028"/>
    </row>
    <row r="178" spans="1:51" s="120" customFormat="1" ht="12" customHeight="1" thickBot="1" x14ac:dyDescent="0.3">
      <c r="A178" s="792"/>
      <c r="B178" s="832"/>
      <c r="C178" s="828"/>
      <c r="D178" s="121" t="s">
        <v>109</v>
      </c>
      <c r="E178" s="468">
        <v>22</v>
      </c>
      <c r="F178" s="468">
        <v>22</v>
      </c>
      <c r="G178" s="468">
        <v>22</v>
      </c>
      <c r="H178" s="468">
        <v>22</v>
      </c>
      <c r="I178" s="468">
        <v>22</v>
      </c>
      <c r="J178" s="967"/>
      <c r="K178" s="967"/>
      <c r="L178" s="967"/>
      <c r="M178" s="967"/>
      <c r="N178" s="967"/>
      <c r="O178" s="967"/>
      <c r="P178" s="967"/>
      <c r="Q178" s="967"/>
      <c r="R178" s="967"/>
      <c r="S178" s="958"/>
      <c r="T178" s="1030">
        <v>20</v>
      </c>
      <c r="U178" s="1030">
        <v>21</v>
      </c>
      <c r="V178" s="1030">
        <v>22</v>
      </c>
      <c r="W178" s="1031"/>
      <c r="X178" s="1032"/>
      <c r="Y178" s="1032"/>
      <c r="Z178" s="1032"/>
      <c r="AA178" s="1032"/>
      <c r="AB178" s="1032"/>
      <c r="AC178" s="1032"/>
      <c r="AD178" s="1032"/>
      <c r="AE178" s="1032"/>
      <c r="AF178" s="958"/>
      <c r="AG178" s="1015"/>
      <c r="AH178" s="961"/>
      <c r="AI178" s="961"/>
      <c r="AJ178" s="962"/>
      <c r="AK178" s="961"/>
      <c r="AL178" s="961"/>
      <c r="AM178" s="961"/>
      <c r="AN178" s="964"/>
      <c r="AO178" s="964"/>
      <c r="AP178" s="964"/>
      <c r="AQ178" s="961"/>
      <c r="AR178" s="965"/>
      <c r="AS178" s="964"/>
      <c r="AT178" s="965"/>
      <c r="AU178" s="964"/>
      <c r="AV178" s="965"/>
      <c r="AW178" s="964"/>
      <c r="AX178" s="964"/>
      <c r="AY178" s="1028"/>
    </row>
    <row r="179" spans="1:51" s="120" customFormat="1" ht="12" customHeight="1" thickBot="1" x14ac:dyDescent="0.3">
      <c r="A179" s="792"/>
      <c r="B179" s="832"/>
      <c r="C179" s="828"/>
      <c r="D179" s="1057" t="s">
        <v>110</v>
      </c>
      <c r="E179" s="468">
        <v>6558810</v>
      </c>
      <c r="F179" s="468">
        <v>6558810</v>
      </c>
      <c r="G179" s="468">
        <v>6558810</v>
      </c>
      <c r="H179" s="468">
        <v>6558810</v>
      </c>
      <c r="I179" s="468">
        <v>6558810</v>
      </c>
      <c r="J179" s="967"/>
      <c r="K179" s="967"/>
      <c r="L179" s="967"/>
      <c r="M179" s="967"/>
      <c r="N179" s="967"/>
      <c r="O179" s="967"/>
      <c r="P179" s="967"/>
      <c r="Q179" s="967"/>
      <c r="R179" s="967"/>
      <c r="S179" s="958"/>
      <c r="T179" s="475">
        <v>1207675</v>
      </c>
      <c r="U179" s="475">
        <v>3069891</v>
      </c>
      <c r="V179" s="1029">
        <v>4525312</v>
      </c>
      <c r="W179" s="1027"/>
      <c r="X179" s="1014"/>
      <c r="Y179" s="1014"/>
      <c r="Z179" s="967"/>
      <c r="AA179" s="967"/>
      <c r="AB179" s="967"/>
      <c r="AC179" s="967"/>
      <c r="AD179" s="967"/>
      <c r="AE179" s="967"/>
      <c r="AF179" s="958"/>
      <c r="AG179" s="1015"/>
      <c r="AH179" s="961"/>
      <c r="AI179" s="961"/>
      <c r="AJ179" s="962"/>
      <c r="AK179" s="961"/>
      <c r="AL179" s="961"/>
      <c r="AM179" s="961"/>
      <c r="AN179" s="964"/>
      <c r="AO179" s="964"/>
      <c r="AP179" s="964"/>
      <c r="AQ179" s="961"/>
      <c r="AR179" s="965"/>
      <c r="AS179" s="964"/>
      <c r="AT179" s="965"/>
      <c r="AU179" s="964"/>
      <c r="AV179" s="965"/>
      <c r="AW179" s="964"/>
      <c r="AX179" s="964"/>
      <c r="AY179" s="1028"/>
    </row>
    <row r="180" spans="1:51" s="120" customFormat="1" ht="12" customHeight="1" thickBot="1" x14ac:dyDescent="0.3">
      <c r="A180" s="792"/>
      <c r="B180" s="832"/>
      <c r="C180" s="828"/>
      <c r="D180" s="121" t="s">
        <v>111</v>
      </c>
      <c r="E180" s="468">
        <v>171</v>
      </c>
      <c r="F180" s="468">
        <v>171</v>
      </c>
      <c r="G180" s="468">
        <v>171</v>
      </c>
      <c r="H180" s="468">
        <v>171</v>
      </c>
      <c r="I180" s="468">
        <v>171</v>
      </c>
      <c r="J180" s="967"/>
      <c r="K180" s="967"/>
      <c r="L180" s="967"/>
      <c r="M180" s="967"/>
      <c r="N180" s="967"/>
      <c r="O180" s="967"/>
      <c r="P180" s="967"/>
      <c r="Q180" s="967"/>
      <c r="R180" s="967"/>
      <c r="S180" s="958"/>
      <c r="T180" s="959">
        <v>25</v>
      </c>
      <c r="U180" s="959">
        <v>34</v>
      </c>
      <c r="V180" s="959">
        <v>35</v>
      </c>
      <c r="W180" s="1033"/>
      <c r="X180" s="967"/>
      <c r="Y180" s="967"/>
      <c r="Z180" s="967"/>
      <c r="AA180" s="967"/>
      <c r="AB180" s="967"/>
      <c r="AC180" s="967"/>
      <c r="AD180" s="967"/>
      <c r="AE180" s="967"/>
      <c r="AF180" s="958"/>
      <c r="AG180" s="1015"/>
      <c r="AH180" s="961"/>
      <c r="AI180" s="961"/>
      <c r="AJ180" s="962"/>
      <c r="AK180" s="961"/>
      <c r="AL180" s="961"/>
      <c r="AM180" s="961"/>
      <c r="AN180" s="964"/>
      <c r="AO180" s="964"/>
      <c r="AP180" s="964"/>
      <c r="AQ180" s="961"/>
      <c r="AR180" s="965"/>
      <c r="AS180" s="964"/>
      <c r="AT180" s="965"/>
      <c r="AU180" s="964"/>
      <c r="AV180" s="965"/>
      <c r="AW180" s="964"/>
      <c r="AX180" s="964"/>
      <c r="AY180" s="1028"/>
    </row>
    <row r="181" spans="1:51" s="120" customFormat="1" ht="12" customHeight="1" thickBot="1" x14ac:dyDescent="0.3">
      <c r="A181" s="792"/>
      <c r="B181" s="832"/>
      <c r="C181" s="829"/>
      <c r="D181" s="1058" t="s">
        <v>112</v>
      </c>
      <c r="E181" s="968">
        <v>23948567</v>
      </c>
      <c r="F181" s="968">
        <v>23948567</v>
      </c>
      <c r="G181" s="968">
        <v>23948567</v>
      </c>
      <c r="H181" s="968">
        <v>23948567</v>
      </c>
      <c r="I181" s="968">
        <v>23948567</v>
      </c>
      <c r="J181" s="970"/>
      <c r="K181" s="970"/>
      <c r="L181" s="970"/>
      <c r="M181" s="970"/>
      <c r="N181" s="970"/>
      <c r="O181" s="967"/>
      <c r="P181" s="967"/>
      <c r="Q181" s="967"/>
      <c r="R181" s="1034"/>
      <c r="S181" s="971"/>
      <c r="T181" s="1035">
        <v>6930108</v>
      </c>
      <c r="U181" s="1035">
        <v>8792324</v>
      </c>
      <c r="V181" s="1035">
        <v>20087975</v>
      </c>
      <c r="W181" s="1036"/>
      <c r="X181" s="1034"/>
      <c r="Y181" s="1034"/>
      <c r="Z181" s="1034"/>
      <c r="AA181" s="1034"/>
      <c r="AB181" s="1034"/>
      <c r="AC181" s="1034"/>
      <c r="AD181" s="1034"/>
      <c r="AE181" s="1034"/>
      <c r="AF181" s="971"/>
      <c r="AG181" s="1023"/>
      <c r="AH181" s="974"/>
      <c r="AI181" s="974"/>
      <c r="AJ181" s="975"/>
      <c r="AK181" s="974"/>
      <c r="AL181" s="974"/>
      <c r="AM181" s="974"/>
      <c r="AN181" s="977"/>
      <c r="AO181" s="977"/>
      <c r="AP181" s="977"/>
      <c r="AQ181" s="974"/>
      <c r="AR181" s="978"/>
      <c r="AS181" s="977"/>
      <c r="AT181" s="978"/>
      <c r="AU181" s="977"/>
      <c r="AV181" s="978"/>
      <c r="AW181" s="977"/>
      <c r="AX181" s="977"/>
      <c r="AY181" s="1028"/>
    </row>
    <row r="182" spans="1:51" s="120" customFormat="1" ht="12" customHeight="1" thickBot="1" x14ac:dyDescent="0.3">
      <c r="A182" s="792"/>
      <c r="B182" s="832"/>
      <c r="C182" s="827" t="s">
        <v>199</v>
      </c>
      <c r="D182" s="119" t="s">
        <v>106</v>
      </c>
      <c r="E182" s="946">
        <v>438</v>
      </c>
      <c r="F182" s="946">
        <v>438</v>
      </c>
      <c r="G182" s="946">
        <v>438</v>
      </c>
      <c r="H182" s="946">
        <v>438</v>
      </c>
      <c r="I182" s="946">
        <v>438</v>
      </c>
      <c r="J182" s="1024"/>
      <c r="K182" s="1024"/>
      <c r="L182" s="1024"/>
      <c r="M182" s="1024"/>
      <c r="N182" s="1024"/>
      <c r="O182" s="1024"/>
      <c r="P182" s="1024"/>
      <c r="Q182" s="1024"/>
      <c r="R182" s="967"/>
      <c r="S182" s="948"/>
      <c r="T182" s="1025">
        <v>24</v>
      </c>
      <c r="U182" s="1025">
        <v>46</v>
      </c>
      <c r="V182" s="1029">
        <v>64</v>
      </c>
      <c r="W182" s="1027"/>
      <c r="X182" s="1014"/>
      <c r="Y182" s="1014"/>
      <c r="Z182" s="1014"/>
      <c r="AA182" s="1014"/>
      <c r="AB182" s="1014"/>
      <c r="AC182" s="1014"/>
      <c r="AD182" s="1014"/>
      <c r="AE182" s="1014"/>
      <c r="AF182" s="948"/>
      <c r="AG182" s="1012" t="s">
        <v>199</v>
      </c>
      <c r="AH182" s="951" t="s">
        <v>1871</v>
      </c>
      <c r="AI182" s="951" t="s">
        <v>81</v>
      </c>
      <c r="AJ182" s="952" t="s">
        <v>1847</v>
      </c>
      <c r="AK182" s="951" t="s">
        <v>199</v>
      </c>
      <c r="AL182" s="951" t="s">
        <v>81</v>
      </c>
      <c r="AM182" s="951" t="s">
        <v>190</v>
      </c>
      <c r="AN182" s="954">
        <v>1098451.9476729208</v>
      </c>
      <c r="AO182" s="954">
        <v>525761.27298806014</v>
      </c>
      <c r="AP182" s="954">
        <v>572690.67468486074</v>
      </c>
      <c r="AQ182" s="951" t="s">
        <v>81</v>
      </c>
      <c r="AR182" s="955" t="s">
        <v>191</v>
      </c>
      <c r="AS182" s="954">
        <v>1098451.9476729208</v>
      </c>
      <c r="AT182" s="955" t="s">
        <v>191</v>
      </c>
      <c r="AU182" s="954">
        <v>1098451.9476729208</v>
      </c>
      <c r="AV182" s="955" t="s">
        <v>192</v>
      </c>
      <c r="AW182" s="954">
        <v>1098451.9476729208</v>
      </c>
      <c r="AX182" s="954">
        <v>1098451.9476729208</v>
      </c>
      <c r="AY182" s="1028"/>
    </row>
    <row r="183" spans="1:51" s="120" customFormat="1" ht="12" customHeight="1" thickBot="1" x14ac:dyDescent="0.3">
      <c r="A183" s="792"/>
      <c r="B183" s="832"/>
      <c r="C183" s="828"/>
      <c r="D183" s="1057" t="s">
        <v>107</v>
      </c>
      <c r="E183" s="122">
        <v>51175570</v>
      </c>
      <c r="F183" s="122">
        <v>51175570</v>
      </c>
      <c r="G183" s="122">
        <v>51175570</v>
      </c>
      <c r="H183" s="122">
        <v>51175570</v>
      </c>
      <c r="I183" s="122">
        <v>51175570</v>
      </c>
      <c r="J183" s="123"/>
      <c r="K183" s="123"/>
      <c r="L183" s="123"/>
      <c r="M183" s="123"/>
      <c r="N183" s="123"/>
      <c r="O183" s="123"/>
      <c r="P183" s="123"/>
      <c r="Q183" s="123"/>
      <c r="R183" s="967"/>
      <c r="S183" s="958"/>
      <c r="T183" s="475">
        <v>16840304</v>
      </c>
      <c r="U183" s="475">
        <v>16840304</v>
      </c>
      <c r="V183" s="1029">
        <v>45798695</v>
      </c>
      <c r="W183" s="1027"/>
      <c r="X183" s="1014"/>
      <c r="Y183" s="1014"/>
      <c r="Z183" s="1014"/>
      <c r="AA183" s="1014"/>
      <c r="AB183" s="1014"/>
      <c r="AC183" s="1014"/>
      <c r="AD183" s="1014"/>
      <c r="AE183" s="1014"/>
      <c r="AF183" s="958"/>
      <c r="AG183" s="1015"/>
      <c r="AH183" s="961"/>
      <c r="AI183" s="961"/>
      <c r="AJ183" s="962"/>
      <c r="AK183" s="961"/>
      <c r="AL183" s="961"/>
      <c r="AM183" s="961"/>
      <c r="AN183" s="964"/>
      <c r="AO183" s="964"/>
      <c r="AP183" s="964"/>
      <c r="AQ183" s="961"/>
      <c r="AR183" s="965"/>
      <c r="AS183" s="964"/>
      <c r="AT183" s="965"/>
      <c r="AU183" s="964"/>
      <c r="AV183" s="965"/>
      <c r="AW183" s="964"/>
      <c r="AX183" s="964"/>
      <c r="AY183" s="1028"/>
    </row>
    <row r="184" spans="1:51" s="120" customFormat="1" ht="12" customHeight="1" thickBot="1" x14ac:dyDescent="0.3">
      <c r="A184" s="792"/>
      <c r="B184" s="832"/>
      <c r="C184" s="828"/>
      <c r="D184" s="121" t="s">
        <v>109</v>
      </c>
      <c r="E184" s="468">
        <v>39</v>
      </c>
      <c r="F184" s="468">
        <v>39</v>
      </c>
      <c r="G184" s="468">
        <v>39</v>
      </c>
      <c r="H184" s="468">
        <v>39</v>
      </c>
      <c r="I184" s="468">
        <v>39</v>
      </c>
      <c r="J184" s="967"/>
      <c r="K184" s="967"/>
      <c r="L184" s="967"/>
      <c r="M184" s="967"/>
      <c r="N184" s="967"/>
      <c r="O184" s="967"/>
      <c r="P184" s="967"/>
      <c r="Q184" s="967"/>
      <c r="R184" s="967"/>
      <c r="S184" s="958"/>
      <c r="T184" s="1030">
        <v>28</v>
      </c>
      <c r="U184" s="1030">
        <v>37</v>
      </c>
      <c r="V184" s="1030">
        <v>39</v>
      </c>
      <c r="W184" s="1031"/>
      <c r="X184" s="1032"/>
      <c r="Y184" s="1032"/>
      <c r="Z184" s="1032"/>
      <c r="AA184" s="1032"/>
      <c r="AB184" s="1032"/>
      <c r="AC184" s="1032"/>
      <c r="AD184" s="1032"/>
      <c r="AE184" s="1032"/>
      <c r="AF184" s="958"/>
      <c r="AG184" s="1015"/>
      <c r="AH184" s="961"/>
      <c r="AI184" s="961"/>
      <c r="AJ184" s="962"/>
      <c r="AK184" s="961"/>
      <c r="AL184" s="961"/>
      <c r="AM184" s="961"/>
      <c r="AN184" s="964"/>
      <c r="AO184" s="964"/>
      <c r="AP184" s="964"/>
      <c r="AQ184" s="961"/>
      <c r="AR184" s="965"/>
      <c r="AS184" s="964"/>
      <c r="AT184" s="965"/>
      <c r="AU184" s="964"/>
      <c r="AV184" s="965"/>
      <c r="AW184" s="964"/>
      <c r="AX184" s="964"/>
      <c r="AY184" s="1028"/>
    </row>
    <row r="185" spans="1:51" s="120" customFormat="1" ht="12" customHeight="1" thickBot="1" x14ac:dyDescent="0.3">
      <c r="A185" s="792"/>
      <c r="B185" s="832"/>
      <c r="C185" s="828"/>
      <c r="D185" s="1057" t="s">
        <v>110</v>
      </c>
      <c r="E185" s="468">
        <v>19301641</v>
      </c>
      <c r="F185" s="468">
        <v>19301641</v>
      </c>
      <c r="G185" s="468">
        <v>19301641</v>
      </c>
      <c r="H185" s="468">
        <v>19301641</v>
      </c>
      <c r="I185" s="468">
        <v>19301641</v>
      </c>
      <c r="J185" s="967"/>
      <c r="K185" s="967"/>
      <c r="L185" s="967"/>
      <c r="M185" s="967"/>
      <c r="N185" s="967"/>
      <c r="O185" s="967"/>
      <c r="P185" s="967"/>
      <c r="Q185" s="967"/>
      <c r="R185" s="967"/>
      <c r="S185" s="958"/>
      <c r="T185" s="475">
        <v>3554014</v>
      </c>
      <c r="U185" s="475">
        <v>9034250</v>
      </c>
      <c r="V185" s="1029">
        <v>13317348</v>
      </c>
      <c r="W185" s="1027"/>
      <c r="X185" s="1014"/>
      <c r="Y185" s="1014"/>
      <c r="Z185" s="967"/>
      <c r="AA185" s="967"/>
      <c r="AB185" s="967"/>
      <c r="AC185" s="967"/>
      <c r="AD185" s="967"/>
      <c r="AE185" s="967"/>
      <c r="AF185" s="958"/>
      <c r="AG185" s="1015"/>
      <c r="AH185" s="961"/>
      <c r="AI185" s="961"/>
      <c r="AJ185" s="962"/>
      <c r="AK185" s="961"/>
      <c r="AL185" s="961"/>
      <c r="AM185" s="961"/>
      <c r="AN185" s="964"/>
      <c r="AO185" s="964"/>
      <c r="AP185" s="964"/>
      <c r="AQ185" s="961"/>
      <c r="AR185" s="965"/>
      <c r="AS185" s="964"/>
      <c r="AT185" s="965"/>
      <c r="AU185" s="964"/>
      <c r="AV185" s="965"/>
      <c r="AW185" s="964"/>
      <c r="AX185" s="964"/>
      <c r="AY185" s="1028"/>
    </row>
    <row r="186" spans="1:51" s="120" customFormat="1" ht="12" customHeight="1" thickBot="1" x14ac:dyDescent="0.3">
      <c r="A186" s="792"/>
      <c r="B186" s="832"/>
      <c r="C186" s="828"/>
      <c r="D186" s="121" t="s">
        <v>111</v>
      </c>
      <c r="E186" s="468">
        <v>477</v>
      </c>
      <c r="F186" s="468">
        <v>477</v>
      </c>
      <c r="G186" s="468">
        <v>477</v>
      </c>
      <c r="H186" s="468">
        <v>477</v>
      </c>
      <c r="I186" s="468">
        <v>477</v>
      </c>
      <c r="J186" s="967"/>
      <c r="K186" s="967"/>
      <c r="L186" s="967"/>
      <c r="M186" s="967"/>
      <c r="N186" s="967"/>
      <c r="O186" s="967"/>
      <c r="P186" s="967"/>
      <c r="Q186" s="967"/>
      <c r="R186" s="967"/>
      <c r="S186" s="958"/>
      <c r="T186" s="959">
        <v>52</v>
      </c>
      <c r="U186" s="959">
        <v>83</v>
      </c>
      <c r="V186" s="959">
        <v>103</v>
      </c>
      <c r="W186" s="1033"/>
      <c r="X186" s="967"/>
      <c r="Y186" s="967"/>
      <c r="Z186" s="967"/>
      <c r="AA186" s="967"/>
      <c r="AB186" s="967"/>
      <c r="AC186" s="967"/>
      <c r="AD186" s="967"/>
      <c r="AE186" s="967"/>
      <c r="AF186" s="958"/>
      <c r="AG186" s="1015"/>
      <c r="AH186" s="961"/>
      <c r="AI186" s="961"/>
      <c r="AJ186" s="962"/>
      <c r="AK186" s="961"/>
      <c r="AL186" s="961"/>
      <c r="AM186" s="961"/>
      <c r="AN186" s="964"/>
      <c r="AO186" s="964"/>
      <c r="AP186" s="964"/>
      <c r="AQ186" s="961"/>
      <c r="AR186" s="965"/>
      <c r="AS186" s="964"/>
      <c r="AT186" s="965"/>
      <c r="AU186" s="964"/>
      <c r="AV186" s="965"/>
      <c r="AW186" s="964"/>
      <c r="AX186" s="964"/>
      <c r="AY186" s="1028"/>
    </row>
    <row r="187" spans="1:51" s="120" customFormat="1" ht="12" customHeight="1" thickBot="1" x14ac:dyDescent="0.3">
      <c r="A187" s="792"/>
      <c r="B187" s="832"/>
      <c r="C187" s="829"/>
      <c r="D187" s="1058" t="s">
        <v>112</v>
      </c>
      <c r="E187" s="968">
        <v>70477211</v>
      </c>
      <c r="F187" s="968">
        <v>70477211</v>
      </c>
      <c r="G187" s="968">
        <v>70477211</v>
      </c>
      <c r="H187" s="968">
        <v>70477211</v>
      </c>
      <c r="I187" s="968">
        <v>70477211</v>
      </c>
      <c r="J187" s="970"/>
      <c r="K187" s="970"/>
      <c r="L187" s="970"/>
      <c r="M187" s="970"/>
      <c r="N187" s="970"/>
      <c r="O187" s="967"/>
      <c r="P187" s="967"/>
      <c r="Q187" s="967"/>
      <c r="R187" s="1034"/>
      <c r="S187" s="971"/>
      <c r="T187" s="1035">
        <v>20394318</v>
      </c>
      <c r="U187" s="1035">
        <v>25874554</v>
      </c>
      <c r="V187" s="1035">
        <v>59116043</v>
      </c>
      <c r="W187" s="1036"/>
      <c r="X187" s="1034"/>
      <c r="Y187" s="1034"/>
      <c r="Z187" s="1034"/>
      <c r="AA187" s="1034"/>
      <c r="AB187" s="1034"/>
      <c r="AC187" s="1034"/>
      <c r="AD187" s="1034"/>
      <c r="AE187" s="1034"/>
      <c r="AF187" s="971"/>
      <c r="AG187" s="1023"/>
      <c r="AH187" s="974"/>
      <c r="AI187" s="974"/>
      <c r="AJ187" s="975"/>
      <c r="AK187" s="974"/>
      <c r="AL187" s="974"/>
      <c r="AM187" s="974"/>
      <c r="AN187" s="977"/>
      <c r="AO187" s="977"/>
      <c r="AP187" s="977"/>
      <c r="AQ187" s="974"/>
      <c r="AR187" s="978"/>
      <c r="AS187" s="977"/>
      <c r="AT187" s="978"/>
      <c r="AU187" s="977"/>
      <c r="AV187" s="978"/>
      <c r="AW187" s="977"/>
      <c r="AX187" s="977"/>
      <c r="AY187" s="1028"/>
    </row>
    <row r="188" spans="1:51" s="120" customFormat="1" ht="12" customHeight="1" thickBot="1" x14ac:dyDescent="0.3">
      <c r="A188" s="792"/>
      <c r="B188" s="832"/>
      <c r="C188" s="827" t="s">
        <v>200</v>
      </c>
      <c r="D188" s="119" t="s">
        <v>106</v>
      </c>
      <c r="E188" s="946">
        <v>1016</v>
      </c>
      <c r="F188" s="946">
        <v>1016</v>
      </c>
      <c r="G188" s="946">
        <v>1016</v>
      </c>
      <c r="H188" s="946">
        <v>1016</v>
      </c>
      <c r="I188" s="946">
        <v>1016</v>
      </c>
      <c r="J188" s="1024"/>
      <c r="K188" s="1024"/>
      <c r="L188" s="1024"/>
      <c r="M188" s="1024"/>
      <c r="N188" s="1024"/>
      <c r="O188" s="1024"/>
      <c r="P188" s="1024"/>
      <c r="Q188" s="1024"/>
      <c r="R188" s="967"/>
      <c r="S188" s="948"/>
      <c r="T188" s="1025">
        <v>67</v>
      </c>
      <c r="U188" s="1025">
        <v>146</v>
      </c>
      <c r="V188" s="1029">
        <v>212</v>
      </c>
      <c r="W188" s="1027"/>
      <c r="X188" s="1014"/>
      <c r="Y188" s="1014"/>
      <c r="Z188" s="1014"/>
      <c r="AA188" s="1014"/>
      <c r="AB188" s="1014"/>
      <c r="AC188" s="1014"/>
      <c r="AD188" s="1014"/>
      <c r="AE188" s="1014"/>
      <c r="AF188" s="948" t="s">
        <v>218</v>
      </c>
      <c r="AG188" s="1012" t="s">
        <v>200</v>
      </c>
      <c r="AH188" s="951" t="s">
        <v>1838</v>
      </c>
      <c r="AI188" s="951" t="s">
        <v>81</v>
      </c>
      <c r="AJ188" s="952" t="s">
        <v>1847</v>
      </c>
      <c r="AK188" s="951" t="s">
        <v>200</v>
      </c>
      <c r="AL188" s="951" t="s">
        <v>81</v>
      </c>
      <c r="AM188" s="951" t="s">
        <v>190</v>
      </c>
      <c r="AN188" s="954">
        <v>394712.79130635085</v>
      </c>
      <c r="AO188" s="954">
        <v>187079.12319752673</v>
      </c>
      <c r="AP188" s="954">
        <v>207633.66810882412</v>
      </c>
      <c r="AQ188" s="951" t="s">
        <v>81</v>
      </c>
      <c r="AR188" s="955" t="s">
        <v>191</v>
      </c>
      <c r="AS188" s="954">
        <v>394712.79130635085</v>
      </c>
      <c r="AT188" s="955" t="s">
        <v>191</v>
      </c>
      <c r="AU188" s="954">
        <v>394712.79130635085</v>
      </c>
      <c r="AV188" s="955" t="s">
        <v>192</v>
      </c>
      <c r="AW188" s="954">
        <v>394712.79130635085</v>
      </c>
      <c r="AX188" s="954">
        <v>394712.79130635085</v>
      </c>
      <c r="AY188" s="1028"/>
    </row>
    <row r="189" spans="1:51" s="120" customFormat="1" ht="12" customHeight="1" thickBot="1" x14ac:dyDescent="0.3">
      <c r="A189" s="792"/>
      <c r="B189" s="832"/>
      <c r="C189" s="828"/>
      <c r="D189" s="1057" t="s">
        <v>107</v>
      </c>
      <c r="E189" s="122">
        <v>118747195</v>
      </c>
      <c r="F189" s="122">
        <v>118747195</v>
      </c>
      <c r="G189" s="122">
        <v>118747195</v>
      </c>
      <c r="H189" s="122">
        <v>118747195</v>
      </c>
      <c r="I189" s="122">
        <v>118747195</v>
      </c>
      <c r="J189" s="123"/>
      <c r="K189" s="123"/>
      <c r="L189" s="123"/>
      <c r="M189" s="123"/>
      <c r="N189" s="123"/>
      <c r="O189" s="123"/>
      <c r="P189" s="123"/>
      <c r="Q189" s="123"/>
      <c r="R189" s="967"/>
      <c r="S189" s="958"/>
      <c r="T189" s="475">
        <v>39076046</v>
      </c>
      <c r="U189" s="475">
        <v>39076046</v>
      </c>
      <c r="V189" s="1029">
        <v>106270759</v>
      </c>
      <c r="W189" s="1027"/>
      <c r="X189" s="1014"/>
      <c r="Y189" s="1014"/>
      <c r="Z189" s="1014"/>
      <c r="AA189" s="1014"/>
      <c r="AB189" s="1014"/>
      <c r="AC189" s="1014"/>
      <c r="AD189" s="1014"/>
      <c r="AE189" s="1014"/>
      <c r="AF189" s="958"/>
      <c r="AG189" s="1015"/>
      <c r="AH189" s="961"/>
      <c r="AI189" s="961"/>
      <c r="AJ189" s="962"/>
      <c r="AK189" s="961"/>
      <c r="AL189" s="961"/>
      <c r="AM189" s="961"/>
      <c r="AN189" s="964"/>
      <c r="AO189" s="964"/>
      <c r="AP189" s="964"/>
      <c r="AQ189" s="961"/>
      <c r="AR189" s="965"/>
      <c r="AS189" s="964"/>
      <c r="AT189" s="965"/>
      <c r="AU189" s="964"/>
      <c r="AV189" s="965"/>
      <c r="AW189" s="964"/>
      <c r="AX189" s="964"/>
      <c r="AY189" s="1028"/>
    </row>
    <row r="190" spans="1:51" s="120" customFormat="1" ht="12" customHeight="1" thickBot="1" x14ac:dyDescent="0.3">
      <c r="A190" s="792"/>
      <c r="B190" s="832"/>
      <c r="C190" s="828"/>
      <c r="D190" s="121" t="s">
        <v>109</v>
      </c>
      <c r="E190" s="468">
        <v>27</v>
      </c>
      <c r="F190" s="468">
        <v>27</v>
      </c>
      <c r="G190" s="468">
        <v>27</v>
      </c>
      <c r="H190" s="468">
        <v>27</v>
      </c>
      <c r="I190" s="468">
        <v>27</v>
      </c>
      <c r="J190" s="967"/>
      <c r="K190" s="967"/>
      <c r="L190" s="967"/>
      <c r="M190" s="967"/>
      <c r="N190" s="967"/>
      <c r="O190" s="967"/>
      <c r="P190" s="967"/>
      <c r="Q190" s="967"/>
      <c r="R190" s="967"/>
      <c r="S190" s="958"/>
      <c r="T190" s="1030">
        <v>19</v>
      </c>
      <c r="U190" s="1030">
        <v>23</v>
      </c>
      <c r="V190" s="1030">
        <v>27</v>
      </c>
      <c r="W190" s="1031"/>
      <c r="X190" s="1032"/>
      <c r="Y190" s="1032"/>
      <c r="Z190" s="1032"/>
      <c r="AA190" s="1032"/>
      <c r="AB190" s="1032"/>
      <c r="AC190" s="1032"/>
      <c r="AD190" s="1032"/>
      <c r="AE190" s="1032"/>
      <c r="AF190" s="958"/>
      <c r="AG190" s="1015"/>
      <c r="AH190" s="961"/>
      <c r="AI190" s="961"/>
      <c r="AJ190" s="962"/>
      <c r="AK190" s="961"/>
      <c r="AL190" s="961"/>
      <c r="AM190" s="961"/>
      <c r="AN190" s="964"/>
      <c r="AO190" s="964"/>
      <c r="AP190" s="964"/>
      <c r="AQ190" s="961"/>
      <c r="AR190" s="965"/>
      <c r="AS190" s="964"/>
      <c r="AT190" s="965"/>
      <c r="AU190" s="964"/>
      <c r="AV190" s="965"/>
      <c r="AW190" s="964"/>
      <c r="AX190" s="964"/>
      <c r="AY190" s="1028"/>
    </row>
    <row r="191" spans="1:51" s="120" customFormat="1" ht="12" customHeight="1" thickBot="1" x14ac:dyDescent="0.3">
      <c r="A191" s="792"/>
      <c r="B191" s="832"/>
      <c r="C191" s="828"/>
      <c r="D191" s="1057" t="s">
        <v>110</v>
      </c>
      <c r="E191" s="468">
        <v>44787302</v>
      </c>
      <c r="F191" s="468">
        <v>44787302</v>
      </c>
      <c r="G191" s="468">
        <v>44787302</v>
      </c>
      <c r="H191" s="468">
        <v>44787302</v>
      </c>
      <c r="I191" s="468">
        <v>44787302</v>
      </c>
      <c r="J191" s="967"/>
      <c r="K191" s="967"/>
      <c r="L191" s="967"/>
      <c r="M191" s="967"/>
      <c r="N191" s="967"/>
      <c r="O191" s="967"/>
      <c r="P191" s="967"/>
      <c r="Q191" s="967"/>
      <c r="R191" s="967"/>
      <c r="S191" s="958"/>
      <c r="T191" s="475">
        <v>8246694</v>
      </c>
      <c r="U191" s="475">
        <v>20962969</v>
      </c>
      <c r="V191" s="1029">
        <v>30901419</v>
      </c>
      <c r="W191" s="1027"/>
      <c r="X191" s="1014"/>
      <c r="Y191" s="1014"/>
      <c r="Z191" s="967"/>
      <c r="AA191" s="967"/>
      <c r="AB191" s="967"/>
      <c r="AC191" s="967"/>
      <c r="AD191" s="967"/>
      <c r="AE191" s="967"/>
      <c r="AF191" s="958"/>
      <c r="AG191" s="1015"/>
      <c r="AH191" s="961"/>
      <c r="AI191" s="961"/>
      <c r="AJ191" s="962"/>
      <c r="AK191" s="961"/>
      <c r="AL191" s="961"/>
      <c r="AM191" s="961"/>
      <c r="AN191" s="964"/>
      <c r="AO191" s="964"/>
      <c r="AP191" s="964"/>
      <c r="AQ191" s="961"/>
      <c r="AR191" s="965"/>
      <c r="AS191" s="964"/>
      <c r="AT191" s="965"/>
      <c r="AU191" s="964"/>
      <c r="AV191" s="965"/>
      <c r="AW191" s="964"/>
      <c r="AX191" s="964"/>
      <c r="AY191" s="1028"/>
    </row>
    <row r="192" spans="1:51" s="120" customFormat="1" ht="12" customHeight="1" thickBot="1" x14ac:dyDescent="0.3">
      <c r="A192" s="792"/>
      <c r="B192" s="832"/>
      <c r="C192" s="828"/>
      <c r="D192" s="121" t="s">
        <v>111</v>
      </c>
      <c r="E192" s="468">
        <v>1043</v>
      </c>
      <c r="F192" s="468">
        <v>1043</v>
      </c>
      <c r="G192" s="468">
        <v>1043</v>
      </c>
      <c r="H192" s="468">
        <v>1043</v>
      </c>
      <c r="I192" s="468">
        <v>1043</v>
      </c>
      <c r="J192" s="967"/>
      <c r="K192" s="967"/>
      <c r="L192" s="967"/>
      <c r="M192" s="967"/>
      <c r="N192" s="967"/>
      <c r="O192" s="967"/>
      <c r="P192" s="967"/>
      <c r="Q192" s="967"/>
      <c r="R192" s="967"/>
      <c r="S192" s="958"/>
      <c r="T192" s="959">
        <v>86</v>
      </c>
      <c r="U192" s="959">
        <v>169</v>
      </c>
      <c r="V192" s="959">
        <v>239</v>
      </c>
      <c r="W192" s="1033"/>
      <c r="X192" s="967"/>
      <c r="Y192" s="967"/>
      <c r="Z192" s="967"/>
      <c r="AA192" s="967"/>
      <c r="AB192" s="967"/>
      <c r="AC192" s="967"/>
      <c r="AD192" s="967"/>
      <c r="AE192" s="967"/>
      <c r="AF192" s="958"/>
      <c r="AG192" s="1015"/>
      <c r="AH192" s="961"/>
      <c r="AI192" s="961"/>
      <c r="AJ192" s="962"/>
      <c r="AK192" s="961"/>
      <c r="AL192" s="961"/>
      <c r="AM192" s="961"/>
      <c r="AN192" s="964"/>
      <c r="AO192" s="964"/>
      <c r="AP192" s="964"/>
      <c r="AQ192" s="961"/>
      <c r="AR192" s="965"/>
      <c r="AS192" s="964"/>
      <c r="AT192" s="965"/>
      <c r="AU192" s="964"/>
      <c r="AV192" s="965"/>
      <c r="AW192" s="964"/>
      <c r="AX192" s="964"/>
      <c r="AY192" s="1028"/>
    </row>
    <row r="193" spans="1:51" s="120" customFormat="1" ht="12" customHeight="1" thickBot="1" x14ac:dyDescent="0.3">
      <c r="A193" s="792"/>
      <c r="B193" s="832"/>
      <c r="C193" s="829"/>
      <c r="D193" s="1058" t="s">
        <v>112</v>
      </c>
      <c r="E193" s="968">
        <v>163534497</v>
      </c>
      <c r="F193" s="968">
        <v>163534497</v>
      </c>
      <c r="G193" s="968">
        <v>163534497</v>
      </c>
      <c r="H193" s="968">
        <v>163534497</v>
      </c>
      <c r="I193" s="968">
        <v>163534497</v>
      </c>
      <c r="J193" s="970"/>
      <c r="K193" s="970"/>
      <c r="L193" s="970"/>
      <c r="M193" s="970"/>
      <c r="N193" s="970"/>
      <c r="O193" s="967"/>
      <c r="P193" s="967"/>
      <c r="Q193" s="967"/>
      <c r="R193" s="1034"/>
      <c r="S193" s="971"/>
      <c r="T193" s="1035">
        <v>47322740</v>
      </c>
      <c r="U193" s="1035">
        <v>60039015</v>
      </c>
      <c r="V193" s="1035">
        <v>137172178</v>
      </c>
      <c r="W193" s="1036"/>
      <c r="X193" s="1034"/>
      <c r="Y193" s="1034"/>
      <c r="Z193" s="1034"/>
      <c r="AA193" s="1034"/>
      <c r="AB193" s="1034"/>
      <c r="AC193" s="1034"/>
      <c r="AD193" s="1034"/>
      <c r="AE193" s="1034"/>
      <c r="AF193" s="971"/>
      <c r="AG193" s="1023"/>
      <c r="AH193" s="974"/>
      <c r="AI193" s="974"/>
      <c r="AJ193" s="975"/>
      <c r="AK193" s="974"/>
      <c r="AL193" s="974"/>
      <c r="AM193" s="974"/>
      <c r="AN193" s="977"/>
      <c r="AO193" s="977"/>
      <c r="AP193" s="977"/>
      <c r="AQ193" s="974"/>
      <c r="AR193" s="978"/>
      <c r="AS193" s="977"/>
      <c r="AT193" s="978"/>
      <c r="AU193" s="977"/>
      <c r="AV193" s="978"/>
      <c r="AW193" s="977"/>
      <c r="AX193" s="977"/>
      <c r="AY193" s="1028"/>
    </row>
    <row r="194" spans="1:51" s="120" customFormat="1" ht="12" customHeight="1" thickBot="1" x14ac:dyDescent="0.3">
      <c r="A194" s="792"/>
      <c r="B194" s="832"/>
      <c r="C194" s="827" t="s">
        <v>201</v>
      </c>
      <c r="D194" s="119" t="s">
        <v>106</v>
      </c>
      <c r="E194" s="946">
        <v>1105</v>
      </c>
      <c r="F194" s="946">
        <v>1105</v>
      </c>
      <c r="G194" s="946">
        <v>1105</v>
      </c>
      <c r="H194" s="946">
        <v>1105</v>
      </c>
      <c r="I194" s="946">
        <v>1105</v>
      </c>
      <c r="J194" s="1024"/>
      <c r="K194" s="1024"/>
      <c r="L194" s="1024"/>
      <c r="M194" s="1024"/>
      <c r="N194" s="1024"/>
      <c r="O194" s="1024"/>
      <c r="P194" s="1024"/>
      <c r="Q194" s="1024"/>
      <c r="R194" s="967"/>
      <c r="S194" s="948"/>
      <c r="T194" s="1025">
        <v>53</v>
      </c>
      <c r="U194" s="1025">
        <v>107</v>
      </c>
      <c r="V194" s="1029">
        <v>146</v>
      </c>
      <c r="W194" s="1027"/>
      <c r="X194" s="1014"/>
      <c r="Y194" s="1014"/>
      <c r="Z194" s="1014"/>
      <c r="AA194" s="1014"/>
      <c r="AB194" s="1014"/>
      <c r="AC194" s="1014"/>
      <c r="AD194" s="1014"/>
      <c r="AE194" s="1014"/>
      <c r="AF194" s="948"/>
      <c r="AG194" s="1012" t="s">
        <v>201</v>
      </c>
      <c r="AH194" s="951" t="s">
        <v>1839</v>
      </c>
      <c r="AI194" s="951" t="s">
        <v>81</v>
      </c>
      <c r="AJ194" s="952" t="s">
        <v>1847</v>
      </c>
      <c r="AK194" s="951" t="s">
        <v>201</v>
      </c>
      <c r="AL194" s="951" t="s">
        <v>81</v>
      </c>
      <c r="AM194" s="951" t="s">
        <v>190</v>
      </c>
      <c r="AN194" s="954">
        <v>855164.25873709982</v>
      </c>
      <c r="AO194" s="954">
        <v>403384.32955541712</v>
      </c>
      <c r="AP194" s="954">
        <v>451779.92918168276</v>
      </c>
      <c r="AQ194" s="951" t="s">
        <v>81</v>
      </c>
      <c r="AR194" s="955" t="s">
        <v>191</v>
      </c>
      <c r="AS194" s="954">
        <v>855164.25873709982</v>
      </c>
      <c r="AT194" s="955" t="s">
        <v>191</v>
      </c>
      <c r="AU194" s="954">
        <v>855164.25873709982</v>
      </c>
      <c r="AV194" s="955" t="s">
        <v>192</v>
      </c>
      <c r="AW194" s="954">
        <v>855164.25873709982</v>
      </c>
      <c r="AX194" s="954">
        <v>855164.25873709982</v>
      </c>
      <c r="AY194" s="1028"/>
    </row>
    <row r="195" spans="1:51" s="120" customFormat="1" ht="12" customHeight="1" thickBot="1" x14ac:dyDescent="0.3">
      <c r="A195" s="792"/>
      <c r="B195" s="832"/>
      <c r="C195" s="828"/>
      <c r="D195" s="1057" t="s">
        <v>107</v>
      </c>
      <c r="E195" s="122">
        <v>129181049</v>
      </c>
      <c r="F195" s="122">
        <v>129181049</v>
      </c>
      <c r="G195" s="122">
        <v>129181049</v>
      </c>
      <c r="H195" s="122">
        <v>129181049</v>
      </c>
      <c r="I195" s="122">
        <v>129181049</v>
      </c>
      <c r="J195" s="123"/>
      <c r="K195" s="123"/>
      <c r="L195" s="123"/>
      <c r="M195" s="123"/>
      <c r="N195" s="123"/>
      <c r="O195" s="123"/>
      <c r="P195" s="123"/>
      <c r="Q195" s="123"/>
      <c r="R195" s="967"/>
      <c r="S195" s="958"/>
      <c r="T195" s="475">
        <v>42509506</v>
      </c>
      <c r="U195" s="475">
        <v>42509506</v>
      </c>
      <c r="V195" s="1029">
        <v>115608357</v>
      </c>
      <c r="W195" s="1027"/>
      <c r="X195" s="1014"/>
      <c r="Y195" s="1014"/>
      <c r="Z195" s="1014"/>
      <c r="AA195" s="1014"/>
      <c r="AB195" s="1014"/>
      <c r="AC195" s="1014"/>
      <c r="AD195" s="1014"/>
      <c r="AE195" s="1014"/>
      <c r="AF195" s="958"/>
      <c r="AG195" s="1015"/>
      <c r="AH195" s="961"/>
      <c r="AI195" s="961"/>
      <c r="AJ195" s="962"/>
      <c r="AK195" s="961"/>
      <c r="AL195" s="961"/>
      <c r="AM195" s="961"/>
      <c r="AN195" s="964"/>
      <c r="AO195" s="964"/>
      <c r="AP195" s="964"/>
      <c r="AQ195" s="961"/>
      <c r="AR195" s="965"/>
      <c r="AS195" s="964"/>
      <c r="AT195" s="965"/>
      <c r="AU195" s="964"/>
      <c r="AV195" s="965"/>
      <c r="AW195" s="964"/>
      <c r="AX195" s="964"/>
      <c r="AY195" s="1028"/>
    </row>
    <row r="196" spans="1:51" s="120" customFormat="1" ht="12" customHeight="1" thickBot="1" x14ac:dyDescent="0.3">
      <c r="A196" s="792"/>
      <c r="B196" s="832"/>
      <c r="C196" s="828"/>
      <c r="D196" s="121" t="s">
        <v>109</v>
      </c>
      <c r="E196" s="468">
        <v>114</v>
      </c>
      <c r="F196" s="468">
        <v>114</v>
      </c>
      <c r="G196" s="468">
        <v>114</v>
      </c>
      <c r="H196" s="468">
        <v>114</v>
      </c>
      <c r="I196" s="468">
        <v>114</v>
      </c>
      <c r="J196" s="967"/>
      <c r="K196" s="967"/>
      <c r="L196" s="967"/>
      <c r="M196" s="967"/>
      <c r="N196" s="967"/>
      <c r="O196" s="967"/>
      <c r="P196" s="967"/>
      <c r="Q196" s="967"/>
      <c r="R196" s="967"/>
      <c r="S196" s="958"/>
      <c r="T196" s="1030">
        <v>91</v>
      </c>
      <c r="U196" s="1030">
        <v>111</v>
      </c>
      <c r="V196" s="1030">
        <v>114</v>
      </c>
      <c r="W196" s="1031"/>
      <c r="X196" s="1032"/>
      <c r="Y196" s="1032"/>
      <c r="Z196" s="1032"/>
      <c r="AA196" s="1032"/>
      <c r="AB196" s="1032"/>
      <c r="AC196" s="1032"/>
      <c r="AD196" s="1032"/>
      <c r="AE196" s="1032"/>
      <c r="AF196" s="958"/>
      <c r="AG196" s="1015"/>
      <c r="AH196" s="961"/>
      <c r="AI196" s="961"/>
      <c r="AJ196" s="962"/>
      <c r="AK196" s="961"/>
      <c r="AL196" s="961"/>
      <c r="AM196" s="961"/>
      <c r="AN196" s="964"/>
      <c r="AO196" s="964"/>
      <c r="AP196" s="964"/>
      <c r="AQ196" s="961"/>
      <c r="AR196" s="965"/>
      <c r="AS196" s="964"/>
      <c r="AT196" s="965"/>
      <c r="AU196" s="964"/>
      <c r="AV196" s="965"/>
      <c r="AW196" s="964"/>
      <c r="AX196" s="964"/>
      <c r="AY196" s="1028"/>
    </row>
    <row r="197" spans="1:51" s="120" customFormat="1" ht="12" customHeight="1" thickBot="1" x14ac:dyDescent="0.3">
      <c r="A197" s="792"/>
      <c r="B197" s="832"/>
      <c r="C197" s="828"/>
      <c r="D197" s="1057" t="s">
        <v>110</v>
      </c>
      <c r="E197" s="468">
        <v>48722588</v>
      </c>
      <c r="F197" s="468">
        <v>48722588</v>
      </c>
      <c r="G197" s="468">
        <v>48722588</v>
      </c>
      <c r="H197" s="468">
        <v>48722588</v>
      </c>
      <c r="I197" s="468">
        <v>48722588</v>
      </c>
      <c r="J197" s="967"/>
      <c r="K197" s="967"/>
      <c r="L197" s="967"/>
      <c r="M197" s="967"/>
      <c r="N197" s="967"/>
      <c r="O197" s="967"/>
      <c r="P197" s="967"/>
      <c r="Q197" s="967"/>
      <c r="R197" s="967"/>
      <c r="S197" s="958"/>
      <c r="T197" s="475">
        <v>8971298</v>
      </c>
      <c r="U197" s="475">
        <v>22804903</v>
      </c>
      <c r="V197" s="1029">
        <v>33616606</v>
      </c>
      <c r="W197" s="1027"/>
      <c r="X197" s="1014"/>
      <c r="Y197" s="1014"/>
      <c r="Z197" s="967"/>
      <c r="AA197" s="967"/>
      <c r="AB197" s="967"/>
      <c r="AC197" s="967"/>
      <c r="AD197" s="967"/>
      <c r="AE197" s="967"/>
      <c r="AF197" s="958"/>
      <c r="AG197" s="1015"/>
      <c r="AH197" s="961"/>
      <c r="AI197" s="961"/>
      <c r="AJ197" s="962"/>
      <c r="AK197" s="961"/>
      <c r="AL197" s="961"/>
      <c r="AM197" s="961"/>
      <c r="AN197" s="964"/>
      <c r="AO197" s="964"/>
      <c r="AP197" s="964"/>
      <c r="AQ197" s="961"/>
      <c r="AR197" s="965"/>
      <c r="AS197" s="964"/>
      <c r="AT197" s="965"/>
      <c r="AU197" s="964"/>
      <c r="AV197" s="965"/>
      <c r="AW197" s="964"/>
      <c r="AX197" s="964"/>
      <c r="AY197" s="1028"/>
    </row>
    <row r="198" spans="1:51" s="120" customFormat="1" ht="12" customHeight="1" thickBot="1" x14ac:dyDescent="0.3">
      <c r="A198" s="792"/>
      <c r="B198" s="832"/>
      <c r="C198" s="828"/>
      <c r="D198" s="121" t="s">
        <v>111</v>
      </c>
      <c r="E198" s="468">
        <v>1219</v>
      </c>
      <c r="F198" s="468">
        <v>1219</v>
      </c>
      <c r="G198" s="468">
        <v>1219</v>
      </c>
      <c r="H198" s="468">
        <v>1219</v>
      </c>
      <c r="I198" s="468">
        <v>1219</v>
      </c>
      <c r="J198" s="967"/>
      <c r="K198" s="967"/>
      <c r="L198" s="967"/>
      <c r="M198" s="967"/>
      <c r="N198" s="967"/>
      <c r="O198" s="967"/>
      <c r="P198" s="967"/>
      <c r="Q198" s="967"/>
      <c r="R198" s="967"/>
      <c r="S198" s="958"/>
      <c r="T198" s="959">
        <v>144</v>
      </c>
      <c r="U198" s="959">
        <v>218</v>
      </c>
      <c r="V198" s="959">
        <v>260</v>
      </c>
      <c r="W198" s="1033"/>
      <c r="X198" s="967"/>
      <c r="Y198" s="967"/>
      <c r="Z198" s="967"/>
      <c r="AA198" s="967"/>
      <c r="AB198" s="967"/>
      <c r="AC198" s="967"/>
      <c r="AD198" s="967"/>
      <c r="AE198" s="967"/>
      <c r="AF198" s="958"/>
      <c r="AG198" s="1015"/>
      <c r="AH198" s="961"/>
      <c r="AI198" s="961"/>
      <c r="AJ198" s="962"/>
      <c r="AK198" s="961"/>
      <c r="AL198" s="961"/>
      <c r="AM198" s="961"/>
      <c r="AN198" s="964"/>
      <c r="AO198" s="964"/>
      <c r="AP198" s="964"/>
      <c r="AQ198" s="961"/>
      <c r="AR198" s="965"/>
      <c r="AS198" s="964"/>
      <c r="AT198" s="965"/>
      <c r="AU198" s="964"/>
      <c r="AV198" s="965"/>
      <c r="AW198" s="964"/>
      <c r="AX198" s="964"/>
      <c r="AY198" s="1028"/>
    </row>
    <row r="199" spans="1:51" s="120" customFormat="1" ht="12" customHeight="1" thickBot="1" x14ac:dyDescent="0.3">
      <c r="A199" s="792"/>
      <c r="B199" s="832"/>
      <c r="C199" s="829"/>
      <c r="D199" s="1058" t="s">
        <v>112</v>
      </c>
      <c r="E199" s="968">
        <v>177903637</v>
      </c>
      <c r="F199" s="968">
        <v>177903637</v>
      </c>
      <c r="G199" s="968">
        <v>177903637</v>
      </c>
      <c r="H199" s="968">
        <v>177903637</v>
      </c>
      <c r="I199" s="968">
        <v>177903637</v>
      </c>
      <c r="J199" s="970"/>
      <c r="K199" s="970"/>
      <c r="L199" s="970"/>
      <c r="M199" s="970"/>
      <c r="N199" s="970"/>
      <c r="O199" s="967"/>
      <c r="P199" s="967"/>
      <c r="Q199" s="967"/>
      <c r="R199" s="1034"/>
      <c r="S199" s="971"/>
      <c r="T199" s="1035">
        <v>51480804</v>
      </c>
      <c r="U199" s="1035">
        <v>65314409</v>
      </c>
      <c r="V199" s="1035">
        <v>149224963</v>
      </c>
      <c r="W199" s="1036"/>
      <c r="X199" s="1034"/>
      <c r="Y199" s="1034"/>
      <c r="Z199" s="1034"/>
      <c r="AA199" s="1034"/>
      <c r="AB199" s="1034"/>
      <c r="AC199" s="1034"/>
      <c r="AD199" s="1034"/>
      <c r="AE199" s="1034"/>
      <c r="AF199" s="971"/>
      <c r="AG199" s="1023"/>
      <c r="AH199" s="974"/>
      <c r="AI199" s="974"/>
      <c r="AJ199" s="975"/>
      <c r="AK199" s="974"/>
      <c r="AL199" s="974"/>
      <c r="AM199" s="974"/>
      <c r="AN199" s="977"/>
      <c r="AO199" s="977"/>
      <c r="AP199" s="977"/>
      <c r="AQ199" s="974"/>
      <c r="AR199" s="978"/>
      <c r="AS199" s="977"/>
      <c r="AT199" s="978"/>
      <c r="AU199" s="977"/>
      <c r="AV199" s="978"/>
      <c r="AW199" s="977"/>
      <c r="AX199" s="977"/>
      <c r="AY199" s="1028"/>
    </row>
    <row r="200" spans="1:51" s="120" customFormat="1" ht="12" customHeight="1" thickBot="1" x14ac:dyDescent="0.3">
      <c r="A200" s="792"/>
      <c r="B200" s="832"/>
      <c r="C200" s="827" t="s">
        <v>202</v>
      </c>
      <c r="D200" s="119" t="s">
        <v>106</v>
      </c>
      <c r="E200" s="946">
        <v>289</v>
      </c>
      <c r="F200" s="946">
        <v>289</v>
      </c>
      <c r="G200" s="946">
        <v>289</v>
      </c>
      <c r="H200" s="946">
        <v>289</v>
      </c>
      <c r="I200" s="946">
        <v>289</v>
      </c>
      <c r="J200" s="1024"/>
      <c r="K200" s="1024"/>
      <c r="L200" s="1024"/>
      <c r="M200" s="1024"/>
      <c r="N200" s="1024"/>
      <c r="O200" s="1024"/>
      <c r="P200" s="1024"/>
      <c r="Q200" s="1024"/>
      <c r="R200" s="967"/>
      <c r="S200" s="948"/>
      <c r="T200" s="1025">
        <v>17</v>
      </c>
      <c r="U200" s="1025">
        <v>34</v>
      </c>
      <c r="V200" s="1029">
        <v>40</v>
      </c>
      <c r="W200" s="1027"/>
      <c r="X200" s="1014"/>
      <c r="Y200" s="1014"/>
      <c r="Z200" s="1014"/>
      <c r="AA200" s="1014"/>
      <c r="AB200" s="1014"/>
      <c r="AC200" s="1014"/>
      <c r="AD200" s="1014"/>
      <c r="AE200" s="1014"/>
      <c r="AF200" s="948"/>
      <c r="AG200" s="1012" t="s">
        <v>202</v>
      </c>
      <c r="AH200" s="951" t="s">
        <v>1872</v>
      </c>
      <c r="AI200" s="951" t="s">
        <v>81</v>
      </c>
      <c r="AJ200" s="952" t="s">
        <v>1847</v>
      </c>
      <c r="AK200" s="951" t="s">
        <v>202</v>
      </c>
      <c r="AL200" s="951" t="s">
        <v>81</v>
      </c>
      <c r="AM200" s="951" t="s">
        <v>190</v>
      </c>
      <c r="AN200" s="954">
        <v>1250683.6048903246</v>
      </c>
      <c r="AO200" s="954">
        <v>588829.57552475622</v>
      </c>
      <c r="AP200" s="954">
        <v>661854.02936556854</v>
      </c>
      <c r="AQ200" s="951" t="s">
        <v>81</v>
      </c>
      <c r="AR200" s="955" t="s">
        <v>191</v>
      </c>
      <c r="AS200" s="954">
        <v>1250683.6048903246</v>
      </c>
      <c r="AT200" s="955" t="s">
        <v>191</v>
      </c>
      <c r="AU200" s="954">
        <v>1250683.6048903246</v>
      </c>
      <c r="AV200" s="955" t="s">
        <v>192</v>
      </c>
      <c r="AW200" s="954">
        <v>1250683.6048903246</v>
      </c>
      <c r="AX200" s="954">
        <v>1250683.6048903246</v>
      </c>
      <c r="AY200" s="1028"/>
    </row>
    <row r="201" spans="1:51" s="120" customFormat="1" ht="12" customHeight="1" thickBot="1" x14ac:dyDescent="0.3">
      <c r="A201" s="792"/>
      <c r="B201" s="832"/>
      <c r="C201" s="828"/>
      <c r="D201" s="1057" t="s">
        <v>107</v>
      </c>
      <c r="E201" s="122">
        <v>33785813</v>
      </c>
      <c r="F201" s="122">
        <v>33785813</v>
      </c>
      <c r="G201" s="122">
        <v>33785813</v>
      </c>
      <c r="H201" s="122">
        <v>33785813</v>
      </c>
      <c r="I201" s="122">
        <v>33785813</v>
      </c>
      <c r="J201" s="123"/>
      <c r="K201" s="123"/>
      <c r="L201" s="123"/>
      <c r="M201" s="123"/>
      <c r="N201" s="123"/>
      <c r="O201" s="123"/>
      <c r="P201" s="123"/>
      <c r="Q201" s="123"/>
      <c r="R201" s="967"/>
      <c r="S201" s="958"/>
      <c r="T201" s="475">
        <v>11117871</v>
      </c>
      <c r="U201" s="475">
        <v>11117871</v>
      </c>
      <c r="V201" s="1029">
        <v>30236032</v>
      </c>
      <c r="W201" s="1027"/>
      <c r="X201" s="1014"/>
      <c r="Y201" s="1014"/>
      <c r="Z201" s="1014"/>
      <c r="AA201" s="1014"/>
      <c r="AB201" s="1014"/>
      <c r="AC201" s="1014"/>
      <c r="AD201" s="1014"/>
      <c r="AE201" s="1014"/>
      <c r="AF201" s="958"/>
      <c r="AG201" s="1015"/>
      <c r="AH201" s="961"/>
      <c r="AI201" s="961"/>
      <c r="AJ201" s="962"/>
      <c r="AK201" s="961"/>
      <c r="AL201" s="961"/>
      <c r="AM201" s="961"/>
      <c r="AN201" s="964"/>
      <c r="AO201" s="964"/>
      <c r="AP201" s="964"/>
      <c r="AQ201" s="961"/>
      <c r="AR201" s="965"/>
      <c r="AS201" s="964"/>
      <c r="AT201" s="965"/>
      <c r="AU201" s="964"/>
      <c r="AV201" s="965"/>
      <c r="AW201" s="964"/>
      <c r="AX201" s="964"/>
      <c r="AY201" s="1028"/>
    </row>
    <row r="202" spans="1:51" s="120" customFormat="1" ht="12" customHeight="1" thickBot="1" x14ac:dyDescent="0.3">
      <c r="A202" s="792"/>
      <c r="B202" s="832"/>
      <c r="C202" s="828"/>
      <c r="D202" s="121" t="s">
        <v>109</v>
      </c>
      <c r="E202" s="468">
        <v>28</v>
      </c>
      <c r="F202" s="468">
        <v>28</v>
      </c>
      <c r="G202" s="468">
        <v>28</v>
      </c>
      <c r="H202" s="468">
        <v>28</v>
      </c>
      <c r="I202" s="468">
        <v>28</v>
      </c>
      <c r="J202" s="967"/>
      <c r="K202" s="967"/>
      <c r="L202" s="967"/>
      <c r="M202" s="967"/>
      <c r="N202" s="967"/>
      <c r="O202" s="967"/>
      <c r="P202" s="967"/>
      <c r="Q202" s="967"/>
      <c r="R202" s="967"/>
      <c r="S202" s="958"/>
      <c r="T202" s="1030">
        <v>16</v>
      </c>
      <c r="U202" s="1030">
        <v>20</v>
      </c>
      <c r="V202" s="1030">
        <v>28</v>
      </c>
      <c r="W202" s="1031"/>
      <c r="X202" s="1032"/>
      <c r="Y202" s="1032"/>
      <c r="Z202" s="1032"/>
      <c r="AA202" s="1032"/>
      <c r="AB202" s="1032"/>
      <c r="AC202" s="1032"/>
      <c r="AD202" s="1032"/>
      <c r="AE202" s="1032"/>
      <c r="AF202" s="958"/>
      <c r="AG202" s="1015"/>
      <c r="AH202" s="961"/>
      <c r="AI202" s="961"/>
      <c r="AJ202" s="962"/>
      <c r="AK202" s="961"/>
      <c r="AL202" s="961"/>
      <c r="AM202" s="961"/>
      <c r="AN202" s="964"/>
      <c r="AO202" s="964"/>
      <c r="AP202" s="964"/>
      <c r="AQ202" s="961"/>
      <c r="AR202" s="965"/>
      <c r="AS202" s="964"/>
      <c r="AT202" s="965"/>
      <c r="AU202" s="964"/>
      <c r="AV202" s="965"/>
      <c r="AW202" s="964"/>
      <c r="AX202" s="964"/>
      <c r="AY202" s="1028"/>
    </row>
    <row r="203" spans="1:51" s="120" customFormat="1" ht="12" customHeight="1" thickBot="1" x14ac:dyDescent="0.3">
      <c r="A203" s="792"/>
      <c r="B203" s="832"/>
      <c r="C203" s="828"/>
      <c r="D203" s="1057" t="s">
        <v>110</v>
      </c>
      <c r="E203" s="468">
        <v>12742831</v>
      </c>
      <c r="F203" s="468">
        <v>12742831</v>
      </c>
      <c r="G203" s="468">
        <v>12742831</v>
      </c>
      <c r="H203" s="468">
        <v>12742831</v>
      </c>
      <c r="I203" s="468">
        <v>12742831</v>
      </c>
      <c r="J203" s="967"/>
      <c r="K203" s="967"/>
      <c r="L203" s="967"/>
      <c r="M203" s="967"/>
      <c r="N203" s="967"/>
      <c r="O203" s="967"/>
      <c r="P203" s="967"/>
      <c r="Q203" s="967"/>
      <c r="R203" s="967"/>
      <c r="S203" s="958"/>
      <c r="T203" s="475">
        <v>2346340</v>
      </c>
      <c r="U203" s="475">
        <v>5964359</v>
      </c>
      <c r="V203" s="1029">
        <v>8792035</v>
      </c>
      <c r="W203" s="1027"/>
      <c r="X203" s="1014"/>
      <c r="Y203" s="1014"/>
      <c r="Z203" s="967"/>
      <c r="AA203" s="967"/>
      <c r="AB203" s="967"/>
      <c r="AC203" s="967"/>
      <c r="AD203" s="967"/>
      <c r="AE203" s="967"/>
      <c r="AF203" s="958"/>
      <c r="AG203" s="1015"/>
      <c r="AH203" s="961"/>
      <c r="AI203" s="961"/>
      <c r="AJ203" s="962"/>
      <c r="AK203" s="961"/>
      <c r="AL203" s="961"/>
      <c r="AM203" s="961"/>
      <c r="AN203" s="964"/>
      <c r="AO203" s="964"/>
      <c r="AP203" s="964"/>
      <c r="AQ203" s="961"/>
      <c r="AR203" s="965"/>
      <c r="AS203" s="964"/>
      <c r="AT203" s="965"/>
      <c r="AU203" s="964"/>
      <c r="AV203" s="965"/>
      <c r="AW203" s="964"/>
      <c r="AX203" s="964"/>
      <c r="AY203" s="1028"/>
    </row>
    <row r="204" spans="1:51" s="120" customFormat="1" ht="12" customHeight="1" thickBot="1" x14ac:dyDescent="0.3">
      <c r="A204" s="792"/>
      <c r="B204" s="832"/>
      <c r="C204" s="828"/>
      <c r="D204" s="121" t="s">
        <v>111</v>
      </c>
      <c r="E204" s="468">
        <v>317</v>
      </c>
      <c r="F204" s="468">
        <v>317</v>
      </c>
      <c r="G204" s="468">
        <v>317</v>
      </c>
      <c r="H204" s="468">
        <v>317</v>
      </c>
      <c r="I204" s="468">
        <v>317</v>
      </c>
      <c r="J204" s="967"/>
      <c r="K204" s="967"/>
      <c r="L204" s="967"/>
      <c r="M204" s="967"/>
      <c r="N204" s="967"/>
      <c r="O204" s="967"/>
      <c r="P204" s="967"/>
      <c r="Q204" s="967"/>
      <c r="R204" s="967"/>
      <c r="S204" s="958"/>
      <c r="T204" s="959">
        <v>33</v>
      </c>
      <c r="U204" s="959">
        <v>54</v>
      </c>
      <c r="V204" s="959">
        <v>68</v>
      </c>
      <c r="W204" s="1033"/>
      <c r="X204" s="967"/>
      <c r="Y204" s="967"/>
      <c r="Z204" s="967"/>
      <c r="AA204" s="967"/>
      <c r="AB204" s="967"/>
      <c r="AC204" s="967"/>
      <c r="AD204" s="967"/>
      <c r="AE204" s="967"/>
      <c r="AF204" s="958"/>
      <c r="AG204" s="1015"/>
      <c r="AH204" s="961"/>
      <c r="AI204" s="961"/>
      <c r="AJ204" s="962"/>
      <c r="AK204" s="961"/>
      <c r="AL204" s="961"/>
      <c r="AM204" s="961"/>
      <c r="AN204" s="964"/>
      <c r="AO204" s="964"/>
      <c r="AP204" s="964"/>
      <c r="AQ204" s="961"/>
      <c r="AR204" s="965"/>
      <c r="AS204" s="964"/>
      <c r="AT204" s="965"/>
      <c r="AU204" s="964"/>
      <c r="AV204" s="965"/>
      <c r="AW204" s="964"/>
      <c r="AX204" s="964"/>
      <c r="AY204" s="1028"/>
    </row>
    <row r="205" spans="1:51" s="120" customFormat="1" ht="12" customHeight="1" thickBot="1" x14ac:dyDescent="0.3">
      <c r="A205" s="792"/>
      <c r="B205" s="832"/>
      <c r="C205" s="829"/>
      <c r="D205" s="1058" t="s">
        <v>112</v>
      </c>
      <c r="E205" s="968">
        <v>46528644</v>
      </c>
      <c r="F205" s="968">
        <v>46528644</v>
      </c>
      <c r="G205" s="968">
        <v>46528644</v>
      </c>
      <c r="H205" s="968">
        <v>46528644</v>
      </c>
      <c r="I205" s="968">
        <v>46528644</v>
      </c>
      <c r="J205" s="970"/>
      <c r="K205" s="970"/>
      <c r="L205" s="970"/>
      <c r="M205" s="970"/>
      <c r="N205" s="970"/>
      <c r="O205" s="967"/>
      <c r="P205" s="967"/>
      <c r="Q205" s="967"/>
      <c r="R205" s="1034"/>
      <c r="S205" s="971"/>
      <c r="T205" s="1035">
        <v>13464211</v>
      </c>
      <c r="U205" s="1035">
        <v>17082230</v>
      </c>
      <c r="V205" s="1035">
        <v>39028067</v>
      </c>
      <c r="W205" s="1036"/>
      <c r="X205" s="1034"/>
      <c r="Y205" s="1034"/>
      <c r="Z205" s="1034"/>
      <c r="AA205" s="1034"/>
      <c r="AB205" s="1034"/>
      <c r="AC205" s="1034"/>
      <c r="AD205" s="1034"/>
      <c r="AE205" s="1034"/>
      <c r="AF205" s="971"/>
      <c r="AG205" s="1023"/>
      <c r="AH205" s="974"/>
      <c r="AI205" s="974"/>
      <c r="AJ205" s="975"/>
      <c r="AK205" s="974"/>
      <c r="AL205" s="974"/>
      <c r="AM205" s="974"/>
      <c r="AN205" s="977"/>
      <c r="AO205" s="977"/>
      <c r="AP205" s="977"/>
      <c r="AQ205" s="974"/>
      <c r="AR205" s="978"/>
      <c r="AS205" s="977"/>
      <c r="AT205" s="978"/>
      <c r="AU205" s="977"/>
      <c r="AV205" s="978"/>
      <c r="AW205" s="977"/>
      <c r="AX205" s="977"/>
      <c r="AY205" s="1028"/>
    </row>
    <row r="206" spans="1:51" s="120" customFormat="1" ht="12" customHeight="1" thickBot="1" x14ac:dyDescent="0.3">
      <c r="A206" s="792"/>
      <c r="B206" s="832"/>
      <c r="C206" s="827" t="s">
        <v>203</v>
      </c>
      <c r="D206" s="119" t="s">
        <v>106</v>
      </c>
      <c r="E206" s="946">
        <v>378</v>
      </c>
      <c r="F206" s="946">
        <v>378</v>
      </c>
      <c r="G206" s="946">
        <v>378</v>
      </c>
      <c r="H206" s="946">
        <v>378</v>
      </c>
      <c r="I206" s="946">
        <v>378</v>
      </c>
      <c r="J206" s="1024"/>
      <c r="K206" s="1024"/>
      <c r="L206" s="1024"/>
      <c r="M206" s="1024"/>
      <c r="N206" s="1024"/>
      <c r="O206" s="1024"/>
      <c r="P206" s="1024"/>
      <c r="Q206" s="1024"/>
      <c r="R206" s="967"/>
      <c r="S206" s="948"/>
      <c r="T206" s="1025">
        <v>11</v>
      </c>
      <c r="U206" s="1025">
        <v>50</v>
      </c>
      <c r="V206" s="1029">
        <v>63</v>
      </c>
      <c r="W206" s="1027"/>
      <c r="X206" s="1014"/>
      <c r="Y206" s="1014"/>
      <c r="Z206" s="1014"/>
      <c r="AA206" s="1014"/>
      <c r="AB206" s="1014"/>
      <c r="AC206" s="1014"/>
      <c r="AD206" s="1014"/>
      <c r="AE206" s="1014"/>
      <c r="AF206" s="948"/>
      <c r="AG206" s="1012" t="s">
        <v>203</v>
      </c>
      <c r="AH206" s="1037" t="s">
        <v>1840</v>
      </c>
      <c r="AI206" s="951" t="s">
        <v>81</v>
      </c>
      <c r="AJ206" s="952" t="s">
        <v>1847</v>
      </c>
      <c r="AK206" s="951" t="s">
        <v>203</v>
      </c>
      <c r="AL206" s="951" t="s">
        <v>81</v>
      </c>
      <c r="AM206" s="951" t="s">
        <v>190</v>
      </c>
      <c r="AN206" s="954">
        <v>140946.57351735057</v>
      </c>
      <c r="AO206" s="954">
        <v>66365.306491071926</v>
      </c>
      <c r="AP206" s="954">
        <v>74581.267026278641</v>
      </c>
      <c r="AQ206" s="951" t="s">
        <v>81</v>
      </c>
      <c r="AR206" s="955" t="s">
        <v>191</v>
      </c>
      <c r="AS206" s="954">
        <v>140946.57351735057</v>
      </c>
      <c r="AT206" s="955" t="s">
        <v>191</v>
      </c>
      <c r="AU206" s="954">
        <v>140946.57351735057</v>
      </c>
      <c r="AV206" s="955" t="s">
        <v>192</v>
      </c>
      <c r="AW206" s="954">
        <v>140946.57351735057</v>
      </c>
      <c r="AX206" s="954">
        <v>140946.57351735057</v>
      </c>
      <c r="AY206" s="1028"/>
    </row>
    <row r="207" spans="1:51" s="120" customFormat="1" ht="12" customHeight="1" thickBot="1" x14ac:dyDescent="0.3">
      <c r="A207" s="792"/>
      <c r="B207" s="832"/>
      <c r="C207" s="828"/>
      <c r="D207" s="1057" t="s">
        <v>107</v>
      </c>
      <c r="E207" s="122">
        <v>44219667</v>
      </c>
      <c r="F207" s="122">
        <v>44219667</v>
      </c>
      <c r="G207" s="122">
        <v>44219667</v>
      </c>
      <c r="H207" s="122">
        <v>44219667</v>
      </c>
      <c r="I207" s="122">
        <v>44219667</v>
      </c>
      <c r="J207" s="123"/>
      <c r="K207" s="123"/>
      <c r="L207" s="123"/>
      <c r="M207" s="123"/>
      <c r="N207" s="123"/>
      <c r="O207" s="123"/>
      <c r="P207" s="123"/>
      <c r="Q207" s="123"/>
      <c r="R207" s="967"/>
      <c r="S207" s="958"/>
      <c r="T207" s="475">
        <v>14551331</v>
      </c>
      <c r="U207" s="475">
        <v>14551331</v>
      </c>
      <c r="V207" s="1029">
        <v>39573630</v>
      </c>
      <c r="W207" s="1027"/>
      <c r="X207" s="1014"/>
      <c r="Y207" s="1014"/>
      <c r="Z207" s="1014"/>
      <c r="AA207" s="1014"/>
      <c r="AB207" s="1014"/>
      <c r="AC207" s="1014"/>
      <c r="AD207" s="1014"/>
      <c r="AE207" s="1014"/>
      <c r="AF207" s="958"/>
      <c r="AG207" s="1015"/>
      <c r="AH207" s="1037"/>
      <c r="AI207" s="961"/>
      <c r="AJ207" s="962"/>
      <c r="AK207" s="961"/>
      <c r="AL207" s="961"/>
      <c r="AM207" s="961"/>
      <c r="AN207" s="964"/>
      <c r="AO207" s="964"/>
      <c r="AP207" s="964"/>
      <c r="AQ207" s="961"/>
      <c r="AR207" s="965"/>
      <c r="AS207" s="964"/>
      <c r="AT207" s="965"/>
      <c r="AU207" s="964"/>
      <c r="AV207" s="965"/>
      <c r="AW207" s="964"/>
      <c r="AX207" s="964"/>
      <c r="AY207" s="1028"/>
    </row>
    <row r="208" spans="1:51" s="120" customFormat="1" ht="12" customHeight="1" thickBot="1" x14ac:dyDescent="0.3">
      <c r="A208" s="792"/>
      <c r="B208" s="832"/>
      <c r="C208" s="828"/>
      <c r="D208" s="121" t="s">
        <v>109</v>
      </c>
      <c r="E208" s="468">
        <v>26</v>
      </c>
      <c r="F208" s="468">
        <v>26</v>
      </c>
      <c r="G208" s="468">
        <v>26</v>
      </c>
      <c r="H208" s="468">
        <v>26</v>
      </c>
      <c r="I208" s="468">
        <v>26</v>
      </c>
      <c r="J208" s="967"/>
      <c r="K208" s="967"/>
      <c r="L208" s="967"/>
      <c r="M208" s="967"/>
      <c r="N208" s="967"/>
      <c r="O208" s="967"/>
      <c r="P208" s="967"/>
      <c r="Q208" s="967"/>
      <c r="R208" s="967"/>
      <c r="S208" s="958"/>
      <c r="T208" s="1030">
        <v>17</v>
      </c>
      <c r="U208" s="1030">
        <v>22</v>
      </c>
      <c r="V208" s="1030">
        <v>26</v>
      </c>
      <c r="W208" s="1031"/>
      <c r="X208" s="1032"/>
      <c r="Y208" s="1032"/>
      <c r="Z208" s="1032"/>
      <c r="AA208" s="1032"/>
      <c r="AB208" s="1032"/>
      <c r="AC208" s="1032"/>
      <c r="AD208" s="1032"/>
      <c r="AE208" s="1032"/>
      <c r="AF208" s="958"/>
      <c r="AG208" s="1015"/>
      <c r="AH208" s="1037"/>
      <c r="AI208" s="961"/>
      <c r="AJ208" s="962"/>
      <c r="AK208" s="961"/>
      <c r="AL208" s="961"/>
      <c r="AM208" s="961"/>
      <c r="AN208" s="964"/>
      <c r="AO208" s="964"/>
      <c r="AP208" s="964"/>
      <c r="AQ208" s="961"/>
      <c r="AR208" s="965"/>
      <c r="AS208" s="964"/>
      <c r="AT208" s="965"/>
      <c r="AU208" s="964"/>
      <c r="AV208" s="965"/>
      <c r="AW208" s="964"/>
      <c r="AX208" s="964"/>
      <c r="AY208" s="1028"/>
    </row>
    <row r="209" spans="1:51" s="120" customFormat="1" ht="12" customHeight="1" thickBot="1" x14ac:dyDescent="0.3">
      <c r="A209" s="792"/>
      <c r="B209" s="832"/>
      <c r="C209" s="828"/>
      <c r="D209" s="1057" t="s">
        <v>110</v>
      </c>
      <c r="E209" s="468">
        <v>16678117</v>
      </c>
      <c r="F209" s="468">
        <v>16678117</v>
      </c>
      <c r="G209" s="468">
        <v>16678117</v>
      </c>
      <c r="H209" s="468">
        <v>16678117</v>
      </c>
      <c r="I209" s="468">
        <v>16678117</v>
      </c>
      <c r="J209" s="967"/>
      <c r="K209" s="967"/>
      <c r="L209" s="967"/>
      <c r="M209" s="967"/>
      <c r="N209" s="967"/>
      <c r="O209" s="967"/>
      <c r="P209" s="967"/>
      <c r="Q209" s="967"/>
      <c r="R209" s="967"/>
      <c r="S209" s="958"/>
      <c r="T209" s="475">
        <v>3070944</v>
      </c>
      <c r="U209" s="475">
        <v>7806294</v>
      </c>
      <c r="V209" s="1029">
        <v>11507223</v>
      </c>
      <c r="W209" s="1027"/>
      <c r="X209" s="1014"/>
      <c r="Y209" s="1014"/>
      <c r="Z209" s="967"/>
      <c r="AA209" s="967"/>
      <c r="AB209" s="967"/>
      <c r="AC209" s="967"/>
      <c r="AD209" s="967"/>
      <c r="AE209" s="967"/>
      <c r="AF209" s="958"/>
      <c r="AG209" s="1015"/>
      <c r="AH209" s="1037"/>
      <c r="AI209" s="961"/>
      <c r="AJ209" s="962"/>
      <c r="AK209" s="961"/>
      <c r="AL209" s="961"/>
      <c r="AM209" s="961"/>
      <c r="AN209" s="964"/>
      <c r="AO209" s="964"/>
      <c r="AP209" s="964"/>
      <c r="AQ209" s="961"/>
      <c r="AR209" s="965"/>
      <c r="AS209" s="964"/>
      <c r="AT209" s="965"/>
      <c r="AU209" s="964"/>
      <c r="AV209" s="965"/>
      <c r="AW209" s="964"/>
      <c r="AX209" s="964"/>
      <c r="AY209" s="1028"/>
    </row>
    <row r="210" spans="1:51" s="120" customFormat="1" ht="12" customHeight="1" thickBot="1" x14ac:dyDescent="0.3">
      <c r="A210" s="792"/>
      <c r="B210" s="832"/>
      <c r="C210" s="828"/>
      <c r="D210" s="121" t="s">
        <v>111</v>
      </c>
      <c r="E210" s="468">
        <v>404</v>
      </c>
      <c r="F210" s="468">
        <v>404</v>
      </c>
      <c r="G210" s="468">
        <v>404</v>
      </c>
      <c r="H210" s="468">
        <v>404</v>
      </c>
      <c r="I210" s="468">
        <v>404</v>
      </c>
      <c r="J210" s="967"/>
      <c r="K210" s="967"/>
      <c r="L210" s="967"/>
      <c r="M210" s="967"/>
      <c r="N210" s="967"/>
      <c r="O210" s="967"/>
      <c r="P210" s="967"/>
      <c r="Q210" s="967"/>
      <c r="R210" s="967"/>
      <c r="S210" s="958"/>
      <c r="T210" s="959">
        <v>28</v>
      </c>
      <c r="U210" s="959">
        <v>72</v>
      </c>
      <c r="V210" s="959">
        <v>89</v>
      </c>
      <c r="W210" s="1033"/>
      <c r="X210" s="967"/>
      <c r="Y210" s="967"/>
      <c r="Z210" s="967"/>
      <c r="AA210" s="967"/>
      <c r="AB210" s="967"/>
      <c r="AC210" s="967"/>
      <c r="AD210" s="967"/>
      <c r="AE210" s="967"/>
      <c r="AF210" s="958"/>
      <c r="AG210" s="1015"/>
      <c r="AH210" s="1037"/>
      <c r="AI210" s="961"/>
      <c r="AJ210" s="962"/>
      <c r="AK210" s="961"/>
      <c r="AL210" s="961"/>
      <c r="AM210" s="961"/>
      <c r="AN210" s="964"/>
      <c r="AO210" s="964"/>
      <c r="AP210" s="964"/>
      <c r="AQ210" s="961"/>
      <c r="AR210" s="965"/>
      <c r="AS210" s="964"/>
      <c r="AT210" s="965"/>
      <c r="AU210" s="964"/>
      <c r="AV210" s="965"/>
      <c r="AW210" s="964"/>
      <c r="AX210" s="964"/>
      <c r="AY210" s="1028"/>
    </row>
    <row r="211" spans="1:51" s="120" customFormat="1" ht="12" customHeight="1" thickBot="1" x14ac:dyDescent="0.3">
      <c r="A211" s="792"/>
      <c r="B211" s="832"/>
      <c r="C211" s="829"/>
      <c r="D211" s="1058" t="s">
        <v>112</v>
      </c>
      <c r="E211" s="968">
        <v>60897784</v>
      </c>
      <c r="F211" s="968">
        <v>60897784</v>
      </c>
      <c r="G211" s="968">
        <v>60897784</v>
      </c>
      <c r="H211" s="968">
        <v>60897784</v>
      </c>
      <c r="I211" s="968">
        <v>60897784</v>
      </c>
      <c r="J211" s="970"/>
      <c r="K211" s="970"/>
      <c r="L211" s="970"/>
      <c r="M211" s="970"/>
      <c r="N211" s="970"/>
      <c r="O211" s="967"/>
      <c r="P211" s="967"/>
      <c r="Q211" s="967"/>
      <c r="R211" s="1034"/>
      <c r="S211" s="971"/>
      <c r="T211" s="1035">
        <v>17622275</v>
      </c>
      <c r="U211" s="1035">
        <v>22357625</v>
      </c>
      <c r="V211" s="1035">
        <v>51080853</v>
      </c>
      <c r="W211" s="1036"/>
      <c r="X211" s="1034"/>
      <c r="Y211" s="1034"/>
      <c r="Z211" s="1034"/>
      <c r="AA211" s="1034"/>
      <c r="AB211" s="1034"/>
      <c r="AC211" s="1034"/>
      <c r="AD211" s="1034"/>
      <c r="AE211" s="1034"/>
      <c r="AF211" s="971"/>
      <c r="AG211" s="1023"/>
      <c r="AH211" s="1037"/>
      <c r="AI211" s="974"/>
      <c r="AJ211" s="975"/>
      <c r="AK211" s="974"/>
      <c r="AL211" s="974"/>
      <c r="AM211" s="974"/>
      <c r="AN211" s="977"/>
      <c r="AO211" s="977"/>
      <c r="AP211" s="977"/>
      <c r="AQ211" s="974"/>
      <c r="AR211" s="978"/>
      <c r="AS211" s="977"/>
      <c r="AT211" s="978"/>
      <c r="AU211" s="977"/>
      <c r="AV211" s="978"/>
      <c r="AW211" s="977"/>
      <c r="AX211" s="977"/>
      <c r="AY211" s="1028"/>
    </row>
    <row r="212" spans="1:51" s="120" customFormat="1" ht="12" customHeight="1" thickBot="1" x14ac:dyDescent="0.3">
      <c r="A212" s="792"/>
      <c r="B212" s="832"/>
      <c r="C212" s="827" t="s">
        <v>204</v>
      </c>
      <c r="D212" s="119" t="s">
        <v>106</v>
      </c>
      <c r="E212" s="946">
        <v>77</v>
      </c>
      <c r="F212" s="946">
        <v>77</v>
      </c>
      <c r="G212" s="946">
        <v>77</v>
      </c>
      <c r="H212" s="946">
        <v>77</v>
      </c>
      <c r="I212" s="946">
        <v>77</v>
      </c>
      <c r="J212" s="1024"/>
      <c r="K212" s="1024"/>
      <c r="L212" s="1024"/>
      <c r="M212" s="1024"/>
      <c r="N212" s="1024"/>
      <c r="O212" s="1024"/>
      <c r="P212" s="1024"/>
      <c r="Q212" s="1024"/>
      <c r="R212" s="967"/>
      <c r="S212" s="948"/>
      <c r="T212" s="1025">
        <v>10</v>
      </c>
      <c r="U212" s="1025">
        <v>12</v>
      </c>
      <c r="V212" s="1029">
        <v>17</v>
      </c>
      <c r="W212" s="1027"/>
      <c r="X212" s="1014"/>
      <c r="Y212" s="1014"/>
      <c r="Z212" s="1014"/>
      <c r="AA212" s="1014"/>
      <c r="AB212" s="1014"/>
      <c r="AC212" s="1014"/>
      <c r="AD212" s="1014"/>
      <c r="AE212" s="1014"/>
      <c r="AF212" s="948"/>
      <c r="AG212" s="1012" t="s">
        <v>204</v>
      </c>
      <c r="AH212" s="951" t="s">
        <v>1841</v>
      </c>
      <c r="AI212" s="951" t="s">
        <v>81</v>
      </c>
      <c r="AJ212" s="952" t="s">
        <v>1847</v>
      </c>
      <c r="AK212" s="951" t="s">
        <v>204</v>
      </c>
      <c r="AL212" s="951" t="s">
        <v>81</v>
      </c>
      <c r="AM212" s="951" t="s">
        <v>190</v>
      </c>
      <c r="AN212" s="954">
        <v>155749.75142517977</v>
      </c>
      <c r="AO212" s="954">
        <v>72871.37071132737</v>
      </c>
      <c r="AP212" s="954">
        <v>82878.380713852384</v>
      </c>
      <c r="AQ212" s="951" t="s">
        <v>81</v>
      </c>
      <c r="AR212" s="955" t="s">
        <v>191</v>
      </c>
      <c r="AS212" s="954">
        <v>155749.75142517977</v>
      </c>
      <c r="AT212" s="955" t="s">
        <v>191</v>
      </c>
      <c r="AU212" s="954">
        <v>155749.75142517977</v>
      </c>
      <c r="AV212" s="955" t="s">
        <v>192</v>
      </c>
      <c r="AW212" s="954">
        <v>155749.75142517977</v>
      </c>
      <c r="AX212" s="954">
        <v>155749.75142517977</v>
      </c>
      <c r="AY212" s="1028"/>
    </row>
    <row r="213" spans="1:51" s="120" customFormat="1" ht="12" customHeight="1" thickBot="1" x14ac:dyDescent="0.3">
      <c r="A213" s="792"/>
      <c r="B213" s="832"/>
      <c r="C213" s="828"/>
      <c r="D213" s="1057" t="s">
        <v>107</v>
      </c>
      <c r="E213" s="122">
        <v>8943303</v>
      </c>
      <c r="F213" s="122">
        <v>8943303</v>
      </c>
      <c r="G213" s="122">
        <v>8943303</v>
      </c>
      <c r="H213" s="122">
        <v>8943303</v>
      </c>
      <c r="I213" s="122">
        <v>8943303</v>
      </c>
      <c r="J213" s="123"/>
      <c r="K213" s="123"/>
      <c r="L213" s="123"/>
      <c r="M213" s="123"/>
      <c r="N213" s="123"/>
      <c r="O213" s="123"/>
      <c r="P213" s="123"/>
      <c r="Q213" s="123"/>
      <c r="R213" s="967"/>
      <c r="S213" s="958"/>
      <c r="T213" s="475">
        <v>2942966</v>
      </c>
      <c r="U213" s="475">
        <v>2942966</v>
      </c>
      <c r="V213" s="1029">
        <v>8003656</v>
      </c>
      <c r="W213" s="1027"/>
      <c r="X213" s="1014"/>
      <c r="Y213" s="1014"/>
      <c r="Z213" s="1014"/>
      <c r="AA213" s="1014"/>
      <c r="AB213" s="1014"/>
      <c r="AC213" s="1014"/>
      <c r="AD213" s="1014"/>
      <c r="AE213" s="1014"/>
      <c r="AF213" s="958"/>
      <c r="AG213" s="1015"/>
      <c r="AH213" s="961"/>
      <c r="AI213" s="961"/>
      <c r="AJ213" s="962"/>
      <c r="AK213" s="961"/>
      <c r="AL213" s="961"/>
      <c r="AM213" s="961"/>
      <c r="AN213" s="964"/>
      <c r="AO213" s="964"/>
      <c r="AP213" s="964"/>
      <c r="AQ213" s="961"/>
      <c r="AR213" s="965"/>
      <c r="AS213" s="964"/>
      <c r="AT213" s="965"/>
      <c r="AU213" s="964"/>
      <c r="AV213" s="965"/>
      <c r="AW213" s="964"/>
      <c r="AX213" s="964"/>
      <c r="AY213" s="1028"/>
    </row>
    <row r="214" spans="1:51" s="120" customFormat="1" ht="12" customHeight="1" thickBot="1" x14ac:dyDescent="0.3">
      <c r="A214" s="792"/>
      <c r="B214" s="832"/>
      <c r="C214" s="828"/>
      <c r="D214" s="121" t="s">
        <v>109</v>
      </c>
      <c r="E214" s="468">
        <v>1</v>
      </c>
      <c r="F214" s="468">
        <v>1</v>
      </c>
      <c r="G214" s="468">
        <v>1</v>
      </c>
      <c r="H214" s="468">
        <v>1</v>
      </c>
      <c r="I214" s="468">
        <v>1</v>
      </c>
      <c r="J214" s="967"/>
      <c r="K214" s="967"/>
      <c r="L214" s="967"/>
      <c r="M214" s="967"/>
      <c r="N214" s="967"/>
      <c r="O214" s="967"/>
      <c r="P214" s="967"/>
      <c r="Q214" s="967"/>
      <c r="R214" s="967"/>
      <c r="S214" s="958"/>
      <c r="T214" s="1030">
        <v>0</v>
      </c>
      <c r="U214" s="1030">
        <v>1</v>
      </c>
      <c r="V214" s="1030">
        <v>1</v>
      </c>
      <c r="W214" s="1031"/>
      <c r="X214" s="1032"/>
      <c r="Y214" s="1032"/>
      <c r="Z214" s="1032"/>
      <c r="AA214" s="1032"/>
      <c r="AB214" s="1032"/>
      <c r="AC214" s="1032"/>
      <c r="AD214" s="1032"/>
      <c r="AE214" s="1032"/>
      <c r="AF214" s="958"/>
      <c r="AG214" s="1015"/>
      <c r="AH214" s="961"/>
      <c r="AI214" s="961"/>
      <c r="AJ214" s="962"/>
      <c r="AK214" s="961"/>
      <c r="AL214" s="961"/>
      <c r="AM214" s="961"/>
      <c r="AN214" s="964"/>
      <c r="AO214" s="964"/>
      <c r="AP214" s="964"/>
      <c r="AQ214" s="961"/>
      <c r="AR214" s="965"/>
      <c r="AS214" s="964"/>
      <c r="AT214" s="965"/>
      <c r="AU214" s="964"/>
      <c r="AV214" s="965"/>
      <c r="AW214" s="964"/>
      <c r="AX214" s="964"/>
      <c r="AY214" s="1028"/>
    </row>
    <row r="215" spans="1:51" s="120" customFormat="1" ht="12" customHeight="1" thickBot="1" x14ac:dyDescent="0.3">
      <c r="A215" s="792"/>
      <c r="B215" s="832"/>
      <c r="C215" s="828"/>
      <c r="D215" s="1057" t="s">
        <v>110</v>
      </c>
      <c r="E215" s="468">
        <v>3373102</v>
      </c>
      <c r="F215" s="468">
        <v>3373102</v>
      </c>
      <c r="G215" s="468">
        <v>3373102</v>
      </c>
      <c r="H215" s="468">
        <v>3373102</v>
      </c>
      <c r="I215" s="468">
        <v>3373102</v>
      </c>
      <c r="J215" s="967"/>
      <c r="K215" s="967"/>
      <c r="L215" s="967"/>
      <c r="M215" s="967"/>
      <c r="N215" s="967"/>
      <c r="O215" s="967"/>
      <c r="P215" s="967"/>
      <c r="Q215" s="967"/>
      <c r="R215" s="967"/>
      <c r="S215" s="958"/>
      <c r="T215" s="475">
        <v>621090</v>
      </c>
      <c r="U215" s="475">
        <v>1578801</v>
      </c>
      <c r="V215" s="1029">
        <v>2327303</v>
      </c>
      <c r="W215" s="1027"/>
      <c r="X215" s="1014"/>
      <c r="Y215" s="1014"/>
      <c r="Z215" s="967"/>
      <c r="AA215" s="967"/>
      <c r="AB215" s="967"/>
      <c r="AC215" s="967"/>
      <c r="AD215" s="967"/>
      <c r="AE215" s="967"/>
      <c r="AF215" s="958"/>
      <c r="AG215" s="1015"/>
      <c r="AH215" s="961"/>
      <c r="AI215" s="961"/>
      <c r="AJ215" s="962"/>
      <c r="AK215" s="961"/>
      <c r="AL215" s="961"/>
      <c r="AM215" s="961"/>
      <c r="AN215" s="964"/>
      <c r="AO215" s="964"/>
      <c r="AP215" s="964"/>
      <c r="AQ215" s="961"/>
      <c r="AR215" s="965"/>
      <c r="AS215" s="964"/>
      <c r="AT215" s="965"/>
      <c r="AU215" s="964"/>
      <c r="AV215" s="965"/>
      <c r="AW215" s="964"/>
      <c r="AX215" s="964"/>
      <c r="AY215" s="1028"/>
    </row>
    <row r="216" spans="1:51" s="120" customFormat="1" ht="12" customHeight="1" thickBot="1" x14ac:dyDescent="0.3">
      <c r="A216" s="792"/>
      <c r="B216" s="832"/>
      <c r="C216" s="828"/>
      <c r="D216" s="121" t="s">
        <v>111</v>
      </c>
      <c r="E216" s="468">
        <v>78</v>
      </c>
      <c r="F216" s="468">
        <v>78</v>
      </c>
      <c r="G216" s="468">
        <v>78</v>
      </c>
      <c r="H216" s="468">
        <v>78</v>
      </c>
      <c r="I216" s="468">
        <v>78</v>
      </c>
      <c r="J216" s="967"/>
      <c r="K216" s="967"/>
      <c r="L216" s="967"/>
      <c r="M216" s="967"/>
      <c r="N216" s="967"/>
      <c r="O216" s="967"/>
      <c r="P216" s="967"/>
      <c r="Q216" s="967"/>
      <c r="R216" s="967"/>
      <c r="S216" s="958"/>
      <c r="T216" s="959">
        <v>10</v>
      </c>
      <c r="U216" s="959">
        <v>13</v>
      </c>
      <c r="V216" s="959">
        <v>18</v>
      </c>
      <c r="W216" s="1033"/>
      <c r="X216" s="967"/>
      <c r="Y216" s="967"/>
      <c r="Z216" s="967"/>
      <c r="AA216" s="967"/>
      <c r="AB216" s="967"/>
      <c r="AC216" s="967"/>
      <c r="AD216" s="967"/>
      <c r="AE216" s="967"/>
      <c r="AF216" s="958"/>
      <c r="AG216" s="1015"/>
      <c r="AH216" s="961"/>
      <c r="AI216" s="961"/>
      <c r="AJ216" s="962"/>
      <c r="AK216" s="961"/>
      <c r="AL216" s="961"/>
      <c r="AM216" s="961"/>
      <c r="AN216" s="964"/>
      <c r="AO216" s="964"/>
      <c r="AP216" s="964"/>
      <c r="AQ216" s="961"/>
      <c r="AR216" s="965"/>
      <c r="AS216" s="964"/>
      <c r="AT216" s="965"/>
      <c r="AU216" s="964"/>
      <c r="AV216" s="965"/>
      <c r="AW216" s="964"/>
      <c r="AX216" s="964"/>
      <c r="AY216" s="1028"/>
    </row>
    <row r="217" spans="1:51" s="120" customFormat="1" ht="12" customHeight="1" thickBot="1" x14ac:dyDescent="0.3">
      <c r="A217" s="792"/>
      <c r="B217" s="832"/>
      <c r="C217" s="829"/>
      <c r="D217" s="1058" t="s">
        <v>112</v>
      </c>
      <c r="E217" s="968">
        <v>12316405</v>
      </c>
      <c r="F217" s="968">
        <v>12316405</v>
      </c>
      <c r="G217" s="968">
        <v>12316405</v>
      </c>
      <c r="H217" s="968">
        <v>12316405</v>
      </c>
      <c r="I217" s="968">
        <v>12316405</v>
      </c>
      <c r="J217" s="970"/>
      <c r="K217" s="970"/>
      <c r="L217" s="970"/>
      <c r="M217" s="970"/>
      <c r="N217" s="970"/>
      <c r="O217" s="967"/>
      <c r="P217" s="967"/>
      <c r="Q217" s="967"/>
      <c r="R217" s="1034"/>
      <c r="S217" s="971"/>
      <c r="T217" s="1035">
        <v>3564056</v>
      </c>
      <c r="U217" s="1035">
        <v>4521767</v>
      </c>
      <c r="V217" s="1035">
        <v>10330959</v>
      </c>
      <c r="W217" s="1036"/>
      <c r="X217" s="1034"/>
      <c r="Y217" s="1034"/>
      <c r="Z217" s="1034"/>
      <c r="AA217" s="1034"/>
      <c r="AB217" s="1034"/>
      <c r="AC217" s="1034"/>
      <c r="AD217" s="1034"/>
      <c r="AE217" s="1034"/>
      <c r="AF217" s="971"/>
      <c r="AG217" s="1023"/>
      <c r="AH217" s="974"/>
      <c r="AI217" s="974"/>
      <c r="AJ217" s="975"/>
      <c r="AK217" s="974"/>
      <c r="AL217" s="974"/>
      <c r="AM217" s="974"/>
      <c r="AN217" s="977"/>
      <c r="AO217" s="977"/>
      <c r="AP217" s="977"/>
      <c r="AQ217" s="974"/>
      <c r="AR217" s="978"/>
      <c r="AS217" s="977"/>
      <c r="AT217" s="978"/>
      <c r="AU217" s="977"/>
      <c r="AV217" s="978"/>
      <c r="AW217" s="977"/>
      <c r="AX217" s="977"/>
      <c r="AY217" s="1028"/>
    </row>
    <row r="218" spans="1:51" s="120" customFormat="1" ht="12" customHeight="1" thickBot="1" x14ac:dyDescent="0.3">
      <c r="A218" s="792"/>
      <c r="B218" s="832"/>
      <c r="C218" s="827" t="s">
        <v>205</v>
      </c>
      <c r="D218" s="119" t="s">
        <v>106</v>
      </c>
      <c r="E218" s="946">
        <v>162</v>
      </c>
      <c r="F218" s="946">
        <v>162</v>
      </c>
      <c r="G218" s="946">
        <v>162</v>
      </c>
      <c r="H218" s="946">
        <v>162</v>
      </c>
      <c r="I218" s="946">
        <v>162</v>
      </c>
      <c r="J218" s="1024"/>
      <c r="K218" s="1024"/>
      <c r="L218" s="1024"/>
      <c r="M218" s="1024"/>
      <c r="N218" s="1024"/>
      <c r="O218" s="1024"/>
      <c r="P218" s="1024"/>
      <c r="Q218" s="1024"/>
      <c r="R218" s="967"/>
      <c r="S218" s="948"/>
      <c r="T218" s="1025">
        <v>6</v>
      </c>
      <c r="U218" s="1025">
        <v>13</v>
      </c>
      <c r="V218" s="1029">
        <v>26</v>
      </c>
      <c r="W218" s="1027"/>
      <c r="X218" s="1014"/>
      <c r="Y218" s="1014"/>
      <c r="Z218" s="1014"/>
      <c r="AA218" s="1014"/>
      <c r="AB218" s="1014"/>
      <c r="AC218" s="1014"/>
      <c r="AD218" s="1014"/>
      <c r="AE218" s="1014"/>
      <c r="AF218" s="948"/>
      <c r="AG218" s="1012" t="s">
        <v>205</v>
      </c>
      <c r="AH218" s="951" t="s">
        <v>1842</v>
      </c>
      <c r="AI218" s="951" t="s">
        <v>81</v>
      </c>
      <c r="AJ218" s="952" t="s">
        <v>1847</v>
      </c>
      <c r="AK218" s="951" t="s">
        <v>205</v>
      </c>
      <c r="AL218" s="951" t="s">
        <v>81</v>
      </c>
      <c r="AM218" s="951" t="s">
        <v>190</v>
      </c>
      <c r="AN218" s="954">
        <v>77943.945326548768</v>
      </c>
      <c r="AO218" s="954">
        <v>38163.189754458443</v>
      </c>
      <c r="AP218" s="954">
        <v>39780.755572090333</v>
      </c>
      <c r="AQ218" s="951" t="s">
        <v>81</v>
      </c>
      <c r="AR218" s="955" t="s">
        <v>191</v>
      </c>
      <c r="AS218" s="954">
        <v>77943.945326548768</v>
      </c>
      <c r="AT218" s="955" t="s">
        <v>191</v>
      </c>
      <c r="AU218" s="954">
        <v>77943.945326548768</v>
      </c>
      <c r="AV218" s="955" t="s">
        <v>192</v>
      </c>
      <c r="AW218" s="954">
        <v>77943.945326548768</v>
      </c>
      <c r="AX218" s="954">
        <v>77943.945326548768</v>
      </c>
      <c r="AY218" s="1028"/>
    </row>
    <row r="219" spans="1:51" s="120" customFormat="1" ht="12" customHeight="1" thickBot="1" x14ac:dyDescent="0.3">
      <c r="A219" s="792"/>
      <c r="B219" s="832"/>
      <c r="C219" s="828"/>
      <c r="D219" s="1057" t="s">
        <v>107</v>
      </c>
      <c r="E219" s="122">
        <v>18880307</v>
      </c>
      <c r="F219" s="122">
        <v>18880307</v>
      </c>
      <c r="G219" s="122">
        <v>18880307</v>
      </c>
      <c r="H219" s="122">
        <v>18880307</v>
      </c>
      <c r="I219" s="122">
        <v>18880307</v>
      </c>
      <c r="J219" s="123"/>
      <c r="K219" s="123"/>
      <c r="L219" s="123"/>
      <c r="M219" s="123"/>
      <c r="N219" s="123"/>
      <c r="O219" s="123"/>
      <c r="P219" s="123"/>
      <c r="Q219" s="123"/>
      <c r="R219" s="967"/>
      <c r="S219" s="958"/>
      <c r="T219" s="475">
        <v>6212928</v>
      </c>
      <c r="U219" s="475">
        <v>6212928</v>
      </c>
      <c r="V219" s="1029">
        <v>16896606</v>
      </c>
      <c r="W219" s="1027"/>
      <c r="X219" s="1014"/>
      <c r="Y219" s="1014"/>
      <c r="Z219" s="1014"/>
      <c r="AA219" s="1014"/>
      <c r="AB219" s="1014"/>
      <c r="AC219" s="1014"/>
      <c r="AD219" s="1014"/>
      <c r="AE219" s="1014"/>
      <c r="AF219" s="958"/>
      <c r="AG219" s="1015"/>
      <c r="AH219" s="961"/>
      <c r="AI219" s="961"/>
      <c r="AJ219" s="962"/>
      <c r="AK219" s="961"/>
      <c r="AL219" s="961"/>
      <c r="AM219" s="961"/>
      <c r="AN219" s="964"/>
      <c r="AO219" s="964"/>
      <c r="AP219" s="964"/>
      <c r="AQ219" s="961"/>
      <c r="AR219" s="965"/>
      <c r="AS219" s="964"/>
      <c r="AT219" s="965"/>
      <c r="AU219" s="964"/>
      <c r="AV219" s="965"/>
      <c r="AW219" s="964"/>
      <c r="AX219" s="964"/>
      <c r="AY219" s="1028"/>
    </row>
    <row r="220" spans="1:51" s="120" customFormat="1" ht="12" customHeight="1" thickBot="1" x14ac:dyDescent="0.3">
      <c r="A220" s="792"/>
      <c r="B220" s="832"/>
      <c r="C220" s="828"/>
      <c r="D220" s="121" t="s">
        <v>109</v>
      </c>
      <c r="E220" s="468">
        <v>12</v>
      </c>
      <c r="F220" s="468">
        <v>12</v>
      </c>
      <c r="G220" s="468">
        <v>12</v>
      </c>
      <c r="H220" s="468">
        <v>12</v>
      </c>
      <c r="I220" s="468">
        <v>12</v>
      </c>
      <c r="J220" s="967"/>
      <c r="K220" s="967"/>
      <c r="L220" s="967"/>
      <c r="M220" s="967"/>
      <c r="N220" s="967"/>
      <c r="O220" s="967"/>
      <c r="P220" s="967"/>
      <c r="Q220" s="967"/>
      <c r="R220" s="967"/>
      <c r="S220" s="958"/>
      <c r="T220" s="1030">
        <v>7</v>
      </c>
      <c r="U220" s="1030">
        <v>10</v>
      </c>
      <c r="V220" s="1030">
        <v>12</v>
      </c>
      <c r="W220" s="1031"/>
      <c r="X220" s="1032"/>
      <c r="Y220" s="1032"/>
      <c r="Z220" s="1032"/>
      <c r="AA220" s="1032"/>
      <c r="AB220" s="1032"/>
      <c r="AC220" s="1032"/>
      <c r="AD220" s="1032"/>
      <c r="AE220" s="1032"/>
      <c r="AF220" s="958"/>
      <c r="AG220" s="1015"/>
      <c r="AH220" s="961"/>
      <c r="AI220" s="961"/>
      <c r="AJ220" s="962"/>
      <c r="AK220" s="961"/>
      <c r="AL220" s="961"/>
      <c r="AM220" s="961"/>
      <c r="AN220" s="964"/>
      <c r="AO220" s="964"/>
      <c r="AP220" s="964"/>
      <c r="AQ220" s="961"/>
      <c r="AR220" s="965"/>
      <c r="AS220" s="964"/>
      <c r="AT220" s="965"/>
      <c r="AU220" s="964"/>
      <c r="AV220" s="965"/>
      <c r="AW220" s="964"/>
      <c r="AX220" s="964"/>
      <c r="AY220" s="1028"/>
    </row>
    <row r="221" spans="1:51" s="120" customFormat="1" ht="12" customHeight="1" thickBot="1" x14ac:dyDescent="0.3">
      <c r="A221" s="792"/>
      <c r="B221" s="832"/>
      <c r="C221" s="828"/>
      <c r="D221" s="1057" t="s">
        <v>110</v>
      </c>
      <c r="E221" s="468">
        <v>7120994</v>
      </c>
      <c r="F221" s="468">
        <v>7120994</v>
      </c>
      <c r="G221" s="468">
        <v>7120994</v>
      </c>
      <c r="H221" s="468">
        <v>7120994</v>
      </c>
      <c r="I221" s="468">
        <v>7120994</v>
      </c>
      <c r="J221" s="967"/>
      <c r="K221" s="967"/>
      <c r="L221" s="967"/>
      <c r="M221" s="967"/>
      <c r="N221" s="967"/>
      <c r="O221" s="967"/>
      <c r="P221" s="967"/>
      <c r="Q221" s="967"/>
      <c r="R221" s="967"/>
      <c r="S221" s="958"/>
      <c r="T221" s="475">
        <v>1311190</v>
      </c>
      <c r="U221" s="475">
        <v>3333024</v>
      </c>
      <c r="V221" s="1029">
        <v>4913196</v>
      </c>
      <c r="W221" s="1027"/>
      <c r="X221" s="1014"/>
      <c r="Y221" s="1014"/>
      <c r="Z221" s="967"/>
      <c r="AA221" s="967"/>
      <c r="AB221" s="967"/>
      <c r="AC221" s="967"/>
      <c r="AD221" s="967"/>
      <c r="AE221" s="967"/>
      <c r="AF221" s="958"/>
      <c r="AG221" s="1015"/>
      <c r="AH221" s="961"/>
      <c r="AI221" s="961"/>
      <c r="AJ221" s="962"/>
      <c r="AK221" s="961"/>
      <c r="AL221" s="961"/>
      <c r="AM221" s="961"/>
      <c r="AN221" s="964"/>
      <c r="AO221" s="964"/>
      <c r="AP221" s="964"/>
      <c r="AQ221" s="961"/>
      <c r="AR221" s="965"/>
      <c r="AS221" s="964"/>
      <c r="AT221" s="965"/>
      <c r="AU221" s="964"/>
      <c r="AV221" s="965"/>
      <c r="AW221" s="964"/>
      <c r="AX221" s="964"/>
      <c r="AY221" s="1028"/>
    </row>
    <row r="222" spans="1:51" s="120" customFormat="1" ht="12" customHeight="1" thickBot="1" x14ac:dyDescent="0.3">
      <c r="A222" s="792"/>
      <c r="B222" s="832"/>
      <c r="C222" s="828"/>
      <c r="D222" s="121" t="s">
        <v>111</v>
      </c>
      <c r="E222" s="468">
        <v>174</v>
      </c>
      <c r="F222" s="468">
        <v>174</v>
      </c>
      <c r="G222" s="468">
        <v>174</v>
      </c>
      <c r="H222" s="468">
        <v>174</v>
      </c>
      <c r="I222" s="468">
        <v>174</v>
      </c>
      <c r="J222" s="967"/>
      <c r="K222" s="967"/>
      <c r="L222" s="967"/>
      <c r="M222" s="967"/>
      <c r="N222" s="967"/>
      <c r="O222" s="967"/>
      <c r="P222" s="967"/>
      <c r="Q222" s="967"/>
      <c r="R222" s="967"/>
      <c r="S222" s="958"/>
      <c r="T222" s="959">
        <v>13</v>
      </c>
      <c r="U222" s="959">
        <v>23</v>
      </c>
      <c r="V222" s="959">
        <v>38</v>
      </c>
      <c r="W222" s="1033"/>
      <c r="X222" s="967"/>
      <c r="Y222" s="967"/>
      <c r="Z222" s="967"/>
      <c r="AA222" s="967"/>
      <c r="AB222" s="967"/>
      <c r="AC222" s="967"/>
      <c r="AD222" s="967"/>
      <c r="AE222" s="967"/>
      <c r="AF222" s="958"/>
      <c r="AG222" s="1015"/>
      <c r="AH222" s="961"/>
      <c r="AI222" s="961"/>
      <c r="AJ222" s="962"/>
      <c r="AK222" s="961"/>
      <c r="AL222" s="961"/>
      <c r="AM222" s="961"/>
      <c r="AN222" s="964"/>
      <c r="AO222" s="964"/>
      <c r="AP222" s="964"/>
      <c r="AQ222" s="961"/>
      <c r="AR222" s="965"/>
      <c r="AS222" s="964"/>
      <c r="AT222" s="965"/>
      <c r="AU222" s="964"/>
      <c r="AV222" s="965"/>
      <c r="AW222" s="964"/>
      <c r="AX222" s="964"/>
      <c r="AY222" s="1028"/>
    </row>
    <row r="223" spans="1:51" s="120" customFormat="1" ht="12" customHeight="1" thickBot="1" x14ac:dyDescent="0.3">
      <c r="A223" s="792"/>
      <c r="B223" s="832"/>
      <c r="C223" s="829"/>
      <c r="D223" s="1058" t="s">
        <v>112</v>
      </c>
      <c r="E223" s="968">
        <v>26001301</v>
      </c>
      <c r="F223" s="968">
        <v>26001301</v>
      </c>
      <c r="G223" s="968">
        <v>26001301</v>
      </c>
      <c r="H223" s="968">
        <v>26001301</v>
      </c>
      <c r="I223" s="968">
        <v>26001301</v>
      </c>
      <c r="J223" s="970"/>
      <c r="K223" s="970"/>
      <c r="L223" s="970"/>
      <c r="M223" s="970"/>
      <c r="N223" s="970"/>
      <c r="O223" s="967"/>
      <c r="P223" s="967"/>
      <c r="Q223" s="967"/>
      <c r="R223" s="1034"/>
      <c r="S223" s="971"/>
      <c r="T223" s="1035">
        <v>7524118</v>
      </c>
      <c r="U223" s="1035">
        <v>9545952</v>
      </c>
      <c r="V223" s="1035">
        <v>21809802</v>
      </c>
      <c r="W223" s="1036"/>
      <c r="X223" s="1034"/>
      <c r="Y223" s="1034"/>
      <c r="Z223" s="1034"/>
      <c r="AA223" s="1034"/>
      <c r="AB223" s="1034"/>
      <c r="AC223" s="1034"/>
      <c r="AD223" s="1034"/>
      <c r="AE223" s="1034"/>
      <c r="AF223" s="971"/>
      <c r="AG223" s="1023"/>
      <c r="AH223" s="974"/>
      <c r="AI223" s="974"/>
      <c r="AJ223" s="975"/>
      <c r="AK223" s="974"/>
      <c r="AL223" s="974"/>
      <c r="AM223" s="974"/>
      <c r="AN223" s="977"/>
      <c r="AO223" s="977"/>
      <c r="AP223" s="977"/>
      <c r="AQ223" s="974"/>
      <c r="AR223" s="978"/>
      <c r="AS223" s="977"/>
      <c r="AT223" s="978"/>
      <c r="AU223" s="977"/>
      <c r="AV223" s="978"/>
      <c r="AW223" s="977"/>
      <c r="AX223" s="977"/>
      <c r="AY223" s="1028"/>
    </row>
    <row r="224" spans="1:51" s="120" customFormat="1" ht="12" customHeight="1" thickBot="1" x14ac:dyDescent="0.3">
      <c r="A224" s="792"/>
      <c r="B224" s="832"/>
      <c r="C224" s="827" t="s">
        <v>206</v>
      </c>
      <c r="D224" s="119" t="s">
        <v>106</v>
      </c>
      <c r="E224" s="946">
        <v>64</v>
      </c>
      <c r="F224" s="946">
        <v>64</v>
      </c>
      <c r="G224" s="946">
        <v>64</v>
      </c>
      <c r="H224" s="946">
        <v>64</v>
      </c>
      <c r="I224" s="946">
        <v>64</v>
      </c>
      <c r="J224" s="1024"/>
      <c r="K224" s="1024"/>
      <c r="L224" s="1024"/>
      <c r="M224" s="1024"/>
      <c r="N224" s="1024"/>
      <c r="O224" s="1024"/>
      <c r="P224" s="1024"/>
      <c r="Q224" s="1024"/>
      <c r="R224" s="967"/>
      <c r="S224" s="948"/>
      <c r="T224" s="1025">
        <v>3</v>
      </c>
      <c r="U224" s="1025">
        <v>5</v>
      </c>
      <c r="V224" s="1029">
        <v>12</v>
      </c>
      <c r="W224" s="1027"/>
      <c r="X224" s="1014"/>
      <c r="Y224" s="1014"/>
      <c r="Z224" s="1014"/>
      <c r="AA224" s="1014"/>
      <c r="AB224" s="1014"/>
      <c r="AC224" s="1014"/>
      <c r="AD224" s="1014"/>
      <c r="AE224" s="1014"/>
      <c r="AF224" s="948"/>
      <c r="AG224" s="1012" t="s">
        <v>206</v>
      </c>
      <c r="AH224" s="951" t="s">
        <v>1843</v>
      </c>
      <c r="AI224" s="951" t="s">
        <v>81</v>
      </c>
      <c r="AJ224" s="952" t="s">
        <v>1847</v>
      </c>
      <c r="AK224" s="951" t="s">
        <v>206</v>
      </c>
      <c r="AL224" s="951" t="s">
        <v>81</v>
      </c>
      <c r="AM224" s="951" t="s">
        <v>190</v>
      </c>
      <c r="AN224" s="954">
        <v>85189.570636040124</v>
      </c>
      <c r="AO224" s="954">
        <v>40744.788824209485</v>
      </c>
      <c r="AP224" s="954">
        <v>44444.781811830631</v>
      </c>
      <c r="AQ224" s="951" t="s">
        <v>81</v>
      </c>
      <c r="AR224" s="955" t="s">
        <v>191</v>
      </c>
      <c r="AS224" s="954">
        <v>85189.570636040124</v>
      </c>
      <c r="AT224" s="955" t="s">
        <v>191</v>
      </c>
      <c r="AU224" s="954">
        <v>85189.570636040124</v>
      </c>
      <c r="AV224" s="955" t="s">
        <v>192</v>
      </c>
      <c r="AW224" s="954">
        <v>85189.570636040124</v>
      </c>
      <c r="AX224" s="954">
        <v>85189.570636040124</v>
      </c>
      <c r="AY224" s="1028"/>
    </row>
    <row r="225" spans="1:51" s="120" customFormat="1" ht="12" customHeight="1" thickBot="1" x14ac:dyDescent="0.3">
      <c r="A225" s="792"/>
      <c r="B225" s="832"/>
      <c r="C225" s="828"/>
      <c r="D225" s="1057" t="s">
        <v>107</v>
      </c>
      <c r="E225" s="122">
        <v>7452753</v>
      </c>
      <c r="F225" s="122">
        <v>7452753</v>
      </c>
      <c r="G225" s="122">
        <v>7452753</v>
      </c>
      <c r="H225" s="122">
        <v>7452753</v>
      </c>
      <c r="I225" s="122">
        <v>7452753</v>
      </c>
      <c r="J225" s="123"/>
      <c r="K225" s="123"/>
      <c r="L225" s="123"/>
      <c r="M225" s="123"/>
      <c r="N225" s="123"/>
      <c r="O225" s="123"/>
      <c r="P225" s="123"/>
      <c r="Q225" s="123"/>
      <c r="R225" s="967"/>
      <c r="S225" s="958"/>
      <c r="T225" s="475">
        <v>2452471</v>
      </c>
      <c r="U225" s="475">
        <v>2452471</v>
      </c>
      <c r="V225" s="1029">
        <v>6669713</v>
      </c>
      <c r="W225" s="1027"/>
      <c r="X225" s="1014"/>
      <c r="Y225" s="1014"/>
      <c r="Z225" s="1014"/>
      <c r="AA225" s="1014"/>
      <c r="AB225" s="1014"/>
      <c r="AC225" s="1014"/>
      <c r="AD225" s="1014"/>
      <c r="AE225" s="1014"/>
      <c r="AF225" s="958"/>
      <c r="AG225" s="1015"/>
      <c r="AH225" s="961"/>
      <c r="AI225" s="961"/>
      <c r="AJ225" s="962"/>
      <c r="AK225" s="961"/>
      <c r="AL225" s="961"/>
      <c r="AM225" s="961"/>
      <c r="AN225" s="964"/>
      <c r="AO225" s="964"/>
      <c r="AP225" s="964"/>
      <c r="AQ225" s="961"/>
      <c r="AR225" s="965"/>
      <c r="AS225" s="964"/>
      <c r="AT225" s="965"/>
      <c r="AU225" s="964"/>
      <c r="AV225" s="965"/>
      <c r="AW225" s="964"/>
      <c r="AX225" s="964"/>
      <c r="AY225" s="1028"/>
    </row>
    <row r="226" spans="1:51" s="120" customFormat="1" ht="12" customHeight="1" thickBot="1" x14ac:dyDescent="0.3">
      <c r="A226" s="792"/>
      <c r="B226" s="832"/>
      <c r="C226" s="828"/>
      <c r="D226" s="121" t="s">
        <v>109</v>
      </c>
      <c r="E226" s="468">
        <v>3</v>
      </c>
      <c r="F226" s="468">
        <v>3</v>
      </c>
      <c r="G226" s="468">
        <v>3</v>
      </c>
      <c r="H226" s="468">
        <v>3</v>
      </c>
      <c r="I226" s="468">
        <v>3</v>
      </c>
      <c r="J226" s="967"/>
      <c r="K226" s="967"/>
      <c r="L226" s="967"/>
      <c r="M226" s="967"/>
      <c r="N226" s="967"/>
      <c r="O226" s="967"/>
      <c r="P226" s="967"/>
      <c r="Q226" s="967"/>
      <c r="R226" s="967"/>
      <c r="S226" s="958"/>
      <c r="T226" s="1030">
        <v>2</v>
      </c>
      <c r="U226" s="1030">
        <v>2</v>
      </c>
      <c r="V226" s="1030">
        <v>3</v>
      </c>
      <c r="W226" s="1031"/>
      <c r="X226" s="1032"/>
      <c r="Y226" s="1032"/>
      <c r="Z226" s="1032"/>
      <c r="AA226" s="1032"/>
      <c r="AB226" s="1032"/>
      <c r="AC226" s="1032"/>
      <c r="AD226" s="1032"/>
      <c r="AE226" s="1032"/>
      <c r="AF226" s="958"/>
      <c r="AG226" s="1015"/>
      <c r="AH226" s="961"/>
      <c r="AI226" s="961"/>
      <c r="AJ226" s="962"/>
      <c r="AK226" s="961"/>
      <c r="AL226" s="961"/>
      <c r="AM226" s="961"/>
      <c r="AN226" s="964"/>
      <c r="AO226" s="964"/>
      <c r="AP226" s="964"/>
      <c r="AQ226" s="961"/>
      <c r="AR226" s="965"/>
      <c r="AS226" s="964"/>
      <c r="AT226" s="965"/>
      <c r="AU226" s="964"/>
      <c r="AV226" s="965"/>
      <c r="AW226" s="964"/>
      <c r="AX226" s="964"/>
      <c r="AY226" s="1028"/>
    </row>
    <row r="227" spans="1:51" s="120" customFormat="1" ht="12" customHeight="1" thickBot="1" x14ac:dyDescent="0.3">
      <c r="A227" s="792"/>
      <c r="B227" s="832"/>
      <c r="C227" s="828"/>
      <c r="D227" s="1057" t="s">
        <v>110</v>
      </c>
      <c r="E227" s="468">
        <v>2810919</v>
      </c>
      <c r="F227" s="468">
        <v>2810919</v>
      </c>
      <c r="G227" s="468">
        <v>2810919</v>
      </c>
      <c r="H227" s="468">
        <v>2810919</v>
      </c>
      <c r="I227" s="468">
        <v>2810919</v>
      </c>
      <c r="J227" s="967"/>
      <c r="K227" s="967"/>
      <c r="L227" s="967"/>
      <c r="M227" s="967"/>
      <c r="N227" s="967"/>
      <c r="O227" s="967"/>
      <c r="P227" s="967"/>
      <c r="Q227" s="967"/>
      <c r="R227" s="967"/>
      <c r="S227" s="958"/>
      <c r="T227" s="475">
        <v>517575</v>
      </c>
      <c r="U227" s="475">
        <v>1315667</v>
      </c>
      <c r="V227" s="1029">
        <v>1939420</v>
      </c>
      <c r="W227" s="1027"/>
      <c r="X227" s="1014"/>
      <c r="Y227" s="1014"/>
      <c r="Z227" s="967"/>
      <c r="AA227" s="967"/>
      <c r="AB227" s="967"/>
      <c r="AC227" s="967"/>
      <c r="AD227" s="967"/>
      <c r="AE227" s="967"/>
      <c r="AF227" s="958"/>
      <c r="AG227" s="1015"/>
      <c r="AH227" s="961"/>
      <c r="AI227" s="961"/>
      <c r="AJ227" s="962"/>
      <c r="AK227" s="961"/>
      <c r="AL227" s="961"/>
      <c r="AM227" s="961"/>
      <c r="AN227" s="964"/>
      <c r="AO227" s="964"/>
      <c r="AP227" s="964"/>
      <c r="AQ227" s="961"/>
      <c r="AR227" s="965"/>
      <c r="AS227" s="964"/>
      <c r="AT227" s="965"/>
      <c r="AU227" s="964"/>
      <c r="AV227" s="965"/>
      <c r="AW227" s="964"/>
      <c r="AX227" s="964"/>
      <c r="AY227" s="1028"/>
    </row>
    <row r="228" spans="1:51" s="120" customFormat="1" ht="12" customHeight="1" thickBot="1" x14ac:dyDescent="0.3">
      <c r="A228" s="792"/>
      <c r="B228" s="832"/>
      <c r="C228" s="828"/>
      <c r="D228" s="121" t="s">
        <v>111</v>
      </c>
      <c r="E228" s="468">
        <v>67</v>
      </c>
      <c r="F228" s="468">
        <v>67</v>
      </c>
      <c r="G228" s="468">
        <v>67</v>
      </c>
      <c r="H228" s="468">
        <v>67</v>
      </c>
      <c r="I228" s="468">
        <v>67</v>
      </c>
      <c r="J228" s="967"/>
      <c r="K228" s="967"/>
      <c r="L228" s="967"/>
      <c r="M228" s="967"/>
      <c r="N228" s="967"/>
      <c r="O228" s="967"/>
      <c r="P228" s="967"/>
      <c r="Q228" s="967"/>
      <c r="R228" s="967"/>
      <c r="S228" s="958"/>
      <c r="T228" s="959">
        <v>5</v>
      </c>
      <c r="U228" s="959">
        <v>7</v>
      </c>
      <c r="V228" s="959">
        <v>15</v>
      </c>
      <c r="W228" s="1033"/>
      <c r="X228" s="967"/>
      <c r="Y228" s="967"/>
      <c r="Z228" s="967"/>
      <c r="AA228" s="967"/>
      <c r="AB228" s="967"/>
      <c r="AC228" s="967"/>
      <c r="AD228" s="967"/>
      <c r="AE228" s="967"/>
      <c r="AF228" s="958"/>
      <c r="AG228" s="1015"/>
      <c r="AH228" s="961"/>
      <c r="AI228" s="961"/>
      <c r="AJ228" s="962"/>
      <c r="AK228" s="961"/>
      <c r="AL228" s="961"/>
      <c r="AM228" s="961"/>
      <c r="AN228" s="964"/>
      <c r="AO228" s="964"/>
      <c r="AP228" s="964"/>
      <c r="AQ228" s="961"/>
      <c r="AR228" s="965"/>
      <c r="AS228" s="964"/>
      <c r="AT228" s="965"/>
      <c r="AU228" s="964"/>
      <c r="AV228" s="965"/>
      <c r="AW228" s="964"/>
      <c r="AX228" s="964"/>
      <c r="AY228" s="1028"/>
    </row>
    <row r="229" spans="1:51" s="120" customFormat="1" ht="12" customHeight="1" thickBot="1" x14ac:dyDescent="0.3">
      <c r="A229" s="792"/>
      <c r="B229" s="832"/>
      <c r="C229" s="829"/>
      <c r="D229" s="1058" t="s">
        <v>112</v>
      </c>
      <c r="E229" s="968">
        <v>10263672</v>
      </c>
      <c r="F229" s="968">
        <v>10263672</v>
      </c>
      <c r="G229" s="968">
        <v>10263672</v>
      </c>
      <c r="H229" s="968">
        <v>10263672</v>
      </c>
      <c r="I229" s="968">
        <v>10263672</v>
      </c>
      <c r="J229" s="970"/>
      <c r="K229" s="970"/>
      <c r="L229" s="970"/>
      <c r="M229" s="970"/>
      <c r="N229" s="970"/>
      <c r="O229" s="967"/>
      <c r="P229" s="967"/>
      <c r="Q229" s="967"/>
      <c r="R229" s="1034"/>
      <c r="S229" s="971"/>
      <c r="T229" s="1035">
        <v>2970046</v>
      </c>
      <c r="U229" s="1035">
        <v>3768138</v>
      </c>
      <c r="V229" s="1035">
        <v>8609133</v>
      </c>
      <c r="W229" s="1036"/>
      <c r="X229" s="1034"/>
      <c r="Y229" s="1034"/>
      <c r="Z229" s="1034"/>
      <c r="AA229" s="1034"/>
      <c r="AB229" s="1034"/>
      <c r="AC229" s="1034"/>
      <c r="AD229" s="1034"/>
      <c r="AE229" s="1034"/>
      <c r="AF229" s="971"/>
      <c r="AG229" s="1023"/>
      <c r="AH229" s="974"/>
      <c r="AI229" s="974"/>
      <c r="AJ229" s="975"/>
      <c r="AK229" s="974"/>
      <c r="AL229" s="974"/>
      <c r="AM229" s="974"/>
      <c r="AN229" s="977"/>
      <c r="AO229" s="977"/>
      <c r="AP229" s="977"/>
      <c r="AQ229" s="974"/>
      <c r="AR229" s="978"/>
      <c r="AS229" s="977"/>
      <c r="AT229" s="978"/>
      <c r="AU229" s="977"/>
      <c r="AV229" s="978"/>
      <c r="AW229" s="977"/>
      <c r="AX229" s="977"/>
      <c r="AY229" s="1028"/>
    </row>
    <row r="230" spans="1:51" s="120" customFormat="1" ht="12" customHeight="1" thickBot="1" x14ac:dyDescent="0.3">
      <c r="A230" s="792"/>
      <c r="B230" s="832"/>
      <c r="C230" s="827" t="s">
        <v>207</v>
      </c>
      <c r="D230" s="119" t="s">
        <v>106</v>
      </c>
      <c r="E230" s="946">
        <v>255</v>
      </c>
      <c r="F230" s="946">
        <v>255</v>
      </c>
      <c r="G230" s="946">
        <v>255</v>
      </c>
      <c r="H230" s="946">
        <v>255</v>
      </c>
      <c r="I230" s="946">
        <v>255</v>
      </c>
      <c r="J230" s="1024"/>
      <c r="K230" s="1024"/>
      <c r="L230" s="1024"/>
      <c r="M230" s="1024"/>
      <c r="N230" s="1024"/>
      <c r="O230" s="1024"/>
      <c r="P230" s="1024"/>
      <c r="Q230" s="1024"/>
      <c r="R230" s="967"/>
      <c r="S230" s="948"/>
      <c r="T230" s="1025">
        <v>12</v>
      </c>
      <c r="U230" s="1025">
        <v>22</v>
      </c>
      <c r="V230" s="1029">
        <v>25</v>
      </c>
      <c r="W230" s="1027"/>
      <c r="X230" s="1014"/>
      <c r="Y230" s="1014"/>
      <c r="Z230" s="1014"/>
      <c r="AA230" s="1014"/>
      <c r="AB230" s="1014"/>
      <c r="AC230" s="1014"/>
      <c r="AD230" s="1014"/>
      <c r="AE230" s="1014"/>
      <c r="AF230" s="948"/>
      <c r="AG230" s="1012" t="s">
        <v>207</v>
      </c>
      <c r="AH230" s="951" t="s">
        <v>1844</v>
      </c>
      <c r="AI230" s="951" t="s">
        <v>81</v>
      </c>
      <c r="AJ230" s="952" t="s">
        <v>1847</v>
      </c>
      <c r="AK230" s="951" t="s">
        <v>207</v>
      </c>
      <c r="AL230" s="951" t="s">
        <v>81</v>
      </c>
      <c r="AM230" s="951" t="s">
        <v>190</v>
      </c>
      <c r="AN230" s="954">
        <v>258768.19467086013</v>
      </c>
      <c r="AO230" s="954">
        <v>122145.6444162822</v>
      </c>
      <c r="AP230" s="954">
        <v>136622.55025457792</v>
      </c>
      <c r="AQ230" s="951" t="s">
        <v>81</v>
      </c>
      <c r="AR230" s="955" t="s">
        <v>191</v>
      </c>
      <c r="AS230" s="954">
        <v>258768.19467086013</v>
      </c>
      <c r="AT230" s="955" t="s">
        <v>191</v>
      </c>
      <c r="AU230" s="954">
        <v>258768.19467086013</v>
      </c>
      <c r="AV230" s="955" t="s">
        <v>192</v>
      </c>
      <c r="AW230" s="954">
        <v>258768.19467086013</v>
      </c>
      <c r="AX230" s="954">
        <v>258768.19467086013</v>
      </c>
      <c r="AY230" s="1028"/>
    </row>
    <row r="231" spans="1:51" s="120" customFormat="1" ht="12" customHeight="1" thickBot="1" x14ac:dyDescent="0.3">
      <c r="A231" s="792"/>
      <c r="B231" s="832"/>
      <c r="C231" s="828"/>
      <c r="D231" s="1057" t="s">
        <v>107</v>
      </c>
      <c r="E231" s="122">
        <v>29811011</v>
      </c>
      <c r="F231" s="122">
        <v>29811011</v>
      </c>
      <c r="G231" s="122">
        <v>29811011</v>
      </c>
      <c r="H231" s="122">
        <v>29811011</v>
      </c>
      <c r="I231" s="122">
        <v>29811011</v>
      </c>
      <c r="J231" s="123"/>
      <c r="K231" s="123"/>
      <c r="L231" s="123"/>
      <c r="M231" s="123"/>
      <c r="N231" s="123"/>
      <c r="O231" s="123"/>
      <c r="P231" s="123"/>
      <c r="Q231" s="123"/>
      <c r="R231" s="967"/>
      <c r="S231" s="958"/>
      <c r="T231" s="475">
        <v>9809886</v>
      </c>
      <c r="U231" s="475">
        <v>9809886</v>
      </c>
      <c r="V231" s="1029">
        <v>26678852</v>
      </c>
      <c r="W231" s="1027"/>
      <c r="X231" s="1014"/>
      <c r="Y231" s="1014"/>
      <c r="Z231" s="1014"/>
      <c r="AA231" s="1014"/>
      <c r="AB231" s="1014"/>
      <c r="AC231" s="1014"/>
      <c r="AD231" s="1014"/>
      <c r="AE231" s="1014"/>
      <c r="AF231" s="958"/>
      <c r="AG231" s="1015"/>
      <c r="AH231" s="961"/>
      <c r="AI231" s="961"/>
      <c r="AJ231" s="962"/>
      <c r="AK231" s="961"/>
      <c r="AL231" s="961"/>
      <c r="AM231" s="961"/>
      <c r="AN231" s="964"/>
      <c r="AO231" s="964"/>
      <c r="AP231" s="964"/>
      <c r="AQ231" s="961"/>
      <c r="AR231" s="965"/>
      <c r="AS231" s="964"/>
      <c r="AT231" s="965"/>
      <c r="AU231" s="964"/>
      <c r="AV231" s="965"/>
      <c r="AW231" s="964"/>
      <c r="AX231" s="964"/>
      <c r="AY231" s="1028"/>
    </row>
    <row r="232" spans="1:51" s="120" customFormat="1" ht="12" customHeight="1" thickBot="1" x14ac:dyDescent="0.3">
      <c r="A232" s="792"/>
      <c r="B232" s="832"/>
      <c r="C232" s="828"/>
      <c r="D232" s="121" t="s">
        <v>109</v>
      </c>
      <c r="E232" s="468">
        <v>35</v>
      </c>
      <c r="F232" s="468">
        <v>35</v>
      </c>
      <c r="G232" s="468">
        <v>35</v>
      </c>
      <c r="H232" s="468">
        <v>35</v>
      </c>
      <c r="I232" s="468">
        <v>35</v>
      </c>
      <c r="J232" s="967"/>
      <c r="K232" s="967"/>
      <c r="L232" s="967"/>
      <c r="M232" s="967"/>
      <c r="N232" s="967"/>
      <c r="O232" s="967"/>
      <c r="P232" s="967"/>
      <c r="Q232" s="967"/>
      <c r="R232" s="967"/>
      <c r="S232" s="958"/>
      <c r="T232" s="1030">
        <v>30</v>
      </c>
      <c r="U232" s="1030">
        <v>32</v>
      </c>
      <c r="V232" s="1030">
        <v>35</v>
      </c>
      <c r="W232" s="1031"/>
      <c r="X232" s="1032"/>
      <c r="Y232" s="1032"/>
      <c r="Z232" s="1032"/>
      <c r="AA232" s="1032"/>
      <c r="AB232" s="1032"/>
      <c r="AC232" s="1032"/>
      <c r="AD232" s="1032"/>
      <c r="AE232" s="1032"/>
      <c r="AF232" s="958"/>
      <c r="AG232" s="1015"/>
      <c r="AH232" s="961"/>
      <c r="AI232" s="961"/>
      <c r="AJ232" s="962"/>
      <c r="AK232" s="961"/>
      <c r="AL232" s="961"/>
      <c r="AM232" s="961"/>
      <c r="AN232" s="964"/>
      <c r="AO232" s="964"/>
      <c r="AP232" s="964"/>
      <c r="AQ232" s="961"/>
      <c r="AR232" s="965"/>
      <c r="AS232" s="964"/>
      <c r="AT232" s="965"/>
      <c r="AU232" s="964"/>
      <c r="AV232" s="965"/>
      <c r="AW232" s="964"/>
      <c r="AX232" s="964"/>
      <c r="AY232" s="1028"/>
    </row>
    <row r="233" spans="1:51" s="120" customFormat="1" ht="12" customHeight="1" thickBot="1" x14ac:dyDescent="0.3">
      <c r="A233" s="792"/>
      <c r="B233" s="832"/>
      <c r="C233" s="828"/>
      <c r="D233" s="1057" t="s">
        <v>110</v>
      </c>
      <c r="E233" s="468">
        <v>11243674</v>
      </c>
      <c r="F233" s="468">
        <v>11243674</v>
      </c>
      <c r="G233" s="468">
        <v>11243674</v>
      </c>
      <c r="H233" s="468">
        <v>11243674</v>
      </c>
      <c r="I233" s="468">
        <v>11243674</v>
      </c>
      <c r="J233" s="967"/>
      <c r="K233" s="967"/>
      <c r="L233" s="967"/>
      <c r="M233" s="967"/>
      <c r="N233" s="967"/>
      <c r="O233" s="967"/>
      <c r="P233" s="967"/>
      <c r="Q233" s="967"/>
      <c r="R233" s="967"/>
      <c r="S233" s="958"/>
      <c r="T233" s="475">
        <v>2070300</v>
      </c>
      <c r="U233" s="475">
        <v>5262670</v>
      </c>
      <c r="V233" s="1029">
        <v>7757678</v>
      </c>
      <c r="W233" s="1027"/>
      <c r="X233" s="1014"/>
      <c r="Y233" s="1014"/>
      <c r="Z233" s="967"/>
      <c r="AA233" s="967"/>
      <c r="AB233" s="967"/>
      <c r="AC233" s="967"/>
      <c r="AD233" s="967"/>
      <c r="AE233" s="967"/>
      <c r="AF233" s="958"/>
      <c r="AG233" s="1015"/>
      <c r="AH233" s="961"/>
      <c r="AI233" s="961"/>
      <c r="AJ233" s="962"/>
      <c r="AK233" s="961"/>
      <c r="AL233" s="961"/>
      <c r="AM233" s="961"/>
      <c r="AN233" s="964"/>
      <c r="AO233" s="964"/>
      <c r="AP233" s="964"/>
      <c r="AQ233" s="961"/>
      <c r="AR233" s="965"/>
      <c r="AS233" s="964"/>
      <c r="AT233" s="965"/>
      <c r="AU233" s="964"/>
      <c r="AV233" s="965"/>
      <c r="AW233" s="964"/>
      <c r="AX233" s="964"/>
      <c r="AY233" s="1028"/>
    </row>
    <row r="234" spans="1:51" s="120" customFormat="1" ht="12" customHeight="1" thickBot="1" x14ac:dyDescent="0.3">
      <c r="A234" s="792"/>
      <c r="B234" s="832"/>
      <c r="C234" s="828"/>
      <c r="D234" s="121" t="s">
        <v>111</v>
      </c>
      <c r="E234" s="468">
        <v>290</v>
      </c>
      <c r="F234" s="468">
        <v>290</v>
      </c>
      <c r="G234" s="468">
        <v>290</v>
      </c>
      <c r="H234" s="468">
        <v>290</v>
      </c>
      <c r="I234" s="468">
        <v>290</v>
      </c>
      <c r="J234" s="967"/>
      <c r="K234" s="967"/>
      <c r="L234" s="967"/>
      <c r="M234" s="967"/>
      <c r="N234" s="967"/>
      <c r="O234" s="967"/>
      <c r="P234" s="967"/>
      <c r="Q234" s="967"/>
      <c r="R234" s="967"/>
      <c r="S234" s="958"/>
      <c r="T234" s="959">
        <v>42</v>
      </c>
      <c r="U234" s="959">
        <v>54</v>
      </c>
      <c r="V234" s="959">
        <v>60</v>
      </c>
      <c r="W234" s="1033"/>
      <c r="X234" s="967"/>
      <c r="Y234" s="967"/>
      <c r="Z234" s="967"/>
      <c r="AA234" s="967"/>
      <c r="AB234" s="967"/>
      <c r="AC234" s="967"/>
      <c r="AD234" s="967"/>
      <c r="AE234" s="967"/>
      <c r="AF234" s="958"/>
      <c r="AG234" s="1015"/>
      <c r="AH234" s="961"/>
      <c r="AI234" s="961"/>
      <c r="AJ234" s="962"/>
      <c r="AK234" s="961"/>
      <c r="AL234" s="961"/>
      <c r="AM234" s="961"/>
      <c r="AN234" s="964"/>
      <c r="AO234" s="964"/>
      <c r="AP234" s="964"/>
      <c r="AQ234" s="961"/>
      <c r="AR234" s="965"/>
      <c r="AS234" s="964"/>
      <c r="AT234" s="965"/>
      <c r="AU234" s="964"/>
      <c r="AV234" s="965"/>
      <c r="AW234" s="964"/>
      <c r="AX234" s="964"/>
      <c r="AY234" s="1028"/>
    </row>
    <row r="235" spans="1:51" s="120" customFormat="1" ht="12" customHeight="1" thickBot="1" x14ac:dyDescent="0.3">
      <c r="A235" s="792"/>
      <c r="B235" s="832"/>
      <c r="C235" s="829"/>
      <c r="D235" s="1058" t="s">
        <v>112</v>
      </c>
      <c r="E235" s="968">
        <v>41054685</v>
      </c>
      <c r="F235" s="968">
        <v>41054685</v>
      </c>
      <c r="G235" s="968">
        <v>41054685</v>
      </c>
      <c r="H235" s="968">
        <v>41054685</v>
      </c>
      <c r="I235" s="968">
        <v>41054685</v>
      </c>
      <c r="J235" s="970"/>
      <c r="K235" s="970"/>
      <c r="L235" s="970"/>
      <c r="M235" s="970"/>
      <c r="N235" s="970"/>
      <c r="O235" s="967"/>
      <c r="P235" s="967"/>
      <c r="Q235" s="967"/>
      <c r="R235" s="1034"/>
      <c r="S235" s="971"/>
      <c r="T235" s="1035">
        <v>11880186</v>
      </c>
      <c r="U235" s="1035">
        <v>15072556</v>
      </c>
      <c r="V235" s="1035">
        <v>34436530</v>
      </c>
      <c r="W235" s="1036"/>
      <c r="X235" s="1034"/>
      <c r="Y235" s="1034"/>
      <c r="Z235" s="1034"/>
      <c r="AA235" s="1034"/>
      <c r="AB235" s="1034"/>
      <c r="AC235" s="1034"/>
      <c r="AD235" s="1034"/>
      <c r="AE235" s="1034"/>
      <c r="AF235" s="971"/>
      <c r="AG235" s="1023"/>
      <c r="AH235" s="974"/>
      <c r="AI235" s="974"/>
      <c r="AJ235" s="975"/>
      <c r="AK235" s="974"/>
      <c r="AL235" s="974"/>
      <c r="AM235" s="974"/>
      <c r="AN235" s="977"/>
      <c r="AO235" s="977"/>
      <c r="AP235" s="977"/>
      <c r="AQ235" s="974"/>
      <c r="AR235" s="978"/>
      <c r="AS235" s="977"/>
      <c r="AT235" s="978"/>
      <c r="AU235" s="977"/>
      <c r="AV235" s="978"/>
      <c r="AW235" s="977"/>
      <c r="AX235" s="977"/>
      <c r="AY235" s="1028"/>
    </row>
    <row r="236" spans="1:51" s="120" customFormat="1" ht="12" customHeight="1" thickBot="1" x14ac:dyDescent="0.3">
      <c r="A236" s="792"/>
      <c r="B236" s="832"/>
      <c r="C236" s="827" t="s">
        <v>208</v>
      </c>
      <c r="D236" s="119" t="s">
        <v>106</v>
      </c>
      <c r="E236" s="946">
        <v>21</v>
      </c>
      <c r="F236" s="946">
        <v>21</v>
      </c>
      <c r="G236" s="946">
        <v>21</v>
      </c>
      <c r="H236" s="946">
        <v>21</v>
      </c>
      <c r="I236" s="946">
        <v>21</v>
      </c>
      <c r="J236" s="1024"/>
      <c r="K236" s="1024"/>
      <c r="L236" s="1024"/>
      <c r="M236" s="1024"/>
      <c r="N236" s="1024"/>
      <c r="O236" s="1024"/>
      <c r="P236" s="1024"/>
      <c r="Q236" s="1024"/>
      <c r="R236" s="967"/>
      <c r="S236" s="948"/>
      <c r="T236" s="1025">
        <v>1</v>
      </c>
      <c r="U236" s="1025">
        <v>2</v>
      </c>
      <c r="V236" s="1029">
        <v>4</v>
      </c>
      <c r="W236" s="1027"/>
      <c r="X236" s="1014"/>
      <c r="Y236" s="1014"/>
      <c r="Z236" s="1014"/>
      <c r="AA236" s="1014"/>
      <c r="AB236" s="1014"/>
      <c r="AC236" s="1014"/>
      <c r="AD236" s="1014"/>
      <c r="AE236" s="1014"/>
      <c r="AF236" s="948"/>
      <c r="AG236" s="1012" t="s">
        <v>208</v>
      </c>
      <c r="AH236" s="951" t="s">
        <v>1845</v>
      </c>
      <c r="AI236" s="951" t="s">
        <v>81</v>
      </c>
      <c r="AJ236" s="952" t="s">
        <v>1847</v>
      </c>
      <c r="AK236" s="951" t="s">
        <v>208</v>
      </c>
      <c r="AL236" s="951" t="s">
        <v>81</v>
      </c>
      <c r="AM236" s="951" t="s">
        <v>190</v>
      </c>
      <c r="AN236" s="954">
        <v>19238.115539607385</v>
      </c>
      <c r="AO236" s="954">
        <v>9835.700458121064</v>
      </c>
      <c r="AP236" s="954">
        <v>9402.4150814863206</v>
      </c>
      <c r="AQ236" s="951" t="s">
        <v>81</v>
      </c>
      <c r="AR236" s="955" t="s">
        <v>191</v>
      </c>
      <c r="AS236" s="954">
        <v>19238.115539607385</v>
      </c>
      <c r="AT236" s="955" t="s">
        <v>191</v>
      </c>
      <c r="AU236" s="954">
        <v>19238.115539607385</v>
      </c>
      <c r="AV236" s="955" t="s">
        <v>192</v>
      </c>
      <c r="AW236" s="954">
        <v>19238.115539607385</v>
      </c>
      <c r="AX236" s="954">
        <v>19238.115539607385</v>
      </c>
      <c r="AY236" s="1028"/>
    </row>
    <row r="237" spans="1:51" s="120" customFormat="1" ht="12" customHeight="1" thickBot="1" x14ac:dyDescent="0.3">
      <c r="A237" s="792"/>
      <c r="B237" s="832"/>
      <c r="C237" s="828"/>
      <c r="D237" s="1057" t="s">
        <v>107</v>
      </c>
      <c r="E237" s="122">
        <v>2484251</v>
      </c>
      <c r="F237" s="122">
        <v>2484251</v>
      </c>
      <c r="G237" s="122">
        <v>2484251</v>
      </c>
      <c r="H237" s="122">
        <v>2484251</v>
      </c>
      <c r="I237" s="122">
        <v>2484251</v>
      </c>
      <c r="J237" s="123"/>
      <c r="K237" s="123"/>
      <c r="L237" s="123"/>
      <c r="M237" s="123"/>
      <c r="N237" s="123"/>
      <c r="O237" s="123"/>
      <c r="P237" s="123"/>
      <c r="Q237" s="123"/>
      <c r="R237" s="967"/>
      <c r="S237" s="958"/>
      <c r="T237" s="475">
        <v>817490</v>
      </c>
      <c r="U237" s="475">
        <v>817490</v>
      </c>
      <c r="V237" s="1029">
        <v>2223238</v>
      </c>
      <c r="W237" s="1027"/>
      <c r="X237" s="1014"/>
      <c r="Y237" s="1014"/>
      <c r="Z237" s="1014"/>
      <c r="AA237" s="1014"/>
      <c r="AB237" s="1014"/>
      <c r="AC237" s="1014"/>
      <c r="AD237" s="1014"/>
      <c r="AE237" s="1014"/>
      <c r="AF237" s="958"/>
      <c r="AG237" s="1015"/>
      <c r="AH237" s="961"/>
      <c r="AI237" s="961"/>
      <c r="AJ237" s="962"/>
      <c r="AK237" s="961"/>
      <c r="AL237" s="961"/>
      <c r="AM237" s="961"/>
      <c r="AN237" s="964"/>
      <c r="AO237" s="964"/>
      <c r="AP237" s="964"/>
      <c r="AQ237" s="961"/>
      <c r="AR237" s="965"/>
      <c r="AS237" s="964"/>
      <c r="AT237" s="965"/>
      <c r="AU237" s="964"/>
      <c r="AV237" s="965"/>
      <c r="AW237" s="964"/>
      <c r="AX237" s="964"/>
      <c r="AY237" s="1028"/>
    </row>
    <row r="238" spans="1:51" s="120" customFormat="1" ht="12" customHeight="1" thickBot="1" x14ac:dyDescent="0.3">
      <c r="A238" s="792"/>
      <c r="B238" s="832"/>
      <c r="C238" s="828"/>
      <c r="D238" s="121" t="s">
        <v>109</v>
      </c>
      <c r="E238" s="468">
        <v>1</v>
      </c>
      <c r="F238" s="468">
        <v>1</v>
      </c>
      <c r="G238" s="468">
        <v>1</v>
      </c>
      <c r="H238" s="468">
        <v>1</v>
      </c>
      <c r="I238" s="468">
        <v>1</v>
      </c>
      <c r="J238" s="967"/>
      <c r="K238" s="967"/>
      <c r="L238" s="967"/>
      <c r="M238" s="967"/>
      <c r="N238" s="967"/>
      <c r="O238" s="967"/>
      <c r="P238" s="967"/>
      <c r="Q238" s="967"/>
      <c r="R238" s="967"/>
      <c r="S238" s="958"/>
      <c r="T238" s="1030">
        <v>0</v>
      </c>
      <c r="U238" s="1030">
        <v>1</v>
      </c>
      <c r="V238" s="1030">
        <v>1</v>
      </c>
      <c r="W238" s="1031"/>
      <c r="X238" s="1032"/>
      <c r="Y238" s="1032"/>
      <c r="Z238" s="1032"/>
      <c r="AA238" s="1032"/>
      <c r="AB238" s="1032"/>
      <c r="AC238" s="1032"/>
      <c r="AD238" s="1032"/>
      <c r="AE238" s="1032"/>
      <c r="AF238" s="958"/>
      <c r="AG238" s="1015"/>
      <c r="AH238" s="961"/>
      <c r="AI238" s="961"/>
      <c r="AJ238" s="962"/>
      <c r="AK238" s="961"/>
      <c r="AL238" s="961"/>
      <c r="AM238" s="961"/>
      <c r="AN238" s="964"/>
      <c r="AO238" s="964"/>
      <c r="AP238" s="964"/>
      <c r="AQ238" s="961"/>
      <c r="AR238" s="965"/>
      <c r="AS238" s="964"/>
      <c r="AT238" s="965"/>
      <c r="AU238" s="964"/>
      <c r="AV238" s="965"/>
      <c r="AW238" s="964"/>
      <c r="AX238" s="964"/>
      <c r="AY238" s="1028"/>
    </row>
    <row r="239" spans="1:51" s="120" customFormat="1" ht="12" customHeight="1" thickBot="1" x14ac:dyDescent="0.3">
      <c r="A239" s="792"/>
      <c r="B239" s="832"/>
      <c r="C239" s="828"/>
      <c r="D239" s="1057" t="s">
        <v>110</v>
      </c>
      <c r="E239" s="468">
        <v>936973</v>
      </c>
      <c r="F239" s="468">
        <v>936973</v>
      </c>
      <c r="G239" s="468">
        <v>936973</v>
      </c>
      <c r="H239" s="468">
        <v>936973</v>
      </c>
      <c r="I239" s="468">
        <v>936973</v>
      </c>
      <c r="J239" s="967"/>
      <c r="K239" s="967"/>
      <c r="L239" s="967"/>
      <c r="M239" s="967"/>
      <c r="N239" s="967"/>
      <c r="O239" s="967"/>
      <c r="P239" s="967"/>
      <c r="Q239" s="967"/>
      <c r="R239" s="967"/>
      <c r="S239" s="958"/>
      <c r="T239" s="475">
        <v>172525</v>
      </c>
      <c r="U239" s="475">
        <v>438556</v>
      </c>
      <c r="V239" s="1029">
        <v>646473</v>
      </c>
      <c r="W239" s="1027"/>
      <c r="X239" s="1014"/>
      <c r="Y239" s="1014"/>
      <c r="Z239" s="967"/>
      <c r="AA239" s="967"/>
      <c r="AB239" s="967"/>
      <c r="AC239" s="967"/>
      <c r="AD239" s="967"/>
      <c r="AE239" s="967"/>
      <c r="AF239" s="958"/>
      <c r="AG239" s="1015"/>
      <c r="AH239" s="961"/>
      <c r="AI239" s="961"/>
      <c r="AJ239" s="962"/>
      <c r="AK239" s="961"/>
      <c r="AL239" s="961"/>
      <c r="AM239" s="961"/>
      <c r="AN239" s="964"/>
      <c r="AO239" s="964"/>
      <c r="AP239" s="964"/>
      <c r="AQ239" s="961"/>
      <c r="AR239" s="965"/>
      <c r="AS239" s="964"/>
      <c r="AT239" s="965"/>
      <c r="AU239" s="964"/>
      <c r="AV239" s="965"/>
      <c r="AW239" s="964"/>
      <c r="AX239" s="964"/>
      <c r="AY239" s="1028"/>
    </row>
    <row r="240" spans="1:51" s="120" customFormat="1" ht="12" customHeight="1" thickBot="1" x14ac:dyDescent="0.3">
      <c r="A240" s="792"/>
      <c r="B240" s="832"/>
      <c r="C240" s="828"/>
      <c r="D240" s="121" t="s">
        <v>111</v>
      </c>
      <c r="E240" s="468">
        <v>22</v>
      </c>
      <c r="F240" s="468">
        <v>22</v>
      </c>
      <c r="G240" s="468">
        <v>22</v>
      </c>
      <c r="H240" s="468">
        <v>22</v>
      </c>
      <c r="I240" s="468">
        <v>22</v>
      </c>
      <c r="J240" s="967"/>
      <c r="K240" s="967"/>
      <c r="L240" s="967"/>
      <c r="M240" s="967"/>
      <c r="N240" s="967"/>
      <c r="O240" s="967"/>
      <c r="P240" s="967"/>
      <c r="Q240" s="967"/>
      <c r="R240" s="967"/>
      <c r="S240" s="958"/>
      <c r="T240" s="959">
        <v>1</v>
      </c>
      <c r="U240" s="959">
        <v>3</v>
      </c>
      <c r="V240" s="959">
        <v>5</v>
      </c>
      <c r="W240" s="1033"/>
      <c r="X240" s="967"/>
      <c r="Y240" s="967"/>
      <c r="Z240" s="967"/>
      <c r="AA240" s="967"/>
      <c r="AB240" s="967"/>
      <c r="AC240" s="967"/>
      <c r="AD240" s="967"/>
      <c r="AE240" s="967"/>
      <c r="AF240" s="958"/>
      <c r="AG240" s="1015"/>
      <c r="AH240" s="961"/>
      <c r="AI240" s="961"/>
      <c r="AJ240" s="962"/>
      <c r="AK240" s="961"/>
      <c r="AL240" s="961"/>
      <c r="AM240" s="961"/>
      <c r="AN240" s="964"/>
      <c r="AO240" s="964"/>
      <c r="AP240" s="964"/>
      <c r="AQ240" s="961"/>
      <c r="AR240" s="965"/>
      <c r="AS240" s="964"/>
      <c r="AT240" s="965"/>
      <c r="AU240" s="964"/>
      <c r="AV240" s="965"/>
      <c r="AW240" s="964"/>
      <c r="AX240" s="964"/>
      <c r="AY240" s="1028"/>
    </row>
    <row r="241" spans="1:51" s="120" customFormat="1" ht="12" customHeight="1" thickBot="1" x14ac:dyDescent="0.3">
      <c r="A241" s="792"/>
      <c r="B241" s="832"/>
      <c r="C241" s="829"/>
      <c r="D241" s="1058" t="s">
        <v>112</v>
      </c>
      <c r="E241" s="968">
        <v>3421224</v>
      </c>
      <c r="F241" s="968">
        <v>3421224</v>
      </c>
      <c r="G241" s="968">
        <v>3421224</v>
      </c>
      <c r="H241" s="968">
        <v>3421224</v>
      </c>
      <c r="I241" s="968">
        <v>3421224</v>
      </c>
      <c r="J241" s="970"/>
      <c r="K241" s="970"/>
      <c r="L241" s="970"/>
      <c r="M241" s="970"/>
      <c r="N241" s="970"/>
      <c r="O241" s="967"/>
      <c r="P241" s="967"/>
      <c r="Q241" s="967"/>
      <c r="R241" s="1034"/>
      <c r="S241" s="971"/>
      <c r="T241" s="1035">
        <v>990015</v>
      </c>
      <c r="U241" s="1035">
        <v>1256046</v>
      </c>
      <c r="V241" s="1035">
        <v>2869711</v>
      </c>
      <c r="W241" s="1036"/>
      <c r="X241" s="1034"/>
      <c r="Y241" s="1034"/>
      <c r="Z241" s="1034"/>
      <c r="AA241" s="1034"/>
      <c r="AB241" s="1034"/>
      <c r="AC241" s="1034"/>
      <c r="AD241" s="1034"/>
      <c r="AE241" s="1034"/>
      <c r="AF241" s="971"/>
      <c r="AG241" s="1023"/>
      <c r="AH241" s="974"/>
      <c r="AI241" s="974"/>
      <c r="AJ241" s="975"/>
      <c r="AK241" s="974"/>
      <c r="AL241" s="974"/>
      <c r="AM241" s="974"/>
      <c r="AN241" s="977"/>
      <c r="AO241" s="977"/>
      <c r="AP241" s="977"/>
      <c r="AQ241" s="974"/>
      <c r="AR241" s="978"/>
      <c r="AS241" s="977"/>
      <c r="AT241" s="978"/>
      <c r="AU241" s="977"/>
      <c r="AV241" s="978"/>
      <c r="AW241" s="977"/>
      <c r="AX241" s="977"/>
      <c r="AY241" s="1028"/>
    </row>
    <row r="242" spans="1:51" s="120" customFormat="1" ht="12" customHeight="1" thickBot="1" x14ac:dyDescent="0.3">
      <c r="A242" s="792"/>
      <c r="B242" s="832"/>
      <c r="C242" s="827" t="s">
        <v>209</v>
      </c>
      <c r="D242" s="119" t="s">
        <v>106</v>
      </c>
      <c r="E242" s="946">
        <v>213</v>
      </c>
      <c r="F242" s="946">
        <v>213</v>
      </c>
      <c r="G242" s="946">
        <v>213</v>
      </c>
      <c r="H242" s="946">
        <v>213</v>
      </c>
      <c r="I242" s="946">
        <v>213</v>
      </c>
      <c r="J242" s="1024"/>
      <c r="K242" s="1024"/>
      <c r="L242" s="1024"/>
      <c r="M242" s="1024"/>
      <c r="N242" s="1024"/>
      <c r="O242" s="1024"/>
      <c r="P242" s="1024"/>
      <c r="Q242" s="1024"/>
      <c r="R242" s="967"/>
      <c r="S242" s="948"/>
      <c r="T242" s="1025">
        <v>21</v>
      </c>
      <c r="U242" s="1025">
        <v>28</v>
      </c>
      <c r="V242" s="1029">
        <v>29</v>
      </c>
      <c r="W242" s="1027"/>
      <c r="X242" s="1014"/>
      <c r="Y242" s="1014"/>
      <c r="Z242" s="1014"/>
      <c r="AA242" s="1014"/>
      <c r="AB242" s="1014"/>
      <c r="AC242" s="1014"/>
      <c r="AD242" s="1014"/>
      <c r="AE242" s="1014"/>
      <c r="AF242" s="948"/>
      <c r="AG242" s="1012" t="s">
        <v>209</v>
      </c>
      <c r="AH242" s="951" t="s">
        <v>1846</v>
      </c>
      <c r="AI242" s="951" t="s">
        <v>81</v>
      </c>
      <c r="AJ242" s="952" t="s">
        <v>1847</v>
      </c>
      <c r="AK242" s="951" t="s">
        <v>209</v>
      </c>
      <c r="AL242" s="951" t="s">
        <v>81</v>
      </c>
      <c r="AM242" s="951" t="s">
        <v>190</v>
      </c>
      <c r="AN242" s="954">
        <v>383278.4281180636</v>
      </c>
      <c r="AO242" s="954">
        <v>185012.57635156851</v>
      </c>
      <c r="AP242" s="954">
        <v>198265.85176649512</v>
      </c>
      <c r="AQ242" s="951" t="s">
        <v>81</v>
      </c>
      <c r="AR242" s="955" t="s">
        <v>191</v>
      </c>
      <c r="AS242" s="954">
        <v>383278.4281180636</v>
      </c>
      <c r="AT242" s="955" t="s">
        <v>191</v>
      </c>
      <c r="AU242" s="954">
        <v>383278.4281180636</v>
      </c>
      <c r="AV242" s="955" t="s">
        <v>192</v>
      </c>
      <c r="AW242" s="954">
        <v>383278.4281180636</v>
      </c>
      <c r="AX242" s="954">
        <v>383278.4281180636</v>
      </c>
      <c r="AY242" s="1028"/>
    </row>
    <row r="243" spans="1:51" s="120" customFormat="1" ht="12" customHeight="1" thickBot="1" x14ac:dyDescent="0.3">
      <c r="A243" s="792"/>
      <c r="B243" s="832"/>
      <c r="C243" s="828"/>
      <c r="D243" s="1057" t="s">
        <v>107</v>
      </c>
      <c r="E243" s="122">
        <v>24842510</v>
      </c>
      <c r="F243" s="122">
        <v>24842510</v>
      </c>
      <c r="G243" s="122">
        <v>24842510</v>
      </c>
      <c r="H243" s="122">
        <v>24842510</v>
      </c>
      <c r="I243" s="122">
        <v>24842510</v>
      </c>
      <c r="J243" s="123"/>
      <c r="K243" s="123"/>
      <c r="L243" s="123"/>
      <c r="M243" s="123"/>
      <c r="N243" s="123"/>
      <c r="O243" s="123"/>
      <c r="P243" s="123"/>
      <c r="Q243" s="123"/>
      <c r="R243" s="967"/>
      <c r="S243" s="958"/>
      <c r="T243" s="475">
        <v>8174905</v>
      </c>
      <c r="U243" s="475">
        <v>8174905</v>
      </c>
      <c r="V243" s="1029">
        <v>22232376</v>
      </c>
      <c r="W243" s="1027"/>
      <c r="X243" s="1014"/>
      <c r="Y243" s="1014"/>
      <c r="Z243" s="1014"/>
      <c r="AA243" s="1014"/>
      <c r="AB243" s="1014"/>
      <c r="AC243" s="1014"/>
      <c r="AD243" s="1014"/>
      <c r="AE243" s="1014"/>
      <c r="AF243" s="958"/>
      <c r="AG243" s="1015"/>
      <c r="AH243" s="961"/>
      <c r="AI243" s="961"/>
      <c r="AJ243" s="962"/>
      <c r="AK243" s="961"/>
      <c r="AL243" s="961"/>
      <c r="AM243" s="961"/>
      <c r="AN243" s="964"/>
      <c r="AO243" s="964"/>
      <c r="AP243" s="964"/>
      <c r="AQ243" s="961"/>
      <c r="AR243" s="965"/>
      <c r="AS243" s="964"/>
      <c r="AT243" s="965"/>
      <c r="AU243" s="964"/>
      <c r="AV243" s="965"/>
      <c r="AW243" s="964"/>
      <c r="AX243" s="964"/>
      <c r="AY243" s="1028"/>
    </row>
    <row r="244" spans="1:51" s="120" customFormat="1" ht="12" customHeight="1" thickBot="1" x14ac:dyDescent="0.3">
      <c r="A244" s="792"/>
      <c r="B244" s="832"/>
      <c r="C244" s="828"/>
      <c r="D244" s="121" t="s">
        <v>109</v>
      </c>
      <c r="E244" s="468">
        <v>21</v>
      </c>
      <c r="F244" s="468">
        <v>21</v>
      </c>
      <c r="G244" s="468">
        <v>21</v>
      </c>
      <c r="H244" s="468">
        <v>21</v>
      </c>
      <c r="I244" s="468">
        <v>21</v>
      </c>
      <c r="J244" s="967"/>
      <c r="K244" s="967"/>
      <c r="L244" s="967"/>
      <c r="M244" s="967"/>
      <c r="N244" s="967"/>
      <c r="O244" s="967"/>
      <c r="P244" s="967"/>
      <c r="Q244" s="967"/>
      <c r="R244" s="967"/>
      <c r="S244" s="958"/>
      <c r="T244" s="1030">
        <v>15</v>
      </c>
      <c r="U244" s="1030">
        <v>17</v>
      </c>
      <c r="V244" s="1030">
        <v>21</v>
      </c>
      <c r="W244" s="1031"/>
      <c r="X244" s="1032"/>
      <c r="Y244" s="1032"/>
      <c r="Z244" s="1032"/>
      <c r="AA244" s="1032"/>
      <c r="AB244" s="1032"/>
      <c r="AC244" s="1032"/>
      <c r="AD244" s="1032"/>
      <c r="AE244" s="1032"/>
      <c r="AF244" s="958"/>
      <c r="AG244" s="1015"/>
      <c r="AH244" s="961"/>
      <c r="AI244" s="961"/>
      <c r="AJ244" s="962"/>
      <c r="AK244" s="961"/>
      <c r="AL244" s="961"/>
      <c r="AM244" s="961"/>
      <c r="AN244" s="964"/>
      <c r="AO244" s="964"/>
      <c r="AP244" s="964"/>
      <c r="AQ244" s="961"/>
      <c r="AR244" s="965"/>
      <c r="AS244" s="964"/>
      <c r="AT244" s="965"/>
      <c r="AU244" s="964"/>
      <c r="AV244" s="965"/>
      <c r="AW244" s="964"/>
      <c r="AX244" s="964"/>
      <c r="AY244" s="1028"/>
    </row>
    <row r="245" spans="1:51" s="120" customFormat="1" ht="12" customHeight="1" thickBot="1" x14ac:dyDescent="0.3">
      <c r="A245" s="792"/>
      <c r="B245" s="832"/>
      <c r="C245" s="828"/>
      <c r="D245" s="1057" t="s">
        <v>110</v>
      </c>
      <c r="E245" s="468">
        <v>9369728</v>
      </c>
      <c r="F245" s="468">
        <v>9369728</v>
      </c>
      <c r="G245" s="468">
        <v>9369728</v>
      </c>
      <c r="H245" s="468">
        <v>9369728</v>
      </c>
      <c r="I245" s="468">
        <v>9369728</v>
      </c>
      <c r="J245" s="967"/>
      <c r="K245" s="967"/>
      <c r="L245" s="967"/>
      <c r="M245" s="967"/>
      <c r="N245" s="967"/>
      <c r="O245" s="967"/>
      <c r="P245" s="967"/>
      <c r="Q245" s="967"/>
      <c r="R245" s="967"/>
      <c r="S245" s="958"/>
      <c r="T245" s="475">
        <v>1725250</v>
      </c>
      <c r="U245" s="475">
        <v>4385558</v>
      </c>
      <c r="V245" s="1029">
        <v>6464732</v>
      </c>
      <c r="W245" s="1027"/>
      <c r="X245" s="1014"/>
      <c r="Y245" s="1014"/>
      <c r="Z245" s="967"/>
      <c r="AA245" s="967"/>
      <c r="AB245" s="967"/>
      <c r="AC245" s="967"/>
      <c r="AD245" s="967"/>
      <c r="AE245" s="967"/>
      <c r="AF245" s="958"/>
      <c r="AG245" s="1015"/>
      <c r="AH245" s="961"/>
      <c r="AI245" s="961"/>
      <c r="AJ245" s="962"/>
      <c r="AK245" s="961"/>
      <c r="AL245" s="961"/>
      <c r="AM245" s="961"/>
      <c r="AN245" s="964"/>
      <c r="AO245" s="964"/>
      <c r="AP245" s="964"/>
      <c r="AQ245" s="961"/>
      <c r="AR245" s="965"/>
      <c r="AS245" s="964"/>
      <c r="AT245" s="965"/>
      <c r="AU245" s="964"/>
      <c r="AV245" s="965"/>
      <c r="AW245" s="964"/>
      <c r="AX245" s="964"/>
      <c r="AY245" s="1028"/>
    </row>
    <row r="246" spans="1:51" s="120" customFormat="1" ht="12" customHeight="1" thickBot="1" x14ac:dyDescent="0.3">
      <c r="A246" s="792"/>
      <c r="B246" s="832"/>
      <c r="C246" s="828"/>
      <c r="D246" s="121" t="s">
        <v>111</v>
      </c>
      <c r="E246" s="468">
        <v>234</v>
      </c>
      <c r="F246" s="468">
        <v>234</v>
      </c>
      <c r="G246" s="468">
        <v>234</v>
      </c>
      <c r="H246" s="468">
        <v>234</v>
      </c>
      <c r="I246" s="468">
        <v>234</v>
      </c>
      <c r="J246" s="967"/>
      <c r="K246" s="967"/>
      <c r="L246" s="967"/>
      <c r="M246" s="967"/>
      <c r="N246" s="967"/>
      <c r="O246" s="967"/>
      <c r="P246" s="967"/>
      <c r="Q246" s="967"/>
      <c r="R246" s="967"/>
      <c r="S246" s="958"/>
      <c r="T246" s="959">
        <v>36</v>
      </c>
      <c r="U246" s="959">
        <v>45</v>
      </c>
      <c r="V246" s="959">
        <v>50</v>
      </c>
      <c r="W246" s="1033"/>
      <c r="X246" s="967"/>
      <c r="Y246" s="967"/>
      <c r="Z246" s="967"/>
      <c r="AA246" s="967"/>
      <c r="AB246" s="967"/>
      <c r="AC246" s="967"/>
      <c r="AD246" s="967"/>
      <c r="AE246" s="967"/>
      <c r="AF246" s="958"/>
      <c r="AG246" s="1015"/>
      <c r="AH246" s="961"/>
      <c r="AI246" s="961"/>
      <c r="AJ246" s="962"/>
      <c r="AK246" s="961"/>
      <c r="AL246" s="961"/>
      <c r="AM246" s="961"/>
      <c r="AN246" s="964"/>
      <c r="AO246" s="964"/>
      <c r="AP246" s="964"/>
      <c r="AQ246" s="961"/>
      <c r="AR246" s="965"/>
      <c r="AS246" s="964"/>
      <c r="AT246" s="965"/>
      <c r="AU246" s="964"/>
      <c r="AV246" s="965"/>
      <c r="AW246" s="964"/>
      <c r="AX246" s="964"/>
      <c r="AY246" s="1028"/>
    </row>
    <row r="247" spans="1:51" s="120" customFormat="1" ht="12" customHeight="1" thickBot="1" x14ac:dyDescent="0.3">
      <c r="A247" s="792"/>
      <c r="B247" s="832"/>
      <c r="C247" s="829"/>
      <c r="D247" s="1058" t="s">
        <v>112</v>
      </c>
      <c r="E247" s="968">
        <v>34212238</v>
      </c>
      <c r="F247" s="968">
        <v>34212238</v>
      </c>
      <c r="G247" s="968">
        <v>34212238</v>
      </c>
      <c r="H247" s="968">
        <v>34212238</v>
      </c>
      <c r="I247" s="968">
        <v>34212238</v>
      </c>
      <c r="J247" s="970"/>
      <c r="K247" s="970"/>
      <c r="L247" s="970"/>
      <c r="M247" s="970"/>
      <c r="N247" s="970"/>
      <c r="O247" s="967"/>
      <c r="P247" s="967"/>
      <c r="Q247" s="967"/>
      <c r="R247" s="1034"/>
      <c r="S247" s="971"/>
      <c r="T247" s="1035">
        <v>9900155</v>
      </c>
      <c r="U247" s="1035">
        <v>12560463</v>
      </c>
      <c r="V247" s="1035">
        <v>28697108</v>
      </c>
      <c r="W247" s="1036"/>
      <c r="X247" s="1034"/>
      <c r="Y247" s="1034"/>
      <c r="Z247" s="1034"/>
      <c r="AA247" s="1034"/>
      <c r="AB247" s="1034"/>
      <c r="AC247" s="1034"/>
      <c r="AD247" s="1034"/>
      <c r="AE247" s="1034"/>
      <c r="AF247" s="971"/>
      <c r="AG247" s="1023"/>
      <c r="AH247" s="974"/>
      <c r="AI247" s="974"/>
      <c r="AJ247" s="975"/>
      <c r="AK247" s="974"/>
      <c r="AL247" s="974"/>
      <c r="AM247" s="974"/>
      <c r="AN247" s="977"/>
      <c r="AO247" s="977"/>
      <c r="AP247" s="977"/>
      <c r="AQ247" s="974"/>
      <c r="AR247" s="978"/>
      <c r="AS247" s="977"/>
      <c r="AT247" s="978"/>
      <c r="AU247" s="977"/>
      <c r="AV247" s="978"/>
      <c r="AW247" s="977"/>
      <c r="AX247" s="977"/>
      <c r="AY247" s="1028"/>
    </row>
    <row r="248" spans="1:51" s="120" customFormat="1" ht="12" customHeight="1" thickBot="1" x14ac:dyDescent="0.3">
      <c r="A248" s="792"/>
      <c r="B248" s="832"/>
      <c r="C248" s="827" t="s">
        <v>210</v>
      </c>
      <c r="D248" s="119" t="s">
        <v>106</v>
      </c>
      <c r="E248" s="946">
        <v>77</v>
      </c>
      <c r="F248" s="946">
        <v>77</v>
      </c>
      <c r="G248" s="946">
        <v>77</v>
      </c>
      <c r="H248" s="946">
        <v>77</v>
      </c>
      <c r="I248" s="946">
        <v>77</v>
      </c>
      <c r="J248" s="1024"/>
      <c r="K248" s="1024"/>
      <c r="L248" s="1024"/>
      <c r="M248" s="1024"/>
      <c r="N248" s="1024"/>
      <c r="O248" s="1024"/>
      <c r="P248" s="1024"/>
      <c r="Q248" s="1024"/>
      <c r="R248" s="967"/>
      <c r="S248" s="948"/>
      <c r="T248" s="1025">
        <v>4</v>
      </c>
      <c r="U248" s="1025">
        <v>5</v>
      </c>
      <c r="V248" s="1029">
        <v>8</v>
      </c>
      <c r="W248" s="1027"/>
      <c r="X248" s="1014"/>
      <c r="Y248" s="1014"/>
      <c r="Z248" s="1014"/>
      <c r="AA248" s="1014"/>
      <c r="AB248" s="1014"/>
      <c r="AC248" s="1014"/>
      <c r="AD248" s="1014"/>
      <c r="AE248" s="1014"/>
      <c r="AF248" s="948"/>
      <c r="AG248" s="1012" t="s">
        <v>210</v>
      </c>
      <c r="AH248" s="951" t="s">
        <v>1873</v>
      </c>
      <c r="AI248" s="951" t="s">
        <v>81</v>
      </c>
      <c r="AJ248" s="952" t="s">
        <v>1847</v>
      </c>
      <c r="AK248" s="951" t="s">
        <v>210</v>
      </c>
      <c r="AL248" s="951" t="s">
        <v>81</v>
      </c>
      <c r="AM248" s="951" t="s">
        <v>190</v>
      </c>
      <c r="AN248" s="954">
        <v>639145.69900265138</v>
      </c>
      <c r="AO248" s="954">
        <v>311958.96102613024</v>
      </c>
      <c r="AP248" s="954">
        <v>327186.73797652114</v>
      </c>
      <c r="AQ248" s="951" t="s">
        <v>81</v>
      </c>
      <c r="AR248" s="955" t="s">
        <v>191</v>
      </c>
      <c r="AS248" s="954">
        <v>639145.69900265138</v>
      </c>
      <c r="AT248" s="955" t="s">
        <v>191</v>
      </c>
      <c r="AU248" s="954">
        <v>639145.69900265138</v>
      </c>
      <c r="AV248" s="955" t="s">
        <v>192</v>
      </c>
      <c r="AW248" s="954">
        <v>639145.69900265138</v>
      </c>
      <c r="AX248" s="954">
        <v>639145.69900265138</v>
      </c>
      <c r="AY248" s="1028"/>
    </row>
    <row r="249" spans="1:51" s="120" customFormat="1" ht="12" customHeight="1" thickBot="1" x14ac:dyDescent="0.3">
      <c r="A249" s="792"/>
      <c r="B249" s="832"/>
      <c r="C249" s="828"/>
      <c r="D249" s="1057" t="s">
        <v>107</v>
      </c>
      <c r="E249" s="122">
        <v>8943303</v>
      </c>
      <c r="F249" s="122">
        <v>8943303</v>
      </c>
      <c r="G249" s="122">
        <v>8943303</v>
      </c>
      <c r="H249" s="122">
        <v>8943303</v>
      </c>
      <c r="I249" s="122">
        <v>8943303</v>
      </c>
      <c r="J249" s="123"/>
      <c r="K249" s="123"/>
      <c r="L249" s="123"/>
      <c r="M249" s="123"/>
      <c r="N249" s="123"/>
      <c r="O249" s="123"/>
      <c r="P249" s="123"/>
      <c r="Q249" s="123"/>
      <c r="R249" s="967"/>
      <c r="S249" s="958"/>
      <c r="T249" s="475">
        <v>2942966</v>
      </c>
      <c r="U249" s="475">
        <v>2942966</v>
      </c>
      <c r="V249" s="1029">
        <v>8003656</v>
      </c>
      <c r="W249" s="1027"/>
      <c r="X249" s="1014"/>
      <c r="Y249" s="1014"/>
      <c r="Z249" s="1014"/>
      <c r="AA249" s="1014"/>
      <c r="AB249" s="1014"/>
      <c r="AC249" s="1014"/>
      <c r="AD249" s="1014"/>
      <c r="AE249" s="1014"/>
      <c r="AF249" s="958"/>
      <c r="AG249" s="1015"/>
      <c r="AH249" s="961"/>
      <c r="AI249" s="961"/>
      <c r="AJ249" s="962"/>
      <c r="AK249" s="961"/>
      <c r="AL249" s="961"/>
      <c r="AM249" s="961"/>
      <c r="AN249" s="964"/>
      <c r="AO249" s="964"/>
      <c r="AP249" s="964"/>
      <c r="AQ249" s="961"/>
      <c r="AR249" s="965"/>
      <c r="AS249" s="964"/>
      <c r="AT249" s="965"/>
      <c r="AU249" s="964"/>
      <c r="AV249" s="965"/>
      <c r="AW249" s="964"/>
      <c r="AX249" s="964"/>
      <c r="AY249" s="1028"/>
    </row>
    <row r="250" spans="1:51" s="120" customFormat="1" ht="12" customHeight="1" thickBot="1" x14ac:dyDescent="0.3">
      <c r="A250" s="792"/>
      <c r="B250" s="832"/>
      <c r="C250" s="828"/>
      <c r="D250" s="121" t="s">
        <v>109</v>
      </c>
      <c r="E250" s="468">
        <v>10</v>
      </c>
      <c r="F250" s="468">
        <v>10</v>
      </c>
      <c r="G250" s="468">
        <v>10</v>
      </c>
      <c r="H250" s="468">
        <v>10</v>
      </c>
      <c r="I250" s="468">
        <v>10</v>
      </c>
      <c r="J250" s="967"/>
      <c r="K250" s="967"/>
      <c r="L250" s="967"/>
      <c r="M250" s="967"/>
      <c r="N250" s="967"/>
      <c r="O250" s="967"/>
      <c r="P250" s="967"/>
      <c r="Q250" s="967"/>
      <c r="R250" s="967"/>
      <c r="S250" s="958"/>
      <c r="T250" s="1030">
        <v>10</v>
      </c>
      <c r="U250" s="1030">
        <v>10</v>
      </c>
      <c r="V250" s="1030">
        <v>10</v>
      </c>
      <c r="W250" s="1031"/>
      <c r="X250" s="1032"/>
      <c r="Y250" s="1032"/>
      <c r="Z250" s="1032"/>
      <c r="AA250" s="1032"/>
      <c r="AB250" s="1032"/>
      <c r="AC250" s="1032"/>
      <c r="AD250" s="1032"/>
      <c r="AE250" s="1032"/>
      <c r="AF250" s="958"/>
      <c r="AG250" s="1015"/>
      <c r="AH250" s="961"/>
      <c r="AI250" s="961"/>
      <c r="AJ250" s="962"/>
      <c r="AK250" s="961"/>
      <c r="AL250" s="961"/>
      <c r="AM250" s="961"/>
      <c r="AN250" s="964"/>
      <c r="AO250" s="964"/>
      <c r="AP250" s="964"/>
      <c r="AQ250" s="961"/>
      <c r="AR250" s="965"/>
      <c r="AS250" s="964"/>
      <c r="AT250" s="965"/>
      <c r="AU250" s="964"/>
      <c r="AV250" s="965"/>
      <c r="AW250" s="964"/>
      <c r="AX250" s="964"/>
      <c r="AY250" s="1028"/>
    </row>
    <row r="251" spans="1:51" s="120" customFormat="1" ht="12" customHeight="1" thickBot="1" x14ac:dyDescent="0.3">
      <c r="A251" s="792"/>
      <c r="B251" s="832"/>
      <c r="C251" s="828"/>
      <c r="D251" s="1057" t="s">
        <v>110</v>
      </c>
      <c r="E251" s="468">
        <v>3373102</v>
      </c>
      <c r="F251" s="468">
        <v>3373102</v>
      </c>
      <c r="G251" s="468">
        <v>3373102</v>
      </c>
      <c r="H251" s="468">
        <v>3373102</v>
      </c>
      <c r="I251" s="468">
        <v>3373102</v>
      </c>
      <c r="J251" s="967"/>
      <c r="K251" s="967"/>
      <c r="L251" s="967"/>
      <c r="M251" s="967"/>
      <c r="N251" s="967"/>
      <c r="O251" s="967"/>
      <c r="P251" s="967"/>
      <c r="Q251" s="967"/>
      <c r="R251" s="967"/>
      <c r="S251" s="958"/>
      <c r="T251" s="475">
        <v>621090</v>
      </c>
      <c r="U251" s="475">
        <v>1578801</v>
      </c>
      <c r="V251" s="1029">
        <v>2327303</v>
      </c>
      <c r="W251" s="1027"/>
      <c r="X251" s="1014"/>
      <c r="Y251" s="1014"/>
      <c r="Z251" s="967"/>
      <c r="AA251" s="967"/>
      <c r="AB251" s="967"/>
      <c r="AC251" s="967"/>
      <c r="AD251" s="967"/>
      <c r="AE251" s="967"/>
      <c r="AF251" s="958"/>
      <c r="AG251" s="1015"/>
      <c r="AH251" s="961"/>
      <c r="AI251" s="961"/>
      <c r="AJ251" s="962"/>
      <c r="AK251" s="961"/>
      <c r="AL251" s="961"/>
      <c r="AM251" s="961"/>
      <c r="AN251" s="964"/>
      <c r="AO251" s="964"/>
      <c r="AP251" s="964"/>
      <c r="AQ251" s="961"/>
      <c r="AR251" s="965"/>
      <c r="AS251" s="964"/>
      <c r="AT251" s="965"/>
      <c r="AU251" s="964"/>
      <c r="AV251" s="965"/>
      <c r="AW251" s="964"/>
      <c r="AX251" s="964"/>
      <c r="AY251" s="1028"/>
    </row>
    <row r="252" spans="1:51" s="120" customFormat="1" ht="12" customHeight="1" thickBot="1" x14ac:dyDescent="0.3">
      <c r="A252" s="792"/>
      <c r="B252" s="832"/>
      <c r="C252" s="828"/>
      <c r="D252" s="121" t="s">
        <v>111</v>
      </c>
      <c r="E252" s="468">
        <v>87</v>
      </c>
      <c r="F252" s="468">
        <v>87</v>
      </c>
      <c r="G252" s="468">
        <v>87</v>
      </c>
      <c r="H252" s="468">
        <v>87</v>
      </c>
      <c r="I252" s="468">
        <v>87</v>
      </c>
      <c r="J252" s="967"/>
      <c r="K252" s="967"/>
      <c r="L252" s="967"/>
      <c r="M252" s="967"/>
      <c r="N252" s="967"/>
      <c r="O252" s="967"/>
      <c r="P252" s="967"/>
      <c r="Q252" s="967"/>
      <c r="R252" s="967"/>
      <c r="S252" s="958"/>
      <c r="T252" s="959">
        <v>14</v>
      </c>
      <c r="U252" s="959">
        <v>15</v>
      </c>
      <c r="V252" s="959">
        <v>18</v>
      </c>
      <c r="W252" s="1033"/>
      <c r="X252" s="967"/>
      <c r="Y252" s="967"/>
      <c r="Z252" s="967"/>
      <c r="AA252" s="967"/>
      <c r="AB252" s="967"/>
      <c r="AC252" s="967"/>
      <c r="AD252" s="967"/>
      <c r="AE252" s="967"/>
      <c r="AF252" s="958"/>
      <c r="AG252" s="1015"/>
      <c r="AH252" s="961"/>
      <c r="AI252" s="961"/>
      <c r="AJ252" s="962"/>
      <c r="AK252" s="961"/>
      <c r="AL252" s="961"/>
      <c r="AM252" s="961"/>
      <c r="AN252" s="964"/>
      <c r="AO252" s="964"/>
      <c r="AP252" s="964"/>
      <c r="AQ252" s="961"/>
      <c r="AR252" s="965"/>
      <c r="AS252" s="964"/>
      <c r="AT252" s="965"/>
      <c r="AU252" s="964"/>
      <c r="AV252" s="965"/>
      <c r="AW252" s="964"/>
      <c r="AX252" s="964"/>
      <c r="AY252" s="1028"/>
    </row>
    <row r="253" spans="1:51" s="120" customFormat="1" ht="12" customHeight="1" thickBot="1" x14ac:dyDescent="0.3">
      <c r="A253" s="792"/>
      <c r="B253" s="832"/>
      <c r="C253" s="829"/>
      <c r="D253" s="1058" t="s">
        <v>112</v>
      </c>
      <c r="E253" s="968">
        <v>12316405</v>
      </c>
      <c r="F253" s="968">
        <v>12316405</v>
      </c>
      <c r="G253" s="968">
        <v>12316405</v>
      </c>
      <c r="H253" s="968">
        <v>12316405</v>
      </c>
      <c r="I253" s="968">
        <v>12316405</v>
      </c>
      <c r="J253" s="970"/>
      <c r="K253" s="970"/>
      <c r="L253" s="970"/>
      <c r="M253" s="970"/>
      <c r="N253" s="970"/>
      <c r="O253" s="967"/>
      <c r="P253" s="967"/>
      <c r="Q253" s="967"/>
      <c r="R253" s="1034"/>
      <c r="S253" s="971"/>
      <c r="T253" s="1035">
        <v>3564056</v>
      </c>
      <c r="U253" s="1035">
        <v>4521767</v>
      </c>
      <c r="V253" s="1035">
        <v>10330959</v>
      </c>
      <c r="W253" s="1036"/>
      <c r="X253" s="1034"/>
      <c r="Y253" s="1034"/>
      <c r="Z253" s="1034"/>
      <c r="AA253" s="1034"/>
      <c r="AB253" s="1034"/>
      <c r="AC253" s="1034"/>
      <c r="AD253" s="1034"/>
      <c r="AE253" s="1034"/>
      <c r="AF253" s="971"/>
      <c r="AG253" s="1023"/>
      <c r="AH253" s="974"/>
      <c r="AI253" s="974"/>
      <c r="AJ253" s="975"/>
      <c r="AK253" s="974"/>
      <c r="AL253" s="974"/>
      <c r="AM253" s="974"/>
      <c r="AN253" s="977"/>
      <c r="AO253" s="977"/>
      <c r="AP253" s="977"/>
      <c r="AQ253" s="974"/>
      <c r="AR253" s="978"/>
      <c r="AS253" s="977"/>
      <c r="AT253" s="978"/>
      <c r="AU253" s="977"/>
      <c r="AV253" s="978"/>
      <c r="AW253" s="977"/>
      <c r="AX253" s="977"/>
      <c r="AY253" s="1028"/>
    </row>
    <row r="254" spans="1:51" s="120" customFormat="1" ht="12" customHeight="1" x14ac:dyDescent="0.25">
      <c r="A254" s="792"/>
      <c r="B254" s="832"/>
      <c r="C254" s="953" t="s">
        <v>221</v>
      </c>
      <c r="D254" s="119" t="s">
        <v>106</v>
      </c>
      <c r="E254" s="946">
        <v>573</v>
      </c>
      <c r="F254" s="946">
        <v>573</v>
      </c>
      <c r="G254" s="946">
        <v>573</v>
      </c>
      <c r="H254" s="946">
        <v>573</v>
      </c>
      <c r="I254" s="946">
        <v>573</v>
      </c>
      <c r="J254" s="947"/>
      <c r="K254" s="947"/>
      <c r="L254" s="947"/>
      <c r="M254" s="947"/>
      <c r="N254" s="947"/>
      <c r="O254" s="947"/>
      <c r="P254" s="947"/>
      <c r="Q254" s="947"/>
      <c r="R254" s="947"/>
      <c r="S254" s="948"/>
      <c r="T254" s="1025">
        <v>10</v>
      </c>
      <c r="U254" s="1025">
        <v>64</v>
      </c>
      <c r="V254" s="1029">
        <v>117</v>
      </c>
      <c r="W254" s="1038"/>
      <c r="X254" s="947"/>
      <c r="Y254" s="947"/>
      <c r="Z254" s="947"/>
      <c r="AA254" s="947"/>
      <c r="AB254" s="947"/>
      <c r="AC254" s="947"/>
      <c r="AD254" s="947"/>
      <c r="AE254" s="947"/>
      <c r="AF254" s="948"/>
      <c r="AG254" s="950" t="s">
        <v>1805</v>
      </c>
      <c r="AH254" s="951"/>
      <c r="AI254" s="951"/>
      <c r="AJ254" s="952"/>
      <c r="AK254" s="953" t="s">
        <v>211</v>
      </c>
      <c r="AL254" s="951" t="s">
        <v>81</v>
      </c>
      <c r="AM254" s="951" t="s">
        <v>190</v>
      </c>
      <c r="AN254" s="954">
        <v>7936532</v>
      </c>
      <c r="AO254" s="954">
        <v>3784651.7745909002</v>
      </c>
      <c r="AP254" s="954">
        <v>4151880.2254090998</v>
      </c>
      <c r="AQ254" s="954" t="s">
        <v>81</v>
      </c>
      <c r="AR254" s="954" t="s">
        <v>191</v>
      </c>
      <c r="AS254" s="954">
        <v>7936532</v>
      </c>
      <c r="AT254" s="954" t="s">
        <v>191</v>
      </c>
      <c r="AU254" s="954">
        <v>7936532</v>
      </c>
      <c r="AV254" s="954" t="s">
        <v>192</v>
      </c>
      <c r="AW254" s="954">
        <v>7936532</v>
      </c>
      <c r="AX254" s="954">
        <v>7936532</v>
      </c>
      <c r="AY254" s="956"/>
    </row>
    <row r="255" spans="1:51" s="120" customFormat="1" ht="12" customHeight="1" x14ac:dyDescent="0.25">
      <c r="A255" s="792"/>
      <c r="B255" s="832"/>
      <c r="C255" s="963"/>
      <c r="D255" s="1057" t="s">
        <v>107</v>
      </c>
      <c r="E255" s="122">
        <v>67074775</v>
      </c>
      <c r="F255" s="122">
        <v>67074775</v>
      </c>
      <c r="G255" s="122">
        <v>67074775</v>
      </c>
      <c r="H255" s="122">
        <v>67074775</v>
      </c>
      <c r="I255" s="122">
        <v>67074775</v>
      </c>
      <c r="J255" s="957"/>
      <c r="K255" s="957"/>
      <c r="L255" s="957"/>
      <c r="M255" s="957"/>
      <c r="N255" s="957"/>
      <c r="O255" s="957"/>
      <c r="P255" s="957"/>
      <c r="Q255" s="957"/>
      <c r="R255" s="123"/>
      <c r="S255" s="958"/>
      <c r="T255" s="475">
        <v>22072244</v>
      </c>
      <c r="U255" s="475">
        <v>22072244</v>
      </c>
      <c r="V255" s="1029">
        <v>60027416</v>
      </c>
      <c r="W255" s="1039"/>
      <c r="X255" s="957"/>
      <c r="Y255" s="957"/>
      <c r="Z255" s="957"/>
      <c r="AA255" s="957"/>
      <c r="AB255" s="957"/>
      <c r="AC255" s="957"/>
      <c r="AD255" s="957"/>
      <c r="AE255" s="957"/>
      <c r="AF255" s="958"/>
      <c r="AG255" s="960"/>
      <c r="AH255" s="961"/>
      <c r="AI255" s="961"/>
      <c r="AJ255" s="962"/>
      <c r="AK255" s="963"/>
      <c r="AL255" s="961"/>
      <c r="AM255" s="961"/>
      <c r="AN255" s="964"/>
      <c r="AO255" s="964"/>
      <c r="AP255" s="964"/>
      <c r="AQ255" s="964"/>
      <c r="AR255" s="964"/>
      <c r="AS255" s="964"/>
      <c r="AT255" s="964"/>
      <c r="AU255" s="964"/>
      <c r="AV255" s="964"/>
      <c r="AW255" s="964"/>
      <c r="AX255" s="964"/>
      <c r="AY255" s="966"/>
    </row>
    <row r="256" spans="1:51" s="120" customFormat="1" ht="12" customHeight="1" x14ac:dyDescent="0.25">
      <c r="A256" s="792"/>
      <c r="B256" s="832"/>
      <c r="C256" s="963"/>
      <c r="D256" s="121" t="s">
        <v>109</v>
      </c>
      <c r="E256" s="468">
        <v>18</v>
      </c>
      <c r="F256" s="468">
        <v>18</v>
      </c>
      <c r="G256" s="468">
        <v>18</v>
      </c>
      <c r="H256" s="468">
        <v>18</v>
      </c>
      <c r="I256" s="468">
        <v>18</v>
      </c>
      <c r="J256" s="967"/>
      <c r="K256" s="967"/>
      <c r="L256" s="967"/>
      <c r="M256" s="967"/>
      <c r="N256" s="967"/>
      <c r="O256" s="967"/>
      <c r="P256" s="967"/>
      <c r="Q256" s="967"/>
      <c r="R256" s="967"/>
      <c r="S256" s="958"/>
      <c r="T256" s="1030">
        <v>18</v>
      </c>
      <c r="U256" s="1030">
        <v>18</v>
      </c>
      <c r="V256" s="1030">
        <v>18</v>
      </c>
      <c r="W256" s="1033"/>
      <c r="X256" s="967"/>
      <c r="Y256" s="967"/>
      <c r="Z256" s="967"/>
      <c r="AA256" s="967"/>
      <c r="AB256" s="967"/>
      <c r="AC256" s="967"/>
      <c r="AD256" s="967"/>
      <c r="AE256" s="967"/>
      <c r="AF256" s="958"/>
      <c r="AG256" s="960"/>
      <c r="AH256" s="961"/>
      <c r="AI256" s="961"/>
      <c r="AJ256" s="962"/>
      <c r="AK256" s="963"/>
      <c r="AL256" s="961"/>
      <c r="AM256" s="961"/>
      <c r="AN256" s="964"/>
      <c r="AO256" s="964"/>
      <c r="AP256" s="964"/>
      <c r="AQ256" s="964"/>
      <c r="AR256" s="964"/>
      <c r="AS256" s="964"/>
      <c r="AT256" s="964"/>
      <c r="AU256" s="964"/>
      <c r="AV256" s="964"/>
      <c r="AW256" s="964"/>
      <c r="AX256" s="964"/>
      <c r="AY256" s="966"/>
    </row>
    <row r="257" spans="1:51" s="120" customFormat="1" ht="12" customHeight="1" x14ac:dyDescent="0.25">
      <c r="A257" s="792"/>
      <c r="B257" s="832"/>
      <c r="C257" s="963"/>
      <c r="D257" s="1057" t="s">
        <v>110</v>
      </c>
      <c r="E257" s="468">
        <v>25298264</v>
      </c>
      <c r="F257" s="468">
        <v>25298264</v>
      </c>
      <c r="G257" s="468">
        <v>25298264</v>
      </c>
      <c r="H257" s="468">
        <v>25298264</v>
      </c>
      <c r="I257" s="468">
        <v>25298264</v>
      </c>
      <c r="J257" s="967"/>
      <c r="K257" s="967"/>
      <c r="L257" s="967"/>
      <c r="M257" s="967"/>
      <c r="N257" s="967"/>
      <c r="O257" s="967"/>
      <c r="P257" s="967"/>
      <c r="Q257" s="967"/>
      <c r="R257" s="967"/>
      <c r="S257" s="958"/>
      <c r="T257" s="475">
        <v>4658172</v>
      </c>
      <c r="U257" s="475">
        <v>11841010</v>
      </c>
      <c r="V257" s="1029">
        <v>17454778</v>
      </c>
      <c r="W257" s="1033"/>
      <c r="X257" s="967"/>
      <c r="Y257" s="967"/>
      <c r="Z257" s="967"/>
      <c r="AA257" s="967"/>
      <c r="AB257" s="967"/>
      <c r="AC257" s="967"/>
      <c r="AD257" s="967"/>
      <c r="AE257" s="967"/>
      <c r="AF257" s="958"/>
      <c r="AG257" s="960"/>
      <c r="AH257" s="961"/>
      <c r="AI257" s="961"/>
      <c r="AJ257" s="962"/>
      <c r="AK257" s="963"/>
      <c r="AL257" s="961"/>
      <c r="AM257" s="961"/>
      <c r="AN257" s="964"/>
      <c r="AO257" s="964"/>
      <c r="AP257" s="964"/>
      <c r="AQ257" s="964"/>
      <c r="AR257" s="964"/>
      <c r="AS257" s="964"/>
      <c r="AT257" s="964"/>
      <c r="AU257" s="964"/>
      <c r="AV257" s="964"/>
      <c r="AW257" s="964"/>
      <c r="AX257" s="964"/>
      <c r="AY257" s="966"/>
    </row>
    <row r="258" spans="1:51" s="120" customFormat="1" ht="12" customHeight="1" x14ac:dyDescent="0.25">
      <c r="A258" s="792"/>
      <c r="B258" s="832"/>
      <c r="C258" s="963"/>
      <c r="D258" s="121" t="s">
        <v>111</v>
      </c>
      <c r="E258" s="468">
        <v>591</v>
      </c>
      <c r="F258" s="468">
        <v>591</v>
      </c>
      <c r="G258" s="468">
        <v>591</v>
      </c>
      <c r="H258" s="468">
        <v>591</v>
      </c>
      <c r="I258" s="468">
        <v>591</v>
      </c>
      <c r="J258" s="967"/>
      <c r="K258" s="967"/>
      <c r="L258" s="967"/>
      <c r="M258" s="967"/>
      <c r="N258" s="967"/>
      <c r="O258" s="967"/>
      <c r="P258" s="967"/>
      <c r="Q258" s="967"/>
      <c r="R258" s="967"/>
      <c r="S258" s="958"/>
      <c r="T258" s="959">
        <v>28</v>
      </c>
      <c r="U258" s="959">
        <v>82</v>
      </c>
      <c r="V258" s="959">
        <v>135</v>
      </c>
      <c r="W258" s="1033"/>
      <c r="X258" s="967"/>
      <c r="Y258" s="967"/>
      <c r="Z258" s="967"/>
      <c r="AA258" s="967"/>
      <c r="AB258" s="967"/>
      <c r="AC258" s="967"/>
      <c r="AD258" s="967"/>
      <c r="AE258" s="967"/>
      <c r="AF258" s="958"/>
      <c r="AG258" s="960"/>
      <c r="AH258" s="961"/>
      <c r="AI258" s="961"/>
      <c r="AJ258" s="962"/>
      <c r="AK258" s="963"/>
      <c r="AL258" s="961"/>
      <c r="AM258" s="961"/>
      <c r="AN258" s="964"/>
      <c r="AO258" s="964"/>
      <c r="AP258" s="964"/>
      <c r="AQ258" s="964"/>
      <c r="AR258" s="964"/>
      <c r="AS258" s="964"/>
      <c r="AT258" s="964"/>
      <c r="AU258" s="964"/>
      <c r="AV258" s="964"/>
      <c r="AW258" s="964"/>
      <c r="AX258" s="964"/>
      <c r="AY258" s="966"/>
    </row>
    <row r="259" spans="1:51" s="120" customFormat="1" ht="12" customHeight="1" thickBot="1" x14ac:dyDescent="0.3">
      <c r="A259" s="792"/>
      <c r="B259" s="832"/>
      <c r="C259" s="976"/>
      <c r="D259" s="1058" t="s">
        <v>112</v>
      </c>
      <c r="E259" s="968">
        <v>92373039</v>
      </c>
      <c r="F259" s="968">
        <v>92373039</v>
      </c>
      <c r="G259" s="968">
        <v>92373039</v>
      </c>
      <c r="H259" s="968">
        <v>92373039</v>
      </c>
      <c r="I259" s="968">
        <v>92373039</v>
      </c>
      <c r="J259" s="969"/>
      <c r="K259" s="969"/>
      <c r="L259" s="969"/>
      <c r="M259" s="969"/>
      <c r="N259" s="969"/>
      <c r="O259" s="967"/>
      <c r="P259" s="967"/>
      <c r="Q259" s="967"/>
      <c r="R259" s="970"/>
      <c r="S259" s="971"/>
      <c r="T259" s="1035">
        <v>26730416</v>
      </c>
      <c r="U259" s="1035">
        <v>33913254</v>
      </c>
      <c r="V259" s="1035">
        <v>77482194</v>
      </c>
      <c r="W259" s="1040"/>
      <c r="X259" s="969"/>
      <c r="Y259" s="969"/>
      <c r="Z259" s="969"/>
      <c r="AA259" s="969"/>
      <c r="AB259" s="969"/>
      <c r="AC259" s="969"/>
      <c r="AD259" s="969"/>
      <c r="AE259" s="969"/>
      <c r="AF259" s="971"/>
      <c r="AG259" s="973"/>
      <c r="AH259" s="974"/>
      <c r="AI259" s="974"/>
      <c r="AJ259" s="975"/>
      <c r="AK259" s="976"/>
      <c r="AL259" s="974"/>
      <c r="AM259" s="974"/>
      <c r="AN259" s="977"/>
      <c r="AO259" s="977"/>
      <c r="AP259" s="977"/>
      <c r="AQ259" s="977"/>
      <c r="AR259" s="977"/>
      <c r="AS259" s="977"/>
      <c r="AT259" s="977"/>
      <c r="AU259" s="977"/>
      <c r="AV259" s="977"/>
      <c r="AW259" s="977"/>
      <c r="AX259" s="977"/>
      <c r="AY259" s="979"/>
    </row>
    <row r="260" spans="1:51" s="120" customFormat="1" ht="12" customHeight="1" x14ac:dyDescent="0.25">
      <c r="A260" s="792"/>
      <c r="B260" s="832"/>
      <c r="C260" s="1062" t="s">
        <v>219</v>
      </c>
      <c r="D260" s="124" t="s">
        <v>213</v>
      </c>
      <c r="E260" s="981">
        <f t="shared" ref="E260:I263" si="3">+E140+E146+E152+E158+E164+E170+E176+E182+E188+E194+E200+E206+E212+E218+E224+E230+E236+E242+E248+E254</f>
        <v>5590</v>
      </c>
      <c r="F260" s="981">
        <f t="shared" si="3"/>
        <v>5590</v>
      </c>
      <c r="G260" s="981">
        <f t="shared" si="3"/>
        <v>5590</v>
      </c>
      <c r="H260" s="981">
        <f t="shared" si="3"/>
        <v>5590</v>
      </c>
      <c r="I260" s="981">
        <f>+I140+I146+I152+I158+I164+I170+I176+I182+I188+I194+I200+I206+I212+I218+I224+I230+I236+I242+I248+I254</f>
        <v>5590</v>
      </c>
      <c r="J260" s="982"/>
      <c r="K260" s="982"/>
      <c r="L260" s="982"/>
      <c r="M260" s="982"/>
      <c r="N260" s="982"/>
      <c r="O260" s="982"/>
      <c r="P260" s="982"/>
      <c r="Q260" s="982"/>
      <c r="R260" s="982">
        <f t="shared" ref="R260:R263" si="4">+R140+R146+R152+R158+R164+R170+R176+R182+R188+R194+R200+R206+R212+R218+R224+R230+R236+R242+R248</f>
        <v>0</v>
      </c>
      <c r="S260" s="983"/>
      <c r="T260" s="981">
        <f t="shared" ref="T260:V263" si="5">+T140+T146+T152+T158+T164+T170+T176+T182+T188+T194+T200+T206+T212+T218+T224+T230+T236+T242+T248+T254</f>
        <v>291</v>
      </c>
      <c r="U260" s="981">
        <f t="shared" si="5"/>
        <v>625</v>
      </c>
      <c r="V260" s="981">
        <f t="shared" si="5"/>
        <v>883</v>
      </c>
      <c r="W260" s="1041"/>
      <c r="X260" s="982"/>
      <c r="Y260" s="982"/>
      <c r="Z260" s="982"/>
      <c r="AA260" s="982"/>
      <c r="AB260" s="1042"/>
      <c r="AC260" s="1042"/>
      <c r="AD260" s="1042"/>
      <c r="AE260" s="1042"/>
      <c r="AF260" s="983"/>
      <c r="AG260" s="984" t="s">
        <v>211</v>
      </c>
      <c r="AH260" s="985" t="s">
        <v>81</v>
      </c>
      <c r="AI260" s="985" t="s">
        <v>81</v>
      </c>
      <c r="AJ260" s="985" t="s">
        <v>81</v>
      </c>
      <c r="AK260" s="985" t="s">
        <v>211</v>
      </c>
      <c r="AL260" s="985" t="s">
        <v>81</v>
      </c>
      <c r="AM260" s="952" t="s">
        <v>214</v>
      </c>
      <c r="AN260" s="987">
        <v>7936532</v>
      </c>
      <c r="AO260" s="987">
        <v>3784651.7745909002</v>
      </c>
      <c r="AP260" s="987">
        <v>4151880.2254090998</v>
      </c>
      <c r="AQ260" s="985" t="s">
        <v>81</v>
      </c>
      <c r="AR260" s="985" t="s">
        <v>81</v>
      </c>
      <c r="AS260" s="987">
        <v>7936532</v>
      </c>
      <c r="AT260" s="985" t="s">
        <v>191</v>
      </c>
      <c r="AU260" s="987">
        <v>7936532</v>
      </c>
      <c r="AV260" s="986" t="s">
        <v>192</v>
      </c>
      <c r="AW260" s="987">
        <v>7936532</v>
      </c>
      <c r="AX260" s="987">
        <v>7936532</v>
      </c>
      <c r="AY260" s="988"/>
    </row>
    <row r="261" spans="1:51" s="120" customFormat="1" ht="12" customHeight="1" x14ac:dyDescent="0.25">
      <c r="A261" s="792"/>
      <c r="B261" s="832"/>
      <c r="C261" s="1063"/>
      <c r="D261" s="1059" t="s">
        <v>215</v>
      </c>
      <c r="E261" s="990">
        <f t="shared" si="3"/>
        <v>653358000</v>
      </c>
      <c r="F261" s="990">
        <f t="shared" si="3"/>
        <v>653358000</v>
      </c>
      <c r="G261" s="990">
        <f t="shared" si="3"/>
        <v>653358000</v>
      </c>
      <c r="H261" s="990">
        <f t="shared" si="3"/>
        <v>653358000</v>
      </c>
      <c r="I261" s="990">
        <f t="shared" si="3"/>
        <v>653358000</v>
      </c>
      <c r="J261" s="991"/>
      <c r="K261" s="991"/>
      <c r="L261" s="991"/>
      <c r="M261" s="991"/>
      <c r="N261" s="991"/>
      <c r="O261" s="991"/>
      <c r="P261" s="991"/>
      <c r="Q261" s="991"/>
      <c r="R261" s="991">
        <f t="shared" si="4"/>
        <v>0</v>
      </c>
      <c r="S261" s="992"/>
      <c r="T261" s="990">
        <f t="shared" si="5"/>
        <v>215000000</v>
      </c>
      <c r="U261" s="990">
        <f t="shared" si="5"/>
        <v>215000000</v>
      </c>
      <c r="V261" s="990">
        <f t="shared" si="5"/>
        <v>584711500</v>
      </c>
      <c r="W261" s="1043"/>
      <c r="X261" s="991"/>
      <c r="Y261" s="991"/>
      <c r="Z261" s="991"/>
      <c r="AA261" s="991"/>
      <c r="AB261" s="1044"/>
      <c r="AC261" s="1044"/>
      <c r="AD261" s="1044"/>
      <c r="AE261" s="1044"/>
      <c r="AF261" s="992"/>
      <c r="AG261" s="993"/>
      <c r="AH261" s="994"/>
      <c r="AI261" s="994"/>
      <c r="AJ261" s="994"/>
      <c r="AK261" s="994"/>
      <c r="AL261" s="994"/>
      <c r="AM261" s="962"/>
      <c r="AN261" s="996"/>
      <c r="AO261" s="996"/>
      <c r="AP261" s="996"/>
      <c r="AQ261" s="994"/>
      <c r="AR261" s="994"/>
      <c r="AS261" s="996"/>
      <c r="AT261" s="994"/>
      <c r="AU261" s="996"/>
      <c r="AV261" s="995"/>
      <c r="AW261" s="996"/>
      <c r="AX261" s="996"/>
      <c r="AY261" s="997"/>
    </row>
    <row r="262" spans="1:51" s="120" customFormat="1" ht="12" customHeight="1" x14ac:dyDescent="0.25">
      <c r="A262" s="792"/>
      <c r="B262" s="832"/>
      <c r="C262" s="1064"/>
      <c r="D262" s="125" t="s">
        <v>216</v>
      </c>
      <c r="E262" s="999">
        <f>+E142+E148+E154+E160+E166+E172+E178+E184+E190+E196+E202+E208+E214+E220+E226+E232+E238+E244+E250+E256</f>
        <v>432</v>
      </c>
      <c r="F262" s="999">
        <f t="shared" si="3"/>
        <v>432</v>
      </c>
      <c r="G262" s="999">
        <f t="shared" si="3"/>
        <v>432</v>
      </c>
      <c r="H262" s="999">
        <f t="shared" si="3"/>
        <v>432</v>
      </c>
      <c r="I262" s="999">
        <f>+I142+I148+I154+I160+I166+I172+I178+I184+I190+I196+I202+I208+I214+I220+I226+I232+I238+I244+I250+I256</f>
        <v>432</v>
      </c>
      <c r="J262" s="1000"/>
      <c r="K262" s="1000"/>
      <c r="L262" s="1000"/>
      <c r="M262" s="1000"/>
      <c r="N262" s="1000"/>
      <c r="O262" s="1000"/>
      <c r="P262" s="1000"/>
      <c r="Q262" s="1000"/>
      <c r="R262" s="1000">
        <f t="shared" si="4"/>
        <v>0</v>
      </c>
      <c r="S262" s="992"/>
      <c r="T262" s="999">
        <f t="shared" si="5"/>
        <v>327</v>
      </c>
      <c r="U262" s="999">
        <f t="shared" si="5"/>
        <v>390</v>
      </c>
      <c r="V262" s="999">
        <f t="shared" si="5"/>
        <v>432</v>
      </c>
      <c r="W262" s="1045"/>
      <c r="X262" s="1000"/>
      <c r="Y262" s="1000"/>
      <c r="Z262" s="1000"/>
      <c r="AA262" s="1000"/>
      <c r="AB262" s="1046"/>
      <c r="AC262" s="1046"/>
      <c r="AD262" s="1046"/>
      <c r="AE262" s="1046"/>
      <c r="AF262" s="992"/>
      <c r="AG262" s="993"/>
      <c r="AH262" s="994"/>
      <c r="AI262" s="994"/>
      <c r="AJ262" s="994"/>
      <c r="AK262" s="994"/>
      <c r="AL262" s="994"/>
      <c r="AM262" s="962"/>
      <c r="AN262" s="996"/>
      <c r="AO262" s="996"/>
      <c r="AP262" s="996"/>
      <c r="AQ262" s="994"/>
      <c r="AR262" s="994"/>
      <c r="AS262" s="996"/>
      <c r="AT262" s="994"/>
      <c r="AU262" s="996"/>
      <c r="AV262" s="995"/>
      <c r="AW262" s="996"/>
      <c r="AX262" s="996"/>
      <c r="AY262" s="997"/>
    </row>
    <row r="263" spans="1:51" s="120" customFormat="1" ht="12" customHeight="1" thickBot="1" x14ac:dyDescent="0.3">
      <c r="A263" s="830"/>
      <c r="B263" s="833"/>
      <c r="C263" s="1065"/>
      <c r="D263" s="1060" t="s">
        <v>217</v>
      </c>
      <c r="E263" s="1002">
        <f t="shared" ref="E263:F263" si="6">+E143+E149+E155+E161+E167+E173+E179+E185+E191+E197+E203+E209+E215+E221+E227+E233+E239+E245+E251+E257</f>
        <v>246423857</v>
      </c>
      <c r="F263" s="1002">
        <f t="shared" si="6"/>
        <v>246423857</v>
      </c>
      <c r="G263" s="1002">
        <f t="shared" si="3"/>
        <v>246423857</v>
      </c>
      <c r="H263" s="1002">
        <f t="shared" si="3"/>
        <v>246423857</v>
      </c>
      <c r="I263" s="1002">
        <f t="shared" si="3"/>
        <v>246423857</v>
      </c>
      <c r="J263" s="1003"/>
      <c r="K263" s="1003"/>
      <c r="L263" s="1003"/>
      <c r="M263" s="1003"/>
      <c r="N263" s="1003"/>
      <c r="O263" s="1003"/>
      <c r="P263" s="1003"/>
      <c r="Q263" s="1003"/>
      <c r="R263" s="1003">
        <f t="shared" si="4"/>
        <v>0</v>
      </c>
      <c r="S263" s="1004"/>
      <c r="T263" s="1002">
        <f t="shared" si="5"/>
        <v>45374067</v>
      </c>
      <c r="U263" s="1002">
        <f t="shared" si="5"/>
        <v>115340184</v>
      </c>
      <c r="V263" s="1002">
        <f t="shared" si="5"/>
        <v>170022450</v>
      </c>
      <c r="W263" s="1047"/>
      <c r="X263" s="1003"/>
      <c r="Y263" s="1003"/>
      <c r="Z263" s="1003"/>
      <c r="AA263" s="1003"/>
      <c r="AB263" s="1048"/>
      <c r="AC263" s="1048"/>
      <c r="AD263" s="1048"/>
      <c r="AE263" s="1048"/>
      <c r="AF263" s="1004"/>
      <c r="AG263" s="1005"/>
      <c r="AH263" s="1006"/>
      <c r="AI263" s="1006"/>
      <c r="AJ263" s="1006"/>
      <c r="AK263" s="1006"/>
      <c r="AL263" s="1006"/>
      <c r="AM263" s="975"/>
      <c r="AN263" s="1008"/>
      <c r="AO263" s="1008"/>
      <c r="AP263" s="1008"/>
      <c r="AQ263" s="1006"/>
      <c r="AR263" s="1006"/>
      <c r="AS263" s="1008"/>
      <c r="AT263" s="1006"/>
      <c r="AU263" s="1008"/>
      <c r="AV263" s="1007"/>
      <c r="AW263" s="1008"/>
      <c r="AX263" s="1008"/>
      <c r="AY263" s="1009"/>
    </row>
    <row r="264" spans="1:51" s="120" customFormat="1" ht="12" customHeight="1" x14ac:dyDescent="0.25">
      <c r="A264" s="791">
        <v>4</v>
      </c>
      <c r="B264" s="793" t="s">
        <v>115</v>
      </c>
      <c r="C264" s="1066" t="s">
        <v>220</v>
      </c>
      <c r="D264" s="119" t="s">
        <v>106</v>
      </c>
      <c r="E264" s="126">
        <v>0.24999999999999997</v>
      </c>
      <c r="F264" s="126">
        <v>0.24999999999999997</v>
      </c>
      <c r="G264" s="126">
        <v>0.24999999999999997</v>
      </c>
      <c r="H264" s="126">
        <v>0.24999999999999997</v>
      </c>
      <c r="I264" s="126">
        <v>0.24999999999999997</v>
      </c>
      <c r="J264" s="127"/>
      <c r="K264" s="127"/>
      <c r="L264" s="127"/>
      <c r="M264" s="127"/>
      <c r="N264" s="127"/>
      <c r="O264" s="127"/>
      <c r="P264" s="127"/>
      <c r="Q264" s="127"/>
      <c r="R264" s="127"/>
      <c r="S264" s="1010"/>
      <c r="T264" s="517">
        <v>0</v>
      </c>
      <c r="U264" s="126">
        <v>2.4E-2</v>
      </c>
      <c r="V264" s="1049">
        <v>4.8000000000000001E-2</v>
      </c>
      <c r="W264" s="1050"/>
      <c r="X264" s="127"/>
      <c r="Y264" s="127"/>
      <c r="Z264" s="127"/>
      <c r="AA264" s="127"/>
      <c r="AB264" s="126"/>
      <c r="AC264" s="126"/>
      <c r="AD264" s="126"/>
      <c r="AE264" s="1011"/>
      <c r="AF264" s="1010"/>
      <c r="AG264" s="1012" t="s">
        <v>221</v>
      </c>
      <c r="AH264" s="951"/>
      <c r="AI264" s="951"/>
      <c r="AJ264" s="952"/>
      <c r="AK264" s="953" t="s">
        <v>211</v>
      </c>
      <c r="AL264" s="951" t="s">
        <v>81</v>
      </c>
      <c r="AM264" s="951" t="s">
        <v>81</v>
      </c>
      <c r="AN264" s="954">
        <v>7936532</v>
      </c>
      <c r="AO264" s="954">
        <v>3784651.7745909002</v>
      </c>
      <c r="AP264" s="954">
        <v>4151880.2254090998</v>
      </c>
      <c r="AQ264" s="954" t="s">
        <v>81</v>
      </c>
      <c r="AR264" s="954" t="s">
        <v>81</v>
      </c>
      <c r="AS264" s="954">
        <v>7936532</v>
      </c>
      <c r="AT264" s="954" t="s">
        <v>191</v>
      </c>
      <c r="AU264" s="954">
        <v>7936532</v>
      </c>
      <c r="AV264" s="954" t="s">
        <v>192</v>
      </c>
      <c r="AW264" s="954">
        <v>7936532</v>
      </c>
      <c r="AX264" s="954">
        <v>7936532</v>
      </c>
      <c r="AY264" s="954"/>
    </row>
    <row r="265" spans="1:51" s="120" customFormat="1" ht="12" customHeight="1" x14ac:dyDescent="0.25">
      <c r="A265" s="792"/>
      <c r="B265" s="794"/>
      <c r="C265" s="1067"/>
      <c r="D265" s="1057" t="s">
        <v>107</v>
      </c>
      <c r="E265" s="122">
        <v>224969000</v>
      </c>
      <c r="F265" s="122">
        <v>224969000</v>
      </c>
      <c r="G265" s="122">
        <v>224969000</v>
      </c>
      <c r="H265" s="122">
        <v>224969000</v>
      </c>
      <c r="I265" s="122">
        <v>224969000</v>
      </c>
      <c r="J265" s="967"/>
      <c r="K265" s="967"/>
      <c r="L265" s="967"/>
      <c r="M265" s="967"/>
      <c r="N265" s="967"/>
      <c r="O265" s="967"/>
      <c r="P265" s="967"/>
      <c r="Q265" s="967"/>
      <c r="R265" s="967"/>
      <c r="S265" s="1013"/>
      <c r="T265" s="122">
        <v>0</v>
      </c>
      <c r="U265" s="122">
        <v>95190000</v>
      </c>
      <c r="V265" s="475">
        <v>180629000</v>
      </c>
      <c r="W265" s="1033"/>
      <c r="X265" s="967"/>
      <c r="Y265" s="967"/>
      <c r="Z265" s="967"/>
      <c r="AA265" s="967"/>
      <c r="AB265" s="122"/>
      <c r="AC265" s="122"/>
      <c r="AD265" s="122"/>
      <c r="AE265" s="1014"/>
      <c r="AF265" s="1013"/>
      <c r="AG265" s="1015"/>
      <c r="AH265" s="961"/>
      <c r="AI265" s="961"/>
      <c r="AJ265" s="962"/>
      <c r="AK265" s="963"/>
      <c r="AL265" s="961"/>
      <c r="AM265" s="961"/>
      <c r="AN265" s="964"/>
      <c r="AO265" s="964"/>
      <c r="AP265" s="964"/>
      <c r="AQ265" s="964"/>
      <c r="AR265" s="964"/>
      <c r="AS265" s="964"/>
      <c r="AT265" s="964"/>
      <c r="AU265" s="964"/>
      <c r="AV265" s="964"/>
      <c r="AW265" s="964"/>
      <c r="AX265" s="964"/>
      <c r="AY265" s="964"/>
    </row>
    <row r="266" spans="1:51" s="120" customFormat="1" ht="12" customHeight="1" x14ac:dyDescent="0.25">
      <c r="A266" s="792"/>
      <c r="B266" s="794"/>
      <c r="C266" s="1067"/>
      <c r="D266" s="121" t="s">
        <v>109</v>
      </c>
      <c r="E266" s="467">
        <v>2.8E-3</v>
      </c>
      <c r="F266" s="467">
        <v>2.8E-3</v>
      </c>
      <c r="G266" s="467">
        <v>2.8E-3</v>
      </c>
      <c r="H266" s="467">
        <v>2.8E-3</v>
      </c>
      <c r="I266" s="467">
        <v>2.8E-3</v>
      </c>
      <c r="J266" s="129"/>
      <c r="K266" s="129"/>
      <c r="L266" s="129"/>
      <c r="M266" s="129"/>
      <c r="N266" s="129"/>
      <c r="O266" s="129"/>
      <c r="P266" s="129"/>
      <c r="Q266" s="129"/>
      <c r="R266" s="129"/>
      <c r="S266" s="1013"/>
      <c r="T266" s="467">
        <v>5.9999999999999995E-4</v>
      </c>
      <c r="U266" s="467">
        <v>8.9999999999999998E-4</v>
      </c>
      <c r="V266" s="1051">
        <v>2.8E-3</v>
      </c>
      <c r="W266" s="1052"/>
      <c r="X266" s="129"/>
      <c r="Y266" s="129"/>
      <c r="Z266" s="129"/>
      <c r="AA266" s="129"/>
      <c r="AB266" s="128"/>
      <c r="AC266" s="128"/>
      <c r="AD266" s="128"/>
      <c r="AE266" s="1011"/>
      <c r="AF266" s="1013"/>
      <c r="AG266" s="1015"/>
      <c r="AH266" s="961"/>
      <c r="AI266" s="961"/>
      <c r="AJ266" s="962"/>
      <c r="AK266" s="963"/>
      <c r="AL266" s="961"/>
      <c r="AM266" s="961"/>
      <c r="AN266" s="964"/>
      <c r="AO266" s="964"/>
      <c r="AP266" s="964"/>
      <c r="AQ266" s="964"/>
      <c r="AR266" s="964"/>
      <c r="AS266" s="964"/>
      <c r="AT266" s="964"/>
      <c r="AU266" s="964"/>
      <c r="AV266" s="964"/>
      <c r="AW266" s="964"/>
      <c r="AX266" s="964"/>
      <c r="AY266" s="964"/>
    </row>
    <row r="267" spans="1:51" s="120" customFormat="1" ht="12" customHeight="1" x14ac:dyDescent="0.25">
      <c r="A267" s="792"/>
      <c r="B267" s="794"/>
      <c r="C267" s="1067"/>
      <c r="D267" s="1057" t="s">
        <v>110</v>
      </c>
      <c r="E267" s="468">
        <v>29574500</v>
      </c>
      <c r="F267" s="468">
        <v>29574500</v>
      </c>
      <c r="G267" s="468">
        <v>29574500</v>
      </c>
      <c r="H267" s="468">
        <v>29574500</v>
      </c>
      <c r="I267" s="468">
        <v>29574500</v>
      </c>
      <c r="J267" s="967"/>
      <c r="K267" s="967"/>
      <c r="L267" s="967"/>
      <c r="M267" s="967"/>
      <c r="N267" s="967"/>
      <c r="O267" s="967"/>
      <c r="P267" s="967"/>
      <c r="Q267" s="967"/>
      <c r="R267" s="967"/>
      <c r="S267" s="1013"/>
      <c r="T267" s="468">
        <v>12641000</v>
      </c>
      <c r="U267" s="468">
        <v>21984500</v>
      </c>
      <c r="V267" s="959">
        <v>29574500</v>
      </c>
      <c r="W267" s="1033"/>
      <c r="X267" s="967"/>
      <c r="Y267" s="967"/>
      <c r="Z267" s="967"/>
      <c r="AA267" s="967"/>
      <c r="AB267" s="468"/>
      <c r="AC267" s="468"/>
      <c r="AD267" s="468"/>
      <c r="AE267" s="1014"/>
      <c r="AF267" s="1013"/>
      <c r="AG267" s="1015"/>
      <c r="AH267" s="961"/>
      <c r="AI267" s="961"/>
      <c r="AJ267" s="962"/>
      <c r="AK267" s="963"/>
      <c r="AL267" s="961"/>
      <c r="AM267" s="961"/>
      <c r="AN267" s="964"/>
      <c r="AO267" s="964"/>
      <c r="AP267" s="964"/>
      <c r="AQ267" s="964"/>
      <c r="AR267" s="964"/>
      <c r="AS267" s="964"/>
      <c r="AT267" s="964"/>
      <c r="AU267" s="964"/>
      <c r="AV267" s="964"/>
      <c r="AW267" s="964"/>
      <c r="AX267" s="964"/>
      <c r="AY267" s="964"/>
    </row>
    <row r="268" spans="1:51" s="120" customFormat="1" ht="12" customHeight="1" x14ac:dyDescent="0.25">
      <c r="A268" s="792"/>
      <c r="B268" s="794"/>
      <c r="C268" s="1067"/>
      <c r="D268" s="121" t="s">
        <v>111</v>
      </c>
      <c r="E268" s="1053">
        <v>0.25279999999999997</v>
      </c>
      <c r="F268" s="1053">
        <v>0.25279999999999997</v>
      </c>
      <c r="G268" s="1053">
        <v>0.25279999999999997</v>
      </c>
      <c r="H268" s="1053">
        <v>0.25279999999999997</v>
      </c>
      <c r="I268" s="1053">
        <v>0.25279999999999997</v>
      </c>
      <c r="J268" s="1016"/>
      <c r="K268" s="1016"/>
      <c r="L268" s="1016"/>
      <c r="M268" s="1016"/>
      <c r="N268" s="1016"/>
      <c r="O268" s="1016"/>
      <c r="P268" s="1016"/>
      <c r="Q268" s="1016"/>
      <c r="R268" s="1016"/>
      <c r="S268" s="1013"/>
      <c r="T268" s="1053">
        <v>5.9999999999999995E-4</v>
      </c>
      <c r="U268" s="1053">
        <v>2.4900000000000002E-2</v>
      </c>
      <c r="V268" s="1054">
        <v>5.0799999999999998E-2</v>
      </c>
      <c r="W268" s="1055"/>
      <c r="X268" s="1016"/>
      <c r="Y268" s="1016"/>
      <c r="Z268" s="1016"/>
      <c r="AA268" s="1016"/>
      <c r="AB268" s="1017"/>
      <c r="AC268" s="1017"/>
      <c r="AD268" s="1017"/>
      <c r="AE268" s="1016"/>
      <c r="AF268" s="1013"/>
      <c r="AG268" s="1015"/>
      <c r="AH268" s="961"/>
      <c r="AI268" s="961"/>
      <c r="AJ268" s="962"/>
      <c r="AK268" s="963"/>
      <c r="AL268" s="961"/>
      <c r="AM268" s="961"/>
      <c r="AN268" s="964"/>
      <c r="AO268" s="964"/>
      <c r="AP268" s="964"/>
      <c r="AQ268" s="964"/>
      <c r="AR268" s="964"/>
      <c r="AS268" s="964"/>
      <c r="AT268" s="964"/>
      <c r="AU268" s="964"/>
      <c r="AV268" s="964"/>
      <c r="AW268" s="964"/>
      <c r="AX268" s="964"/>
      <c r="AY268" s="964"/>
    </row>
    <row r="269" spans="1:51" s="120" customFormat="1" ht="12" customHeight="1" thickBot="1" x14ac:dyDescent="0.3">
      <c r="A269" s="792"/>
      <c r="B269" s="795"/>
      <c r="C269" s="1068"/>
      <c r="D269" s="1058" t="s">
        <v>112</v>
      </c>
      <c r="E269" s="1018">
        <v>254543500</v>
      </c>
      <c r="F269" s="1018">
        <v>254543500</v>
      </c>
      <c r="G269" s="1018">
        <v>254543500</v>
      </c>
      <c r="H269" s="1018">
        <v>254543500</v>
      </c>
      <c r="I269" s="1018">
        <v>254543500</v>
      </c>
      <c r="J269" s="1019"/>
      <c r="K269" s="1019"/>
      <c r="L269" s="1019"/>
      <c r="M269" s="1019"/>
      <c r="N269" s="1019"/>
      <c r="O269" s="1019"/>
      <c r="P269" s="1019"/>
      <c r="Q269" s="1019"/>
      <c r="R269" s="1019"/>
      <c r="S269" s="1020"/>
      <c r="T269" s="1018">
        <v>12641000</v>
      </c>
      <c r="U269" s="1018">
        <v>117174500</v>
      </c>
      <c r="V269" s="1021">
        <v>210203500</v>
      </c>
      <c r="W269" s="1056"/>
      <c r="X269" s="1019"/>
      <c r="Y269" s="1019"/>
      <c r="Z269" s="1019"/>
      <c r="AA269" s="1019"/>
      <c r="AB269" s="1018"/>
      <c r="AC269" s="1018"/>
      <c r="AD269" s="1018"/>
      <c r="AE269" s="1022"/>
      <c r="AF269" s="1020"/>
      <c r="AG269" s="1023"/>
      <c r="AH269" s="974"/>
      <c r="AI269" s="974"/>
      <c r="AJ269" s="975"/>
      <c r="AK269" s="976"/>
      <c r="AL269" s="974"/>
      <c r="AM269" s="974"/>
      <c r="AN269" s="977"/>
      <c r="AO269" s="977"/>
      <c r="AP269" s="977"/>
      <c r="AQ269" s="977"/>
      <c r="AR269" s="977"/>
      <c r="AS269" s="977"/>
      <c r="AT269" s="977"/>
      <c r="AU269" s="977"/>
      <c r="AV269" s="977"/>
      <c r="AW269" s="977"/>
      <c r="AX269" s="977"/>
      <c r="AY269" s="977"/>
    </row>
    <row r="270" spans="1:51" s="120" customFormat="1" ht="12" customHeight="1" x14ac:dyDescent="0.25">
      <c r="A270" s="815" t="s">
        <v>222</v>
      </c>
      <c r="B270" s="816"/>
      <c r="C270" s="817"/>
      <c r="D270" s="130" t="s">
        <v>223</v>
      </c>
      <c r="E270" s="131">
        <f>+E131+E261+E265+E135</f>
        <v>4914337000</v>
      </c>
      <c r="F270" s="131">
        <f>+F131+F261+F265+F135</f>
        <v>4914337000</v>
      </c>
      <c r="G270" s="131">
        <f>+G131+G261+G265+G135</f>
        <v>4914337000</v>
      </c>
      <c r="H270" s="131">
        <f>+H131+H261+H265+H135</f>
        <v>4914337000</v>
      </c>
      <c r="I270" s="131">
        <f>+I131+I261+I265+I135</f>
        <v>4914337000</v>
      </c>
      <c r="J270" s="131">
        <f t="shared" ref="J270:R270" si="7">+J131+J261+J265</f>
        <v>0</v>
      </c>
      <c r="K270" s="131">
        <f t="shared" si="7"/>
        <v>0</v>
      </c>
      <c r="L270" s="131">
        <f t="shared" si="7"/>
        <v>0</v>
      </c>
      <c r="M270" s="131">
        <f t="shared" si="7"/>
        <v>0</v>
      </c>
      <c r="N270" s="131">
        <f t="shared" si="7"/>
        <v>0</v>
      </c>
      <c r="O270" s="131">
        <f t="shared" si="7"/>
        <v>0</v>
      </c>
      <c r="P270" s="131">
        <f t="shared" si="7"/>
        <v>0</v>
      </c>
      <c r="Q270" s="131">
        <f t="shared" si="7"/>
        <v>0</v>
      </c>
      <c r="R270" s="131">
        <f t="shared" si="7"/>
        <v>0</v>
      </c>
      <c r="S270" s="131"/>
      <c r="T270" s="131">
        <f>+T131+T261+T265</f>
        <v>840000000</v>
      </c>
      <c r="U270" s="131">
        <f t="shared" ref="U270:AB270" si="8">+U131+U261+U265</f>
        <v>1043846500</v>
      </c>
      <c r="V270" s="131">
        <f t="shared" si="8"/>
        <v>4353166000</v>
      </c>
      <c r="W270" s="131">
        <f t="shared" si="8"/>
        <v>0</v>
      </c>
      <c r="X270" s="131">
        <f t="shared" si="8"/>
        <v>0</v>
      </c>
      <c r="Y270" s="131">
        <f t="shared" si="8"/>
        <v>0</v>
      </c>
      <c r="Z270" s="131">
        <f t="shared" si="8"/>
        <v>0</v>
      </c>
      <c r="AA270" s="131">
        <f t="shared" si="8"/>
        <v>0</v>
      </c>
      <c r="AB270" s="131">
        <f t="shared" si="8"/>
        <v>0</v>
      </c>
      <c r="AC270" s="131">
        <f>+AC131+AC261+AC265</f>
        <v>0</v>
      </c>
      <c r="AD270" s="131">
        <f>+AD131+AD261+AD265</f>
        <v>0</v>
      </c>
      <c r="AE270" s="131">
        <f>+AE131+AE261+AE265</f>
        <v>0</v>
      </c>
      <c r="AF270" s="132"/>
      <c r="AG270" s="824" t="s">
        <v>211</v>
      </c>
      <c r="AH270" s="812" t="s">
        <v>81</v>
      </c>
      <c r="AI270" s="812" t="s">
        <v>81</v>
      </c>
      <c r="AJ270" s="812" t="s">
        <v>81</v>
      </c>
      <c r="AK270" s="812" t="s">
        <v>211</v>
      </c>
      <c r="AL270" s="812" t="s">
        <v>81</v>
      </c>
      <c r="AM270" s="812" t="s">
        <v>81</v>
      </c>
      <c r="AN270" s="802">
        <v>7936532</v>
      </c>
      <c r="AO270" s="802">
        <v>3784651.7745909002</v>
      </c>
      <c r="AP270" s="802">
        <v>4151880.2254090998</v>
      </c>
      <c r="AQ270" s="802" t="s">
        <v>81</v>
      </c>
      <c r="AR270" s="802" t="s">
        <v>81</v>
      </c>
      <c r="AS270" s="802">
        <v>7936532</v>
      </c>
      <c r="AT270" s="802" t="s">
        <v>191</v>
      </c>
      <c r="AU270" s="802">
        <v>7936532</v>
      </c>
      <c r="AV270" s="802" t="s">
        <v>192</v>
      </c>
      <c r="AW270" s="802">
        <v>7936532</v>
      </c>
      <c r="AX270" s="802">
        <v>7936532</v>
      </c>
      <c r="AY270" s="805"/>
    </row>
    <row r="271" spans="1:51" s="120" customFormat="1" ht="12" customHeight="1" x14ac:dyDescent="0.25">
      <c r="A271" s="818"/>
      <c r="B271" s="819"/>
      <c r="C271" s="820"/>
      <c r="D271" s="1061" t="s">
        <v>224</v>
      </c>
      <c r="E271" s="133">
        <f>+E133+E263+E267</f>
        <v>1083606189</v>
      </c>
      <c r="F271" s="133">
        <f>+F133+F263+F267</f>
        <v>1083606189</v>
      </c>
      <c r="G271" s="133">
        <f>+G133+G263+G267</f>
        <v>1083606189</v>
      </c>
      <c r="H271" s="133">
        <f>+H133+H263+H267</f>
        <v>1083606189</v>
      </c>
      <c r="I271" s="133">
        <f>+I133+I263+I267</f>
        <v>1083606189</v>
      </c>
      <c r="J271" s="133">
        <f t="shared" ref="J271:O271" si="9">+J133+J263+J267</f>
        <v>0</v>
      </c>
      <c r="K271" s="133">
        <f t="shared" si="9"/>
        <v>0</v>
      </c>
      <c r="L271" s="133">
        <f t="shared" si="9"/>
        <v>0</v>
      </c>
      <c r="M271" s="133">
        <f t="shared" si="9"/>
        <v>0</v>
      </c>
      <c r="N271" s="133">
        <f t="shared" si="9"/>
        <v>0</v>
      </c>
      <c r="O271" s="133">
        <f t="shared" si="9"/>
        <v>0</v>
      </c>
      <c r="P271" s="133">
        <f>+P133+P263+P267</f>
        <v>0</v>
      </c>
      <c r="Q271" s="133">
        <f>+Q133+Q263+Q267</f>
        <v>0</v>
      </c>
      <c r="R271" s="133">
        <f>+R133+R263+R267</f>
        <v>0</v>
      </c>
      <c r="S271" s="133"/>
      <c r="T271" s="133">
        <f>+T133+T263+T267</f>
        <v>200068434</v>
      </c>
      <c r="U271" s="133">
        <f t="shared" ref="U271:AB271" si="10">+U133+U263+U267</f>
        <v>560269936</v>
      </c>
      <c r="V271" s="133">
        <f t="shared" si="10"/>
        <v>738880726</v>
      </c>
      <c r="W271" s="133">
        <f t="shared" si="10"/>
        <v>0</v>
      </c>
      <c r="X271" s="133">
        <f t="shared" si="10"/>
        <v>0</v>
      </c>
      <c r="Y271" s="133">
        <f t="shared" si="10"/>
        <v>0</v>
      </c>
      <c r="Z271" s="133">
        <f t="shared" si="10"/>
        <v>0</v>
      </c>
      <c r="AA271" s="133">
        <f t="shared" si="10"/>
        <v>0</v>
      </c>
      <c r="AB271" s="133">
        <f t="shared" si="10"/>
        <v>0</v>
      </c>
      <c r="AC271" s="133">
        <f>+AC133+AC263+AC267</f>
        <v>0</v>
      </c>
      <c r="AD271" s="133">
        <f>+AD133+AD263+AD267</f>
        <v>0</v>
      </c>
      <c r="AE271" s="133">
        <f>+AE133+AE263+AE267</f>
        <v>0</v>
      </c>
      <c r="AF271" s="134"/>
      <c r="AG271" s="825"/>
      <c r="AH271" s="813"/>
      <c r="AI271" s="813"/>
      <c r="AJ271" s="813"/>
      <c r="AK271" s="813"/>
      <c r="AL271" s="813"/>
      <c r="AM271" s="813"/>
      <c r="AN271" s="803"/>
      <c r="AO271" s="803"/>
      <c r="AP271" s="803"/>
      <c r="AQ271" s="803"/>
      <c r="AR271" s="803"/>
      <c r="AS271" s="803"/>
      <c r="AT271" s="803"/>
      <c r="AU271" s="803"/>
      <c r="AV271" s="803"/>
      <c r="AW271" s="803"/>
      <c r="AX271" s="803"/>
      <c r="AY271" s="806"/>
    </row>
    <row r="272" spans="1:51" s="120" customFormat="1" ht="12" customHeight="1" thickBot="1" x14ac:dyDescent="0.3">
      <c r="A272" s="821"/>
      <c r="B272" s="822"/>
      <c r="C272" s="823"/>
      <c r="D272" s="135" t="s">
        <v>225</v>
      </c>
      <c r="E272" s="136">
        <f t="shared" ref="E272:O272" si="11">+E270+E271</f>
        <v>5997943189</v>
      </c>
      <c r="F272" s="136">
        <f t="shared" si="11"/>
        <v>5997943189</v>
      </c>
      <c r="G272" s="136">
        <f t="shared" si="11"/>
        <v>5997943189</v>
      </c>
      <c r="H272" s="136">
        <f t="shared" si="11"/>
        <v>5997943189</v>
      </c>
      <c r="I272" s="136">
        <f t="shared" si="11"/>
        <v>5997943189</v>
      </c>
      <c r="J272" s="136">
        <f t="shared" si="11"/>
        <v>0</v>
      </c>
      <c r="K272" s="136">
        <f t="shared" si="11"/>
        <v>0</v>
      </c>
      <c r="L272" s="136">
        <f t="shared" si="11"/>
        <v>0</v>
      </c>
      <c r="M272" s="136">
        <f t="shared" si="11"/>
        <v>0</v>
      </c>
      <c r="N272" s="136">
        <f t="shared" si="11"/>
        <v>0</v>
      </c>
      <c r="O272" s="136">
        <f t="shared" si="11"/>
        <v>0</v>
      </c>
      <c r="P272" s="136">
        <f>+P270+P271</f>
        <v>0</v>
      </c>
      <c r="Q272" s="136">
        <f>+Q270+Q271</f>
        <v>0</v>
      </c>
      <c r="R272" s="136">
        <f>+R270+R271</f>
        <v>0</v>
      </c>
      <c r="S272" s="136"/>
      <c r="T272" s="136">
        <f>+T270+T271</f>
        <v>1040068434</v>
      </c>
      <c r="U272" s="136">
        <f>+U270+U271</f>
        <v>1604116436</v>
      </c>
      <c r="V272" s="136">
        <f>+V270+V271</f>
        <v>5092046726</v>
      </c>
      <c r="W272" s="136">
        <f t="shared" ref="W272:AD272" si="12">+W270+W271</f>
        <v>0</v>
      </c>
      <c r="X272" s="136">
        <f t="shared" si="12"/>
        <v>0</v>
      </c>
      <c r="Y272" s="136">
        <f t="shared" si="12"/>
        <v>0</v>
      </c>
      <c r="Z272" s="136">
        <f t="shared" si="12"/>
        <v>0</v>
      </c>
      <c r="AA272" s="136">
        <f t="shared" si="12"/>
        <v>0</v>
      </c>
      <c r="AB272" s="136">
        <f t="shared" si="12"/>
        <v>0</v>
      </c>
      <c r="AC272" s="136">
        <f t="shared" si="12"/>
        <v>0</v>
      </c>
      <c r="AD272" s="136">
        <f t="shared" si="12"/>
        <v>0</v>
      </c>
      <c r="AE272" s="136">
        <f>+AE270+AE271</f>
        <v>0</v>
      </c>
      <c r="AF272" s="137"/>
      <c r="AG272" s="826"/>
      <c r="AH272" s="814"/>
      <c r="AI272" s="814"/>
      <c r="AJ272" s="814"/>
      <c r="AK272" s="814"/>
      <c r="AL272" s="814"/>
      <c r="AM272" s="814"/>
      <c r="AN272" s="804"/>
      <c r="AO272" s="804"/>
      <c r="AP272" s="804"/>
      <c r="AQ272" s="804"/>
      <c r="AR272" s="804"/>
      <c r="AS272" s="804"/>
      <c r="AT272" s="804"/>
      <c r="AU272" s="804"/>
      <c r="AV272" s="804"/>
      <c r="AW272" s="804"/>
      <c r="AX272" s="804"/>
      <c r="AY272" s="807"/>
    </row>
    <row r="273" spans="1:50" ht="12" customHeight="1" x14ac:dyDescent="0.25">
      <c r="A273" s="138"/>
      <c r="B273" s="138"/>
      <c r="C273" s="138"/>
      <c r="D273" s="138"/>
      <c r="E273" s="139"/>
      <c r="F273" s="139"/>
      <c r="G273" s="139"/>
      <c r="H273" s="139"/>
      <c r="I273" s="139"/>
      <c r="J273" s="139"/>
      <c r="K273" s="139"/>
      <c r="L273" s="139"/>
      <c r="M273" s="139"/>
      <c r="N273" s="139"/>
      <c r="O273" s="139"/>
      <c r="P273" s="139"/>
      <c r="Q273" s="139"/>
      <c r="R273" s="140"/>
      <c r="S273" s="139"/>
      <c r="T273" s="139"/>
      <c r="U273" s="139"/>
      <c r="V273" s="139"/>
      <c r="W273" s="139"/>
      <c r="X273" s="139"/>
      <c r="Y273" s="139"/>
      <c r="Z273" s="139"/>
      <c r="AA273" s="139"/>
      <c r="AB273" s="139"/>
      <c r="AC273" s="139"/>
      <c r="AD273" s="139"/>
      <c r="AE273" s="138"/>
      <c r="AF273" s="138"/>
      <c r="AG273" s="138"/>
      <c r="AH273" s="138"/>
      <c r="AI273" s="138"/>
      <c r="AJ273" s="138"/>
      <c r="AK273" s="138"/>
      <c r="AL273" s="138"/>
      <c r="AM273" s="138"/>
      <c r="AN273" s="138"/>
      <c r="AO273" s="138"/>
      <c r="AP273" s="141"/>
      <c r="AQ273" s="141"/>
      <c r="AR273" s="138"/>
      <c r="AS273" s="138"/>
      <c r="AT273" s="138"/>
      <c r="AU273" s="138"/>
      <c r="AV273" s="138"/>
      <c r="AW273" s="138"/>
      <c r="AX273" s="141"/>
    </row>
    <row r="274" spans="1:50" ht="12" customHeight="1" x14ac:dyDescent="0.25">
      <c r="A274" s="142" t="s">
        <v>82</v>
      </c>
      <c r="B274" s="138"/>
      <c r="C274" s="138"/>
      <c r="D274" s="138"/>
      <c r="E274" s="139"/>
      <c r="F274" s="143"/>
      <c r="G274" s="139"/>
      <c r="H274" s="139"/>
      <c r="I274" s="139"/>
      <c r="J274" s="139"/>
      <c r="K274" s="139"/>
      <c r="L274" s="139"/>
      <c r="M274" s="139"/>
      <c r="N274" s="139"/>
      <c r="O274" s="139"/>
      <c r="P274" s="139"/>
      <c r="Q274" s="139"/>
      <c r="R274" s="139"/>
      <c r="S274" s="139"/>
      <c r="T274" s="139"/>
      <c r="U274" s="139"/>
      <c r="V274" s="139"/>
      <c r="W274" s="139"/>
      <c r="X274" s="139"/>
      <c r="Y274" s="139"/>
      <c r="Z274" s="139"/>
      <c r="AA274" s="139"/>
      <c r="AB274" s="139"/>
      <c r="AC274" s="139"/>
      <c r="AD274" s="139"/>
      <c r="AE274" s="138"/>
      <c r="AF274" s="138"/>
      <c r="AG274" s="138"/>
      <c r="AH274" s="138"/>
      <c r="AI274" s="138"/>
      <c r="AJ274" s="144"/>
      <c r="AK274" s="144"/>
      <c r="AL274" s="144"/>
      <c r="AM274" s="144"/>
      <c r="AN274" s="144"/>
      <c r="AO274" s="144"/>
      <c r="AP274" s="145"/>
      <c r="AQ274" s="145"/>
      <c r="AR274" s="146"/>
      <c r="AS274" s="146"/>
      <c r="AT274" s="146"/>
      <c r="AU274" s="146"/>
      <c r="AV274" s="146"/>
      <c r="AW274" s="146"/>
      <c r="AX274" s="146"/>
    </row>
    <row r="275" spans="1:50" ht="12" customHeight="1" x14ac:dyDescent="0.25">
      <c r="A275" s="563" t="s">
        <v>83</v>
      </c>
      <c r="B275" s="808" t="s">
        <v>84</v>
      </c>
      <c r="C275" s="809"/>
      <c r="D275" s="810"/>
      <c r="E275" s="811" t="s">
        <v>85</v>
      </c>
      <c r="F275" s="811"/>
      <c r="G275" s="811"/>
      <c r="H275" s="811"/>
      <c r="I275" s="811"/>
      <c r="J275" s="811"/>
      <c r="K275" s="811"/>
      <c r="L275" s="811"/>
      <c r="M275" s="811"/>
      <c r="N275" s="811"/>
      <c r="O275" s="811"/>
      <c r="P275" s="811"/>
      <c r="Q275" s="811"/>
      <c r="R275" s="811"/>
      <c r="S275" s="138"/>
      <c r="T275" s="138"/>
      <c r="U275" s="138"/>
      <c r="V275" s="138"/>
      <c r="W275" s="138"/>
      <c r="X275" s="364"/>
      <c r="Y275" s="364"/>
      <c r="Z275" s="138"/>
      <c r="AA275" s="364"/>
      <c r="AB275" s="138"/>
      <c r="AC275" s="138"/>
      <c r="AD275" s="139"/>
      <c r="AE275" s="138"/>
      <c r="AF275" s="138"/>
      <c r="AG275" s="138"/>
      <c r="AH275" s="138"/>
      <c r="AI275" s="138"/>
      <c r="AJ275" s="144"/>
      <c r="AK275" s="144"/>
      <c r="AL275" s="144"/>
      <c r="AM275" s="144"/>
      <c r="AN275" s="144"/>
      <c r="AO275" s="144"/>
      <c r="AP275" s="145"/>
      <c r="AQ275" s="145"/>
      <c r="AR275" s="144"/>
      <c r="AS275" s="144"/>
      <c r="AT275" s="144"/>
      <c r="AU275" s="144"/>
      <c r="AV275" s="144"/>
      <c r="AW275" s="144"/>
      <c r="AX275" s="145"/>
    </row>
    <row r="276" spans="1:50" ht="12" customHeight="1" x14ac:dyDescent="0.25">
      <c r="A276" s="562">
        <v>13</v>
      </c>
      <c r="B276" s="798" t="s">
        <v>120</v>
      </c>
      <c r="C276" s="799"/>
      <c r="D276" s="800"/>
      <c r="E276" s="801" t="s">
        <v>87</v>
      </c>
      <c r="F276" s="801"/>
      <c r="G276" s="801"/>
      <c r="H276" s="801"/>
      <c r="I276" s="801"/>
      <c r="J276" s="801"/>
      <c r="K276" s="801"/>
      <c r="L276" s="801"/>
      <c r="M276" s="801"/>
      <c r="N276" s="801"/>
      <c r="O276" s="801"/>
      <c r="P276" s="801"/>
      <c r="Q276" s="801"/>
      <c r="R276" s="801"/>
      <c r="S276" s="138"/>
      <c r="T276" s="138"/>
      <c r="U276" s="138"/>
      <c r="V276" s="138"/>
      <c r="W276" s="138"/>
      <c r="X276" s="364"/>
      <c r="Y276" s="364"/>
      <c r="Z276" s="138"/>
      <c r="AA276" s="364"/>
      <c r="AB276" s="138"/>
      <c r="AC276" s="138"/>
      <c r="AD276" s="139"/>
      <c r="AE276" s="138"/>
      <c r="AF276" s="138"/>
      <c r="AG276" s="138"/>
      <c r="AH276" s="138"/>
      <c r="AI276" s="138"/>
      <c r="AJ276" s="144"/>
      <c r="AK276" s="144"/>
      <c r="AL276" s="144"/>
      <c r="AM276" s="144"/>
      <c r="AN276" s="144"/>
      <c r="AO276" s="144"/>
      <c r="AP276" s="145"/>
      <c r="AQ276" s="145"/>
      <c r="AR276" s="144"/>
      <c r="AS276" s="144"/>
      <c r="AT276" s="144"/>
      <c r="AU276" s="144"/>
      <c r="AV276" s="144"/>
      <c r="AW276" s="144"/>
      <c r="AX276" s="145"/>
    </row>
    <row r="277" spans="1:50" ht="12" customHeight="1" x14ac:dyDescent="0.25">
      <c r="A277" s="562">
        <v>14</v>
      </c>
      <c r="B277" s="798" t="s">
        <v>88</v>
      </c>
      <c r="C277" s="799"/>
      <c r="D277" s="800"/>
      <c r="E277" s="801" t="s">
        <v>89</v>
      </c>
      <c r="F277" s="801"/>
      <c r="G277" s="801"/>
      <c r="H277" s="801"/>
      <c r="I277" s="801"/>
      <c r="J277" s="801"/>
      <c r="K277" s="801"/>
      <c r="L277" s="801"/>
      <c r="M277" s="801"/>
      <c r="N277" s="801"/>
      <c r="O277" s="801"/>
      <c r="P277" s="801"/>
      <c r="Q277" s="801"/>
      <c r="R277" s="801"/>
      <c r="S277" s="138"/>
      <c r="T277" s="138"/>
      <c r="U277" s="138"/>
      <c r="V277" s="138"/>
      <c r="W277" s="138"/>
      <c r="X277" s="364"/>
      <c r="Y277" s="364"/>
      <c r="Z277" s="364"/>
      <c r="AA277" s="364"/>
      <c r="AB277" s="138"/>
      <c r="AC277" s="138"/>
      <c r="AD277" s="139"/>
      <c r="AE277" s="138"/>
      <c r="AF277" s="138"/>
      <c r="AG277" s="138"/>
      <c r="AH277" s="138"/>
      <c r="AI277" s="138"/>
      <c r="AJ277" s="138"/>
      <c r="AK277" s="138"/>
      <c r="AL277" s="138"/>
      <c r="AM277" s="138"/>
      <c r="AN277" s="138"/>
      <c r="AO277" s="138"/>
      <c r="AP277" s="141"/>
      <c r="AQ277" s="141"/>
      <c r="AR277" s="138"/>
      <c r="AS277" s="138"/>
      <c r="AT277" s="138"/>
      <c r="AU277" s="138"/>
      <c r="AV277" s="138"/>
      <c r="AW277" s="138"/>
      <c r="AX277" s="141"/>
    </row>
    <row r="278" spans="1:50" ht="12" customHeight="1" x14ac:dyDescent="0.25">
      <c r="A278" s="148"/>
      <c r="B278" s="148"/>
      <c r="C278" s="148"/>
      <c r="D278" s="148"/>
      <c r="E278" s="148"/>
      <c r="F278" s="148"/>
      <c r="G278" s="148"/>
      <c r="H278" s="148"/>
      <c r="I278" s="148"/>
      <c r="J278" s="148"/>
      <c r="K278" s="148"/>
      <c r="L278" s="148"/>
      <c r="M278" s="148"/>
      <c r="N278" s="148"/>
      <c r="O278" s="148"/>
      <c r="P278" s="148"/>
      <c r="Q278" s="148"/>
      <c r="R278" s="149"/>
      <c r="S278" s="148"/>
      <c r="T278" s="149"/>
      <c r="U278" s="363"/>
      <c r="V278" s="148"/>
      <c r="W278" s="148"/>
      <c r="X278" s="148"/>
      <c r="Y278" s="364"/>
      <c r="Z278" s="364"/>
      <c r="AA278" s="148"/>
      <c r="AB278" s="148"/>
      <c r="AC278" s="148"/>
      <c r="AD278" s="148"/>
      <c r="AE278" s="148"/>
      <c r="AF278" s="148"/>
      <c r="AG278" s="148"/>
      <c r="AH278" s="148"/>
      <c r="AI278" s="148"/>
      <c r="AJ278" s="148"/>
      <c r="AK278" s="148"/>
      <c r="AL278" s="148"/>
      <c r="AM278" s="148"/>
      <c r="AN278" s="148"/>
      <c r="AO278" s="148"/>
      <c r="AP278" s="150"/>
      <c r="AQ278" s="150"/>
      <c r="AR278" s="148"/>
      <c r="AS278" s="148"/>
      <c r="AT278" s="148"/>
      <c r="AU278" s="148"/>
      <c r="AV278" s="148"/>
      <c r="AW278" s="148"/>
      <c r="AX278" s="150"/>
    </row>
    <row r="279" spans="1:50" ht="12" customHeight="1" x14ac:dyDescent="0.25">
      <c r="A279" s="148"/>
      <c r="B279" s="148"/>
      <c r="C279" s="148"/>
      <c r="D279" s="148"/>
      <c r="E279" s="148"/>
      <c r="F279" s="148"/>
      <c r="G279" s="148"/>
      <c r="H279" s="148"/>
      <c r="I279" s="148"/>
      <c r="J279" s="148"/>
      <c r="K279" s="148"/>
      <c r="L279" s="148"/>
      <c r="M279" s="148"/>
      <c r="N279" s="148"/>
      <c r="O279" s="148"/>
      <c r="P279" s="148"/>
      <c r="Q279" s="148"/>
      <c r="R279" s="149"/>
      <c r="S279" s="148"/>
      <c r="T279" s="148"/>
      <c r="U279" s="363"/>
      <c r="V279" s="148"/>
      <c r="W279" s="148"/>
      <c r="X279" s="148"/>
      <c r="Y279" s="364"/>
      <c r="Z279" s="364"/>
      <c r="AA279" s="148"/>
      <c r="AB279" s="148"/>
      <c r="AC279" s="148"/>
      <c r="AD279" s="148"/>
      <c r="AE279" s="148"/>
      <c r="AF279" s="148"/>
      <c r="AG279" s="148"/>
      <c r="AH279" s="148"/>
      <c r="AI279" s="148"/>
      <c r="AJ279" s="148"/>
      <c r="AK279" s="148"/>
      <c r="AL279" s="148"/>
      <c r="AM279" s="148"/>
      <c r="AN279" s="148"/>
      <c r="AO279" s="148"/>
      <c r="AP279" s="150"/>
      <c r="AQ279" s="150"/>
      <c r="AR279" s="148"/>
      <c r="AS279" s="148"/>
      <c r="AT279" s="148"/>
      <c r="AU279" s="148"/>
      <c r="AV279" s="148"/>
      <c r="AW279" s="148"/>
      <c r="AX279" s="150"/>
    </row>
    <row r="280" spans="1:50" ht="12" customHeight="1" x14ac:dyDescent="0.25">
      <c r="A280" s="148"/>
      <c r="B280" s="148"/>
      <c r="C280" s="148"/>
      <c r="D280" s="148"/>
      <c r="E280" s="151"/>
      <c r="F280" s="151"/>
      <c r="G280" s="151"/>
      <c r="H280" s="151"/>
      <c r="I280" s="151"/>
      <c r="J280" s="151"/>
      <c r="K280" s="151"/>
      <c r="L280" s="151"/>
      <c r="M280" s="151"/>
      <c r="N280" s="151"/>
      <c r="O280" s="151"/>
      <c r="P280" s="151"/>
      <c r="Q280" s="151"/>
      <c r="R280" s="149"/>
      <c r="S280" s="151"/>
      <c r="T280" s="151"/>
      <c r="U280" s="363"/>
      <c r="V280" s="151"/>
      <c r="W280" s="151"/>
      <c r="X280" s="151"/>
      <c r="Y280" s="151"/>
      <c r="Z280" s="151"/>
      <c r="AA280" s="151"/>
      <c r="AB280" s="151"/>
      <c r="AC280" s="151"/>
      <c r="AD280" s="151"/>
      <c r="AE280" s="148"/>
      <c r="AF280" s="148"/>
      <c r="AG280" s="148"/>
      <c r="AH280" s="148"/>
      <c r="AI280" s="148"/>
      <c r="AJ280" s="148"/>
      <c r="AK280" s="148"/>
      <c r="AL280" s="148"/>
      <c r="AM280" s="148"/>
      <c r="AN280" s="148"/>
      <c r="AO280" s="148"/>
      <c r="AP280" s="150"/>
      <c r="AQ280" s="150"/>
      <c r="AR280" s="148"/>
      <c r="AS280" s="148"/>
      <c r="AT280" s="148"/>
      <c r="AU280" s="148"/>
      <c r="AV280" s="148"/>
      <c r="AW280" s="148"/>
      <c r="AX280" s="150"/>
    </row>
    <row r="281" spans="1:50" ht="12" customHeight="1" x14ac:dyDescent="0.25">
      <c r="A281" s="148"/>
      <c r="B281" s="148"/>
      <c r="C281" s="148"/>
      <c r="D281" s="148"/>
      <c r="E281" s="152"/>
      <c r="F281" s="152"/>
      <c r="G281" s="152"/>
      <c r="H281" s="152"/>
      <c r="I281" s="152"/>
      <c r="J281" s="152"/>
      <c r="K281" s="152"/>
      <c r="L281" s="152"/>
      <c r="M281" s="152"/>
      <c r="N281" s="152"/>
      <c r="O281" s="152"/>
      <c r="P281" s="152"/>
      <c r="Q281" s="152"/>
      <c r="R281" s="149"/>
      <c r="S281" s="148"/>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50"/>
      <c r="AQ281" s="150"/>
      <c r="AR281" s="148"/>
      <c r="AS281" s="148"/>
      <c r="AT281" s="148"/>
      <c r="AU281" s="148"/>
      <c r="AV281" s="148"/>
      <c r="AW281" s="148"/>
      <c r="AX281" s="150"/>
    </row>
    <row r="282" spans="1:50" ht="12" customHeight="1" x14ac:dyDescent="0.25">
      <c r="A282" s="148"/>
      <c r="B282" s="148"/>
      <c r="C282" s="148"/>
      <c r="D282" s="148"/>
      <c r="E282" s="148"/>
      <c r="F282" s="148"/>
      <c r="G282" s="148"/>
      <c r="H282" s="148"/>
      <c r="I282" s="148"/>
      <c r="J282" s="148"/>
      <c r="K282" s="363"/>
      <c r="L282" s="148"/>
      <c r="M282" s="148"/>
      <c r="N282" s="148"/>
      <c r="O282" s="148"/>
      <c r="P282" s="148"/>
      <c r="Q282" s="148"/>
      <c r="R282" s="149"/>
      <c r="S282" s="148"/>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50"/>
      <c r="AQ282" s="150"/>
      <c r="AR282" s="148"/>
      <c r="AS282" s="148"/>
      <c r="AT282" s="148"/>
      <c r="AU282" s="148"/>
      <c r="AV282" s="148"/>
      <c r="AW282" s="148"/>
      <c r="AX282" s="150"/>
    </row>
    <row r="283" spans="1:50" ht="12" customHeight="1" x14ac:dyDescent="0.25">
      <c r="A283" s="148"/>
      <c r="B283" s="148"/>
      <c r="C283" s="148"/>
      <c r="D283" s="148"/>
      <c r="E283" s="151"/>
      <c r="F283" s="151"/>
      <c r="G283" s="151"/>
      <c r="H283" s="151"/>
      <c r="I283" s="151"/>
      <c r="J283" s="151"/>
      <c r="K283" s="151"/>
      <c r="L283" s="151"/>
      <c r="M283" s="151"/>
      <c r="N283" s="151"/>
      <c r="O283" s="151"/>
      <c r="P283" s="151"/>
      <c r="Q283" s="151"/>
      <c r="R283" s="149"/>
      <c r="S283" s="151"/>
      <c r="T283" s="151"/>
      <c r="U283" s="151"/>
      <c r="V283" s="151"/>
      <c r="W283" s="151"/>
      <c r="X283" s="151"/>
      <c r="Y283" s="151"/>
      <c r="Z283" s="151"/>
      <c r="AA283" s="151"/>
      <c r="AB283" s="151"/>
      <c r="AC283" s="151"/>
      <c r="AD283" s="151"/>
      <c r="AE283" s="148"/>
      <c r="AF283" s="148"/>
      <c r="AG283" s="148"/>
      <c r="AH283" s="148"/>
      <c r="AI283" s="148"/>
      <c r="AJ283" s="148"/>
      <c r="AK283" s="148"/>
      <c r="AL283" s="148"/>
      <c r="AM283" s="148"/>
      <c r="AN283" s="148"/>
      <c r="AO283" s="148"/>
      <c r="AP283" s="150"/>
      <c r="AQ283" s="150"/>
      <c r="AR283" s="148"/>
      <c r="AS283" s="148"/>
      <c r="AT283" s="148"/>
      <c r="AU283" s="148"/>
      <c r="AV283" s="148"/>
      <c r="AW283" s="148"/>
      <c r="AX283" s="150"/>
    </row>
    <row r="284" spans="1:50" ht="12" customHeight="1" x14ac:dyDescent="0.25">
      <c r="A284" s="148"/>
      <c r="B284" s="148"/>
      <c r="C284" s="148"/>
      <c r="D284" s="148"/>
      <c r="E284" s="148"/>
      <c r="F284" s="148"/>
      <c r="G284" s="148"/>
      <c r="H284" s="148"/>
      <c r="I284" s="148"/>
      <c r="J284" s="148"/>
      <c r="K284" s="148"/>
      <c r="L284" s="148"/>
      <c r="M284" s="148"/>
      <c r="N284" s="148"/>
      <c r="O284" s="148"/>
      <c r="P284" s="148"/>
      <c r="Q284" s="148"/>
      <c r="R284" s="149"/>
      <c r="S284" s="148"/>
      <c r="T284" s="148"/>
      <c r="U284" s="148"/>
      <c r="V284" s="148"/>
      <c r="W284" s="148"/>
      <c r="X284" s="148"/>
      <c r="Y284" s="148"/>
      <c r="Z284" s="148"/>
      <c r="AA284" s="148"/>
      <c r="AB284" s="148"/>
      <c r="AC284" s="151"/>
      <c r="AD284" s="148"/>
      <c r="AE284" s="148"/>
      <c r="AF284" s="148"/>
      <c r="AG284" s="148"/>
      <c r="AH284" s="148"/>
      <c r="AI284" s="148"/>
      <c r="AJ284" s="148"/>
      <c r="AK284" s="148"/>
      <c r="AL284" s="148"/>
      <c r="AM284" s="148"/>
      <c r="AN284" s="148"/>
      <c r="AO284" s="148"/>
      <c r="AP284" s="150"/>
      <c r="AQ284" s="150"/>
      <c r="AR284" s="148"/>
      <c r="AS284" s="148"/>
      <c r="AT284" s="148"/>
      <c r="AU284" s="148"/>
      <c r="AV284" s="148"/>
      <c r="AW284" s="148"/>
      <c r="AX284" s="150"/>
    </row>
    <row r="285" spans="1:50" ht="12" customHeight="1" x14ac:dyDescent="0.25">
      <c r="A285" s="148"/>
      <c r="B285" s="148"/>
      <c r="C285" s="148"/>
      <c r="D285" s="148"/>
      <c r="E285" s="148"/>
      <c r="F285" s="148"/>
      <c r="G285" s="148"/>
      <c r="H285" s="148"/>
      <c r="I285" s="148"/>
      <c r="J285" s="148"/>
      <c r="K285" s="148"/>
      <c r="L285" s="148"/>
      <c r="M285" s="148"/>
      <c r="N285" s="148"/>
      <c r="O285" s="148"/>
      <c r="P285" s="148"/>
      <c r="Q285" s="148"/>
      <c r="R285" s="149"/>
      <c r="S285" s="148"/>
      <c r="T285" s="148"/>
      <c r="U285" s="148"/>
      <c r="V285" s="148"/>
      <c r="W285" s="148"/>
      <c r="X285" s="148"/>
      <c r="Y285" s="148"/>
      <c r="Z285" s="148"/>
      <c r="AA285" s="148"/>
      <c r="AB285" s="148"/>
      <c r="AC285" s="151"/>
      <c r="AD285" s="148"/>
      <c r="AE285" s="148"/>
      <c r="AF285" s="148"/>
      <c r="AG285" s="148"/>
      <c r="AH285" s="148"/>
      <c r="AI285" s="148"/>
      <c r="AJ285" s="148"/>
      <c r="AK285" s="148"/>
      <c r="AL285" s="148"/>
      <c r="AM285" s="148"/>
      <c r="AN285" s="148"/>
      <c r="AO285" s="148"/>
      <c r="AP285" s="150"/>
      <c r="AQ285" s="150"/>
      <c r="AR285" s="148"/>
      <c r="AS285" s="148"/>
      <c r="AT285" s="148"/>
      <c r="AU285" s="148"/>
      <c r="AV285" s="148"/>
      <c r="AW285" s="148"/>
      <c r="AX285" s="150"/>
    </row>
    <row r="286" spans="1:50" ht="12" customHeight="1" x14ac:dyDescent="0.25">
      <c r="A286" s="148"/>
      <c r="B286" s="148"/>
      <c r="C286" s="148"/>
      <c r="D286" s="148"/>
      <c r="E286" s="148"/>
      <c r="F286" s="148"/>
      <c r="G286" s="148"/>
      <c r="H286" s="148"/>
      <c r="I286" s="148"/>
      <c r="J286" s="148"/>
      <c r="K286" s="148"/>
      <c r="L286" s="148"/>
      <c r="M286" s="148"/>
      <c r="N286" s="148"/>
      <c r="O286" s="148"/>
      <c r="P286" s="148"/>
      <c r="Q286" s="148"/>
      <c r="R286" s="149"/>
      <c r="S286" s="148"/>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50"/>
      <c r="AQ286" s="150"/>
      <c r="AR286" s="148"/>
      <c r="AS286" s="148"/>
      <c r="AT286" s="148"/>
      <c r="AU286" s="148"/>
      <c r="AV286" s="148"/>
      <c r="AW286" s="148"/>
      <c r="AX286" s="150"/>
    </row>
    <row r="287" spans="1:50" ht="12" customHeight="1" x14ac:dyDescent="0.25">
      <c r="A287" s="148"/>
      <c r="B287" s="148"/>
      <c r="C287" s="148"/>
      <c r="D287" s="148"/>
      <c r="E287" s="148"/>
      <c r="F287" s="148"/>
      <c r="G287" s="148"/>
      <c r="H287" s="148"/>
      <c r="I287" s="148"/>
      <c r="J287" s="148"/>
      <c r="K287" s="148"/>
      <c r="L287" s="148"/>
      <c r="M287" s="148"/>
      <c r="N287" s="148"/>
      <c r="O287" s="148"/>
      <c r="P287" s="148"/>
      <c r="Q287" s="148"/>
      <c r="R287" s="149"/>
      <c r="S287" s="148"/>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50"/>
      <c r="AQ287" s="150"/>
      <c r="AR287" s="148"/>
      <c r="AS287" s="148"/>
      <c r="AT287" s="148"/>
      <c r="AU287" s="148"/>
      <c r="AV287" s="148"/>
      <c r="AW287" s="148"/>
      <c r="AX287" s="150"/>
    </row>
    <row r="288" spans="1:50" ht="12" customHeight="1" x14ac:dyDescent="0.25">
      <c r="A288" s="148"/>
      <c r="B288" s="148"/>
      <c r="C288" s="148"/>
      <c r="D288" s="148"/>
      <c r="E288" s="148"/>
      <c r="F288" s="148"/>
      <c r="G288" s="148"/>
      <c r="H288" s="148"/>
      <c r="I288" s="148"/>
      <c r="J288" s="148"/>
      <c r="K288" s="148"/>
      <c r="L288" s="148"/>
      <c r="M288" s="148"/>
      <c r="N288" s="148"/>
      <c r="O288" s="148"/>
      <c r="P288" s="148"/>
      <c r="Q288" s="148"/>
      <c r="R288" s="149"/>
      <c r="S288" s="148"/>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50"/>
      <c r="AQ288" s="150"/>
      <c r="AR288" s="148"/>
      <c r="AS288" s="148"/>
      <c r="AT288" s="148"/>
      <c r="AU288" s="148"/>
      <c r="AV288" s="148"/>
      <c r="AW288" s="148"/>
      <c r="AX288" s="150"/>
    </row>
    <row r="289" spans="1:50" ht="12" customHeight="1" x14ac:dyDescent="0.25">
      <c r="A289" s="148"/>
      <c r="B289" s="148"/>
      <c r="C289" s="148"/>
      <c r="D289" s="148"/>
      <c r="E289" s="148"/>
      <c r="F289" s="148"/>
      <c r="G289" s="148"/>
      <c r="H289" s="148"/>
      <c r="I289" s="148"/>
      <c r="J289" s="148"/>
      <c r="K289" s="148"/>
      <c r="L289" s="148"/>
      <c r="M289" s="148"/>
      <c r="N289" s="148"/>
      <c r="O289" s="148"/>
      <c r="P289" s="148"/>
      <c r="Q289" s="148"/>
      <c r="R289" s="149"/>
      <c r="S289" s="148"/>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50"/>
      <c r="AQ289" s="150"/>
      <c r="AR289" s="148"/>
      <c r="AS289" s="148"/>
      <c r="AT289" s="148"/>
      <c r="AU289" s="148"/>
      <c r="AV289" s="148"/>
      <c r="AW289" s="148"/>
      <c r="AX289" s="150"/>
    </row>
    <row r="290" spans="1:50" ht="12" customHeight="1" x14ac:dyDescent="0.25">
      <c r="A290" s="148"/>
      <c r="B290" s="148"/>
      <c r="C290" s="148"/>
      <c r="D290" s="148"/>
      <c r="E290" s="148"/>
      <c r="F290" s="148"/>
      <c r="G290" s="148"/>
      <c r="H290" s="148"/>
      <c r="I290" s="148"/>
      <c r="J290" s="148"/>
      <c r="K290" s="148"/>
      <c r="L290" s="148"/>
      <c r="M290" s="148"/>
      <c r="N290" s="148"/>
      <c r="O290" s="148"/>
      <c r="P290" s="148"/>
      <c r="Q290" s="148"/>
      <c r="R290" s="149"/>
      <c r="S290" s="148"/>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50"/>
      <c r="AQ290" s="150"/>
      <c r="AR290" s="148"/>
      <c r="AS290" s="148"/>
      <c r="AT290" s="148"/>
      <c r="AU290" s="148"/>
      <c r="AV290" s="148"/>
      <c r="AW290" s="148"/>
      <c r="AX290" s="150"/>
    </row>
    <row r="291" spans="1:50" ht="12" customHeight="1" x14ac:dyDescent="0.25">
      <c r="R291" s="149"/>
      <c r="S291" s="148"/>
      <c r="T291" s="148"/>
      <c r="U291" s="148"/>
      <c r="V291" s="148"/>
      <c r="W291" s="148"/>
      <c r="X291" s="148"/>
      <c r="Y291" s="148"/>
      <c r="Z291" s="148"/>
      <c r="AA291" s="148"/>
      <c r="AB291" s="148"/>
      <c r="AC291" s="148"/>
      <c r="AD291" s="148"/>
    </row>
    <row r="292" spans="1:50" ht="12" customHeight="1" x14ac:dyDescent="0.25">
      <c r="R292" s="149"/>
      <c r="S292" s="148"/>
      <c r="T292" s="148"/>
      <c r="U292" s="148"/>
      <c r="V292" s="148"/>
      <c r="W292" s="148"/>
      <c r="X292" s="148"/>
      <c r="Y292" s="148"/>
      <c r="Z292" s="148"/>
      <c r="AA292" s="148"/>
      <c r="AB292" s="148"/>
      <c r="AC292" s="148"/>
      <c r="AD292" s="148"/>
    </row>
    <row r="293" spans="1:50" ht="12" customHeight="1" x14ac:dyDescent="0.25">
      <c r="R293" s="149"/>
      <c r="S293" s="148"/>
      <c r="T293" s="148"/>
      <c r="U293" s="148"/>
      <c r="V293" s="148"/>
      <c r="W293" s="148"/>
      <c r="X293" s="148"/>
      <c r="Y293" s="148"/>
      <c r="Z293" s="148"/>
      <c r="AA293" s="148"/>
      <c r="AB293" s="148"/>
      <c r="AC293" s="148"/>
      <c r="AD293" s="148"/>
    </row>
    <row r="294" spans="1:50" ht="12" customHeight="1" x14ac:dyDescent="0.25">
      <c r="R294" s="149"/>
      <c r="S294" s="148"/>
      <c r="T294" s="148"/>
      <c r="U294" s="148"/>
      <c r="V294" s="148"/>
      <c r="W294" s="148"/>
      <c r="X294" s="148"/>
      <c r="Y294" s="148"/>
      <c r="Z294" s="148"/>
      <c r="AA294" s="148"/>
      <c r="AB294" s="148"/>
      <c r="AC294" s="148"/>
      <c r="AD294" s="148"/>
    </row>
    <row r="295" spans="1:50" ht="12" customHeight="1" x14ac:dyDescent="0.25">
      <c r="R295" s="149"/>
      <c r="S295" s="148"/>
      <c r="T295" s="148"/>
      <c r="U295" s="148"/>
      <c r="V295" s="148"/>
      <c r="W295" s="148"/>
      <c r="X295" s="148"/>
      <c r="Y295" s="148"/>
      <c r="Z295" s="148"/>
      <c r="AA295" s="148"/>
      <c r="AB295" s="148"/>
      <c r="AC295" s="148"/>
      <c r="AD295" s="148"/>
    </row>
    <row r="296" spans="1:50" ht="12" customHeight="1" x14ac:dyDescent="0.25">
      <c r="R296" s="149"/>
      <c r="S296" s="148"/>
      <c r="T296" s="148"/>
      <c r="U296" s="148"/>
      <c r="V296" s="148"/>
      <c r="W296" s="148"/>
      <c r="X296" s="148"/>
      <c r="Y296" s="148"/>
      <c r="Z296" s="148"/>
      <c r="AA296" s="148"/>
      <c r="AB296" s="148"/>
      <c r="AC296" s="148"/>
      <c r="AD296" s="148"/>
    </row>
    <row r="297" spans="1:50" ht="12" customHeight="1" x14ac:dyDescent="0.25">
      <c r="R297" s="149"/>
      <c r="S297" s="148"/>
      <c r="T297" s="148"/>
      <c r="U297" s="148"/>
      <c r="V297" s="148"/>
      <c r="W297" s="148"/>
      <c r="X297" s="148"/>
      <c r="Y297" s="148"/>
      <c r="Z297" s="148"/>
      <c r="AA297" s="148"/>
      <c r="AB297" s="148"/>
      <c r="AC297" s="148"/>
      <c r="AD297" s="148"/>
    </row>
    <row r="298" spans="1:50" ht="12" customHeight="1" x14ac:dyDescent="0.25">
      <c r="R298" s="149"/>
      <c r="S298" s="148"/>
      <c r="T298" s="148"/>
      <c r="U298" s="148"/>
      <c r="V298" s="148"/>
      <c r="W298" s="148"/>
      <c r="X298" s="148"/>
      <c r="Y298" s="148"/>
      <c r="Z298" s="148"/>
      <c r="AA298" s="148"/>
      <c r="AB298" s="148"/>
      <c r="AC298" s="148"/>
      <c r="AD298" s="148"/>
    </row>
    <row r="299" spans="1:50" ht="12" customHeight="1" x14ac:dyDescent="0.25">
      <c r="R299" s="149"/>
      <c r="S299" s="148"/>
      <c r="T299" s="148"/>
      <c r="U299" s="148"/>
      <c r="V299" s="148"/>
      <c r="W299" s="148"/>
      <c r="X299" s="148"/>
      <c r="Y299" s="148"/>
      <c r="Z299" s="148"/>
      <c r="AA299" s="148"/>
      <c r="AB299" s="148"/>
      <c r="AC299" s="148"/>
      <c r="AD299" s="148"/>
      <c r="AP299"/>
      <c r="AQ299"/>
      <c r="AX299"/>
    </row>
    <row r="300" spans="1:50" ht="12" customHeight="1" x14ac:dyDescent="0.25">
      <c r="R300" s="149"/>
      <c r="S300" s="148"/>
      <c r="T300" s="148"/>
      <c r="U300" s="148"/>
      <c r="V300" s="148"/>
      <c r="W300" s="148"/>
      <c r="X300" s="148"/>
      <c r="Y300" s="148"/>
      <c r="Z300" s="148"/>
      <c r="AA300" s="148"/>
      <c r="AB300" s="148"/>
      <c r="AC300" s="148"/>
      <c r="AD300" s="148"/>
      <c r="AP300"/>
      <c r="AQ300"/>
      <c r="AX300"/>
    </row>
    <row r="301" spans="1:50" ht="12" customHeight="1" x14ac:dyDescent="0.25">
      <c r="R301" s="149"/>
      <c r="S301" s="148"/>
      <c r="T301" s="148"/>
      <c r="U301" s="148"/>
      <c r="V301" s="148"/>
      <c r="W301" s="148"/>
      <c r="X301" s="148"/>
      <c r="Y301" s="148"/>
      <c r="Z301" s="148"/>
      <c r="AA301" s="148"/>
      <c r="AB301" s="148"/>
      <c r="AC301" s="148"/>
      <c r="AD301" s="148"/>
      <c r="AP301"/>
      <c r="AQ301"/>
      <c r="AX301"/>
    </row>
    <row r="302" spans="1:50" ht="12" customHeight="1" x14ac:dyDescent="0.25">
      <c r="R302" s="149"/>
      <c r="S302" s="148"/>
      <c r="T302" s="148"/>
      <c r="U302" s="148"/>
      <c r="V302" s="148"/>
      <c r="W302" s="148"/>
      <c r="X302" s="148"/>
      <c r="Y302" s="148"/>
      <c r="Z302" s="148"/>
      <c r="AA302" s="148"/>
      <c r="AB302" s="148"/>
      <c r="AC302" s="148"/>
      <c r="AD302" s="148"/>
      <c r="AP302"/>
      <c r="AQ302"/>
      <c r="AX302"/>
    </row>
    <row r="303" spans="1:50" ht="12" customHeight="1" x14ac:dyDescent="0.25">
      <c r="R303" s="149"/>
      <c r="S303" s="148"/>
      <c r="T303" s="148"/>
      <c r="U303" s="148"/>
      <c r="V303" s="148"/>
      <c r="W303" s="148"/>
      <c r="X303" s="148"/>
      <c r="Y303" s="148"/>
      <c r="Z303" s="148"/>
      <c r="AA303" s="148"/>
      <c r="AB303" s="148"/>
      <c r="AC303" s="148"/>
      <c r="AD303" s="148"/>
      <c r="AP303"/>
      <c r="AQ303"/>
      <c r="AX303"/>
    </row>
    <row r="304" spans="1:50" ht="12" customHeight="1" x14ac:dyDescent="0.25">
      <c r="R304" s="149"/>
      <c r="S304" s="148"/>
      <c r="T304" s="148"/>
      <c r="U304" s="148"/>
      <c r="V304" s="148"/>
      <c r="W304" s="148"/>
      <c r="X304" s="148"/>
      <c r="Y304" s="148"/>
      <c r="Z304" s="148"/>
      <c r="AA304" s="148"/>
      <c r="AB304" s="148"/>
      <c r="AC304" s="148"/>
      <c r="AD304" s="148"/>
      <c r="AP304"/>
      <c r="AQ304"/>
      <c r="AX304"/>
    </row>
    <row r="305" spans="18:50" ht="12" customHeight="1" x14ac:dyDescent="0.25">
      <c r="R305" s="149"/>
      <c r="S305" s="148"/>
      <c r="T305" s="148"/>
      <c r="U305" s="148"/>
      <c r="V305" s="148"/>
      <c r="W305" s="148"/>
      <c r="X305" s="148"/>
      <c r="Y305" s="148"/>
      <c r="Z305" s="148"/>
      <c r="AA305" s="148"/>
      <c r="AB305" s="148"/>
      <c r="AC305" s="148"/>
      <c r="AD305" s="148"/>
      <c r="AP305"/>
      <c r="AQ305"/>
      <c r="AX305"/>
    </row>
    <row r="306" spans="18:50" ht="12" customHeight="1" x14ac:dyDescent="0.25">
      <c r="R306" s="149"/>
      <c r="S306" s="148"/>
      <c r="T306" s="148"/>
      <c r="U306" s="148"/>
      <c r="V306" s="148"/>
      <c r="W306" s="148"/>
      <c r="X306" s="148"/>
      <c r="Y306" s="148"/>
      <c r="Z306" s="148"/>
      <c r="AA306" s="148"/>
      <c r="AB306" s="148"/>
      <c r="AC306" s="148"/>
      <c r="AD306" s="148"/>
      <c r="AP306"/>
      <c r="AQ306"/>
      <c r="AX306"/>
    </row>
    <row r="307" spans="18:50" ht="12" customHeight="1" x14ac:dyDescent="0.25">
      <c r="R307" s="149"/>
      <c r="S307" s="148"/>
      <c r="T307" s="148"/>
      <c r="U307" s="148"/>
      <c r="V307" s="148"/>
      <c r="W307" s="148"/>
      <c r="X307" s="148"/>
      <c r="Y307" s="148"/>
      <c r="Z307" s="148"/>
      <c r="AA307" s="148"/>
      <c r="AB307" s="148"/>
      <c r="AC307" s="148"/>
      <c r="AD307" s="148"/>
      <c r="AP307"/>
      <c r="AQ307"/>
      <c r="AX307"/>
    </row>
    <row r="308" spans="18:50" ht="12" customHeight="1" x14ac:dyDescent="0.25">
      <c r="R308" s="149"/>
      <c r="S308" s="148"/>
      <c r="T308" s="148"/>
      <c r="U308" s="148"/>
      <c r="V308" s="148"/>
      <c r="W308" s="148"/>
      <c r="X308" s="148"/>
      <c r="Y308" s="148"/>
      <c r="Z308" s="148"/>
      <c r="AA308" s="148"/>
      <c r="AB308" s="148"/>
      <c r="AC308" s="148"/>
      <c r="AD308" s="148"/>
      <c r="AP308"/>
      <c r="AQ308"/>
      <c r="AX308"/>
    </row>
    <row r="309" spans="18:50" ht="12" customHeight="1" x14ac:dyDescent="0.25">
      <c r="R309" s="149"/>
      <c r="S309" s="148"/>
      <c r="T309" s="148"/>
      <c r="U309" s="148"/>
      <c r="V309" s="148"/>
      <c r="W309" s="148"/>
      <c r="X309" s="148"/>
      <c r="Y309" s="148"/>
      <c r="Z309" s="148"/>
      <c r="AA309" s="148"/>
      <c r="AB309" s="148"/>
      <c r="AC309" s="148"/>
      <c r="AD309" s="148"/>
      <c r="AP309"/>
      <c r="AQ309"/>
      <c r="AX309"/>
    </row>
    <row r="310" spans="18:50" ht="12" customHeight="1" x14ac:dyDescent="0.25">
      <c r="R310" s="149"/>
      <c r="S310" s="148"/>
      <c r="T310" s="148"/>
      <c r="U310" s="148"/>
      <c r="V310" s="148"/>
      <c r="W310" s="148"/>
      <c r="X310" s="148"/>
      <c r="Y310" s="148"/>
      <c r="Z310" s="148"/>
      <c r="AA310" s="148"/>
      <c r="AB310" s="148"/>
      <c r="AC310" s="148"/>
      <c r="AD310" s="148"/>
      <c r="AP310"/>
      <c r="AQ310"/>
      <c r="AX310"/>
    </row>
    <row r="311" spans="18:50" ht="12" customHeight="1" x14ac:dyDescent="0.25">
      <c r="R311" s="149"/>
      <c r="S311" s="148"/>
      <c r="T311" s="148"/>
      <c r="U311" s="148"/>
      <c r="V311" s="148"/>
      <c r="W311" s="148"/>
      <c r="X311" s="148"/>
      <c r="Y311" s="148"/>
      <c r="Z311" s="148"/>
      <c r="AA311" s="148"/>
      <c r="AB311" s="148"/>
      <c r="AC311" s="148"/>
      <c r="AD311" s="148"/>
      <c r="AP311"/>
      <c r="AQ311"/>
      <c r="AX311"/>
    </row>
    <row r="312" spans="18:50" ht="12" customHeight="1" x14ac:dyDescent="0.25">
      <c r="R312" s="149"/>
      <c r="S312" s="148"/>
      <c r="T312" s="148"/>
      <c r="U312" s="148"/>
      <c r="V312" s="148"/>
      <c r="W312" s="148"/>
      <c r="X312" s="148"/>
      <c r="Y312" s="148"/>
      <c r="Z312" s="148"/>
      <c r="AA312" s="148"/>
      <c r="AB312" s="148"/>
      <c r="AC312" s="148"/>
      <c r="AD312" s="148"/>
      <c r="AP312"/>
      <c r="AQ312"/>
      <c r="AX312"/>
    </row>
    <row r="313" spans="18:50" ht="12" customHeight="1" x14ac:dyDescent="0.25">
      <c r="R313" s="149"/>
      <c r="S313" s="148"/>
      <c r="T313" s="148"/>
      <c r="U313" s="148"/>
      <c r="V313" s="148"/>
      <c r="W313" s="148"/>
      <c r="X313" s="148"/>
      <c r="Y313" s="148"/>
      <c r="Z313" s="148"/>
      <c r="AA313" s="148"/>
      <c r="AB313" s="148"/>
      <c r="AC313" s="148"/>
      <c r="AD313" s="148"/>
      <c r="AP313"/>
      <c r="AQ313"/>
      <c r="AX313"/>
    </row>
    <row r="314" spans="18:50" ht="12" customHeight="1" x14ac:dyDescent="0.25">
      <c r="R314" s="149"/>
      <c r="S314" s="148"/>
      <c r="T314" s="148"/>
      <c r="U314" s="148"/>
      <c r="V314" s="148"/>
      <c r="W314" s="148"/>
      <c r="X314" s="148"/>
      <c r="Y314" s="148"/>
      <c r="Z314" s="148"/>
      <c r="AA314" s="148"/>
      <c r="AB314" s="148"/>
      <c r="AC314" s="148"/>
      <c r="AD314" s="148"/>
      <c r="AP314"/>
      <c r="AQ314"/>
      <c r="AX314"/>
    </row>
    <row r="315" spans="18:50" ht="12" customHeight="1" x14ac:dyDescent="0.25">
      <c r="R315" s="149"/>
      <c r="S315" s="148"/>
      <c r="T315" s="148"/>
      <c r="U315" s="148"/>
      <c r="V315" s="148"/>
      <c r="W315" s="148"/>
      <c r="X315" s="148"/>
      <c r="Y315" s="148"/>
      <c r="Z315" s="148"/>
      <c r="AA315" s="148"/>
      <c r="AB315" s="148"/>
      <c r="AC315" s="148"/>
      <c r="AD315" s="148"/>
      <c r="AP315"/>
      <c r="AQ315"/>
      <c r="AX315"/>
    </row>
    <row r="316" spans="18:50" ht="12" customHeight="1" x14ac:dyDescent="0.25">
      <c r="R316" s="149"/>
      <c r="S316" s="148"/>
      <c r="T316" s="148"/>
      <c r="U316" s="148"/>
      <c r="V316" s="148"/>
      <c r="W316" s="148"/>
      <c r="X316" s="148"/>
      <c r="Y316" s="148"/>
      <c r="Z316" s="148"/>
      <c r="AA316" s="148"/>
      <c r="AB316" s="148"/>
      <c r="AC316" s="148"/>
      <c r="AD316" s="148"/>
      <c r="AP316"/>
      <c r="AQ316"/>
      <c r="AX316"/>
    </row>
    <row r="317" spans="18:50" ht="12" customHeight="1" x14ac:dyDescent="0.25">
      <c r="R317" s="149"/>
      <c r="S317" s="148"/>
      <c r="T317" s="148"/>
      <c r="U317" s="148"/>
      <c r="V317" s="148"/>
      <c r="W317" s="148"/>
      <c r="X317" s="148"/>
      <c r="Y317" s="148"/>
      <c r="Z317" s="148"/>
      <c r="AA317" s="148"/>
      <c r="AB317" s="148"/>
      <c r="AC317" s="148"/>
      <c r="AD317" s="148"/>
      <c r="AP317"/>
      <c r="AQ317"/>
      <c r="AX317"/>
    </row>
    <row r="318" spans="18:50" ht="12" customHeight="1" x14ac:dyDescent="0.25">
      <c r="R318" s="149"/>
      <c r="S318" s="148"/>
      <c r="T318" s="148"/>
      <c r="U318" s="148"/>
      <c r="V318" s="148"/>
      <c r="W318" s="148"/>
      <c r="X318" s="148"/>
      <c r="Y318" s="148"/>
      <c r="Z318" s="148"/>
      <c r="AA318" s="148"/>
      <c r="AB318" s="148"/>
      <c r="AC318" s="148"/>
      <c r="AD318" s="148"/>
      <c r="AP318"/>
      <c r="AQ318"/>
      <c r="AX318"/>
    </row>
    <row r="319" spans="18:50" ht="12" customHeight="1" x14ac:dyDescent="0.25">
      <c r="R319" s="149"/>
      <c r="S319" s="148"/>
      <c r="T319" s="148"/>
      <c r="U319" s="148"/>
      <c r="V319" s="148"/>
      <c r="W319" s="148"/>
      <c r="X319" s="148"/>
      <c r="Y319" s="148"/>
      <c r="Z319" s="148"/>
      <c r="AA319" s="148"/>
      <c r="AB319" s="148"/>
      <c r="AC319" s="148"/>
      <c r="AD319" s="148"/>
      <c r="AP319"/>
      <c r="AQ319"/>
      <c r="AX319"/>
    </row>
    <row r="320" spans="18:50" ht="12" customHeight="1" x14ac:dyDescent="0.25">
      <c r="R320" s="149"/>
      <c r="S320" s="148"/>
      <c r="T320" s="148"/>
      <c r="U320" s="148"/>
      <c r="V320" s="148"/>
      <c r="W320" s="148"/>
      <c r="X320" s="148"/>
      <c r="Y320" s="148"/>
      <c r="Z320" s="148"/>
      <c r="AA320" s="148"/>
      <c r="AB320" s="148"/>
      <c r="AC320" s="148"/>
      <c r="AD320" s="148"/>
      <c r="AP320"/>
      <c r="AQ320"/>
      <c r="AX320"/>
    </row>
    <row r="321" spans="18:50" ht="12" customHeight="1" x14ac:dyDescent="0.25">
      <c r="R321" s="149"/>
      <c r="S321" s="148"/>
      <c r="T321" s="148"/>
      <c r="U321" s="148"/>
      <c r="V321" s="148"/>
      <c r="W321" s="148"/>
      <c r="X321" s="148"/>
      <c r="Y321" s="148"/>
      <c r="Z321" s="148"/>
      <c r="AA321" s="148"/>
      <c r="AB321" s="148"/>
      <c r="AC321" s="148"/>
      <c r="AD321" s="148"/>
      <c r="AP321"/>
      <c r="AQ321"/>
      <c r="AX321"/>
    </row>
    <row r="322" spans="18:50" ht="12" customHeight="1" x14ac:dyDescent="0.25">
      <c r="R322" s="149"/>
      <c r="S322" s="148"/>
      <c r="T322" s="148"/>
      <c r="U322" s="148"/>
      <c r="V322" s="148"/>
      <c r="W322" s="148"/>
      <c r="X322" s="148"/>
      <c r="Y322" s="148"/>
      <c r="Z322" s="148"/>
      <c r="AA322" s="148"/>
      <c r="AB322" s="148"/>
      <c r="AC322" s="148"/>
      <c r="AD322" s="148"/>
      <c r="AP322"/>
      <c r="AQ322"/>
      <c r="AX322"/>
    </row>
    <row r="323" spans="18:50" ht="12" customHeight="1" x14ac:dyDescent="0.25">
      <c r="R323" s="149"/>
      <c r="S323" s="148"/>
      <c r="T323" s="148"/>
      <c r="U323" s="148"/>
      <c r="V323" s="148"/>
      <c r="W323" s="148"/>
      <c r="X323" s="148"/>
      <c r="Y323" s="148"/>
      <c r="Z323" s="148"/>
      <c r="AA323" s="148"/>
      <c r="AB323" s="148"/>
      <c r="AC323" s="148"/>
      <c r="AD323" s="148"/>
      <c r="AP323"/>
      <c r="AQ323"/>
      <c r="AX323"/>
    </row>
    <row r="324" spans="18:50" ht="12" customHeight="1" x14ac:dyDescent="0.25">
      <c r="R324" s="149"/>
      <c r="S324" s="148"/>
      <c r="T324" s="148"/>
      <c r="U324" s="148"/>
      <c r="V324" s="148"/>
      <c r="W324" s="148"/>
      <c r="X324" s="148"/>
      <c r="Y324" s="148"/>
      <c r="Z324" s="148"/>
      <c r="AA324" s="148"/>
      <c r="AB324" s="148"/>
      <c r="AC324" s="148"/>
      <c r="AD324" s="148"/>
      <c r="AP324"/>
      <c r="AQ324"/>
      <c r="AX324"/>
    </row>
    <row r="325" spans="18:50" ht="12" customHeight="1" x14ac:dyDescent="0.25">
      <c r="R325" s="149"/>
      <c r="S325" s="148"/>
      <c r="T325" s="148"/>
      <c r="U325" s="148"/>
      <c r="V325" s="148"/>
      <c r="W325" s="148"/>
      <c r="X325" s="148"/>
      <c r="Y325" s="148"/>
      <c r="Z325" s="148"/>
      <c r="AA325" s="148"/>
      <c r="AB325" s="148"/>
      <c r="AC325" s="148"/>
      <c r="AD325" s="148"/>
      <c r="AP325"/>
      <c r="AQ325"/>
      <c r="AX325"/>
    </row>
    <row r="326" spans="18:50" ht="12" customHeight="1" x14ac:dyDescent="0.25">
      <c r="R326" s="149"/>
      <c r="S326" s="148"/>
      <c r="T326" s="148"/>
      <c r="U326" s="148"/>
      <c r="V326" s="148"/>
      <c r="W326" s="148"/>
      <c r="X326" s="148"/>
      <c r="Y326" s="148"/>
      <c r="Z326" s="148"/>
      <c r="AA326" s="148"/>
      <c r="AB326" s="148"/>
      <c r="AC326" s="148"/>
      <c r="AD326" s="148"/>
      <c r="AP326"/>
      <c r="AQ326"/>
      <c r="AX326"/>
    </row>
    <row r="327" spans="18:50" ht="12" customHeight="1" x14ac:dyDescent="0.25">
      <c r="R327" s="149"/>
      <c r="S327" s="148"/>
      <c r="T327" s="148"/>
      <c r="U327" s="148"/>
      <c r="V327" s="148"/>
      <c r="W327" s="148"/>
      <c r="X327" s="148"/>
      <c r="Y327" s="148"/>
      <c r="Z327" s="148"/>
      <c r="AA327" s="148"/>
      <c r="AB327" s="148"/>
      <c r="AC327" s="148"/>
      <c r="AD327" s="148"/>
      <c r="AP327"/>
      <c r="AQ327"/>
      <c r="AX327"/>
    </row>
    <row r="328" spans="18:50" ht="12" customHeight="1" x14ac:dyDescent="0.25">
      <c r="R328" s="149"/>
      <c r="S328" s="148"/>
      <c r="T328" s="148"/>
      <c r="U328" s="148"/>
      <c r="V328" s="148"/>
      <c r="W328" s="148"/>
      <c r="X328" s="148"/>
      <c r="Y328" s="148"/>
      <c r="Z328" s="148"/>
      <c r="AA328" s="148"/>
      <c r="AB328" s="148"/>
      <c r="AC328" s="148"/>
      <c r="AD328" s="148"/>
      <c r="AP328"/>
      <c r="AQ328"/>
      <c r="AX328"/>
    </row>
    <row r="329" spans="18:50" ht="12" customHeight="1" x14ac:dyDescent="0.25">
      <c r="R329" s="149"/>
      <c r="S329" s="148"/>
      <c r="T329" s="148"/>
      <c r="U329" s="148"/>
      <c r="V329" s="148"/>
      <c r="W329" s="148"/>
      <c r="X329" s="148"/>
      <c r="Y329" s="148"/>
      <c r="Z329" s="148"/>
      <c r="AA329" s="148"/>
      <c r="AB329" s="148"/>
      <c r="AC329" s="148"/>
      <c r="AD329" s="148"/>
      <c r="AP329"/>
      <c r="AQ329"/>
      <c r="AX329"/>
    </row>
    <row r="330" spans="18:50" ht="12" customHeight="1" x14ac:dyDescent="0.25">
      <c r="R330" s="149"/>
      <c r="S330" s="148"/>
      <c r="T330" s="148"/>
      <c r="U330" s="148"/>
      <c r="V330" s="148"/>
      <c r="W330" s="148"/>
      <c r="X330" s="148"/>
      <c r="Y330" s="148"/>
      <c r="Z330" s="148"/>
      <c r="AA330" s="148"/>
      <c r="AB330" s="148"/>
      <c r="AC330" s="148"/>
      <c r="AD330" s="148"/>
      <c r="AP330"/>
      <c r="AQ330"/>
      <c r="AX330"/>
    </row>
    <row r="331" spans="18:50" ht="12" customHeight="1" x14ac:dyDescent="0.25">
      <c r="R331" s="149"/>
      <c r="S331" s="148"/>
      <c r="T331" s="148"/>
      <c r="U331" s="148"/>
      <c r="V331" s="148"/>
      <c r="W331" s="148"/>
      <c r="X331" s="148"/>
      <c r="Y331" s="148"/>
      <c r="Z331" s="148"/>
      <c r="AA331" s="148"/>
      <c r="AB331" s="148"/>
      <c r="AC331" s="148"/>
      <c r="AD331" s="148"/>
      <c r="AP331"/>
      <c r="AQ331"/>
      <c r="AX331"/>
    </row>
    <row r="332" spans="18:50" ht="12" customHeight="1" x14ac:dyDescent="0.25">
      <c r="R332" s="149"/>
      <c r="S332" s="148"/>
      <c r="T332" s="148"/>
      <c r="U332" s="148"/>
      <c r="V332" s="148"/>
      <c r="W332" s="148"/>
      <c r="X332" s="148"/>
      <c r="Y332" s="148"/>
      <c r="Z332" s="148"/>
      <c r="AA332" s="148"/>
      <c r="AB332" s="148"/>
      <c r="AC332" s="148"/>
      <c r="AD332" s="148"/>
      <c r="AP332"/>
      <c r="AQ332"/>
      <c r="AX332"/>
    </row>
    <row r="333" spans="18:50" ht="12" customHeight="1" x14ac:dyDescent="0.25">
      <c r="R333" s="149"/>
      <c r="S333" s="148"/>
      <c r="T333" s="148"/>
      <c r="U333" s="148"/>
      <c r="V333" s="148"/>
      <c r="W333" s="148"/>
      <c r="X333" s="148"/>
      <c r="Y333" s="148"/>
      <c r="Z333" s="148"/>
      <c r="AA333" s="148"/>
      <c r="AB333" s="148"/>
      <c r="AC333" s="148"/>
      <c r="AD333" s="148"/>
      <c r="AP333"/>
      <c r="AQ333"/>
      <c r="AX333"/>
    </row>
    <row r="334" spans="18:50" ht="12" customHeight="1" x14ac:dyDescent="0.25">
      <c r="R334" s="149"/>
      <c r="S334" s="148"/>
      <c r="T334" s="148"/>
      <c r="U334" s="148"/>
      <c r="V334" s="148"/>
      <c r="W334" s="148"/>
      <c r="X334" s="148"/>
      <c r="Y334" s="148"/>
      <c r="Z334" s="148"/>
      <c r="AA334" s="148"/>
      <c r="AB334" s="148"/>
      <c r="AC334" s="148"/>
      <c r="AD334" s="148"/>
      <c r="AP334"/>
      <c r="AQ334"/>
      <c r="AX334"/>
    </row>
    <row r="335" spans="18:50" ht="12" customHeight="1" x14ac:dyDescent="0.25">
      <c r="R335" s="149"/>
      <c r="S335" s="148"/>
      <c r="T335" s="148"/>
      <c r="U335" s="148"/>
      <c r="V335" s="148"/>
      <c r="W335" s="148"/>
      <c r="X335" s="148"/>
      <c r="Y335" s="148"/>
      <c r="Z335" s="148"/>
      <c r="AA335" s="148"/>
      <c r="AB335" s="148"/>
      <c r="AC335" s="148"/>
      <c r="AD335" s="148"/>
      <c r="AP335"/>
      <c r="AQ335"/>
      <c r="AX335"/>
    </row>
    <row r="336" spans="18:50" ht="12" customHeight="1" x14ac:dyDescent="0.25">
      <c r="R336" s="149"/>
      <c r="S336" s="148"/>
      <c r="T336" s="148"/>
      <c r="U336" s="148"/>
      <c r="V336" s="148"/>
      <c r="W336" s="148"/>
      <c r="X336" s="148"/>
      <c r="Y336" s="148"/>
      <c r="Z336" s="148"/>
      <c r="AA336" s="148"/>
      <c r="AB336" s="148"/>
      <c r="AC336" s="148"/>
      <c r="AD336" s="148"/>
      <c r="AP336"/>
      <c r="AQ336"/>
      <c r="AX336"/>
    </row>
    <row r="337" spans="18:50" ht="12" customHeight="1" x14ac:dyDescent="0.25">
      <c r="R337" s="149"/>
      <c r="S337" s="148"/>
      <c r="T337" s="148"/>
      <c r="U337" s="148"/>
      <c r="V337" s="148"/>
      <c r="W337" s="148"/>
      <c r="X337" s="148"/>
      <c r="Y337" s="148"/>
      <c r="Z337" s="148"/>
      <c r="AA337" s="148"/>
      <c r="AB337" s="148"/>
      <c r="AC337" s="148"/>
      <c r="AD337" s="148"/>
      <c r="AP337"/>
      <c r="AQ337"/>
      <c r="AX337"/>
    </row>
    <row r="338" spans="18:50" ht="12" customHeight="1" x14ac:dyDescent="0.25">
      <c r="R338" s="149"/>
      <c r="S338" s="148"/>
      <c r="T338" s="148"/>
      <c r="U338" s="148"/>
      <c r="V338" s="148"/>
      <c r="W338" s="148"/>
      <c r="X338" s="148"/>
      <c r="Y338" s="148"/>
      <c r="Z338" s="148"/>
      <c r="AA338" s="148"/>
      <c r="AB338" s="148"/>
      <c r="AC338" s="148"/>
      <c r="AD338" s="148"/>
      <c r="AP338"/>
      <c r="AQ338"/>
      <c r="AX338"/>
    </row>
    <row r="339" spans="18:50" ht="12" customHeight="1" x14ac:dyDescent="0.25">
      <c r="R339" s="149"/>
      <c r="S339" s="148"/>
      <c r="T339" s="148"/>
      <c r="U339" s="148"/>
      <c r="V339" s="148"/>
      <c r="W339" s="148"/>
      <c r="X339" s="148"/>
      <c r="Y339" s="148"/>
      <c r="Z339" s="148"/>
      <c r="AA339" s="148"/>
      <c r="AB339" s="148"/>
      <c r="AC339" s="148"/>
      <c r="AD339" s="148"/>
      <c r="AP339"/>
      <c r="AQ339"/>
      <c r="AX339"/>
    </row>
    <row r="340" spans="18:50" ht="12" customHeight="1" x14ac:dyDescent="0.25">
      <c r="R340" s="149"/>
      <c r="S340" s="148"/>
      <c r="T340" s="148"/>
      <c r="U340" s="148"/>
      <c r="V340" s="148"/>
      <c r="W340" s="148"/>
      <c r="X340" s="148"/>
      <c r="Y340" s="148"/>
      <c r="Z340" s="148"/>
      <c r="AA340" s="148"/>
      <c r="AB340" s="148"/>
      <c r="AC340" s="148"/>
      <c r="AD340" s="148"/>
      <c r="AP340"/>
      <c r="AQ340"/>
      <c r="AX340"/>
    </row>
    <row r="341" spans="18:50" ht="12" customHeight="1" x14ac:dyDescent="0.25">
      <c r="R341" s="149"/>
      <c r="S341" s="148"/>
      <c r="T341" s="148"/>
      <c r="U341" s="148"/>
      <c r="V341" s="148"/>
      <c r="W341" s="148"/>
      <c r="X341" s="148"/>
      <c r="Y341" s="148"/>
      <c r="Z341" s="148"/>
      <c r="AA341" s="148"/>
      <c r="AB341" s="148"/>
      <c r="AC341" s="148"/>
      <c r="AD341" s="148"/>
      <c r="AP341"/>
      <c r="AQ341"/>
      <c r="AX341"/>
    </row>
    <row r="342" spans="18:50" ht="12" customHeight="1" x14ac:dyDescent="0.25">
      <c r="R342" s="149"/>
      <c r="S342" s="148"/>
      <c r="T342" s="148"/>
      <c r="U342" s="148"/>
      <c r="V342" s="148"/>
      <c r="W342" s="148"/>
      <c r="X342" s="148"/>
      <c r="Y342" s="148"/>
      <c r="Z342" s="148"/>
      <c r="AA342" s="148"/>
      <c r="AB342" s="148"/>
      <c r="AC342" s="148"/>
      <c r="AD342" s="148"/>
      <c r="AP342"/>
      <c r="AQ342"/>
      <c r="AX342"/>
    </row>
    <row r="343" spans="18:50" ht="12" customHeight="1" x14ac:dyDescent="0.25">
      <c r="R343" s="149"/>
      <c r="S343" s="148"/>
      <c r="T343" s="148"/>
      <c r="U343" s="148"/>
      <c r="V343" s="148"/>
      <c r="W343" s="148"/>
      <c r="X343" s="148"/>
      <c r="Y343" s="148"/>
      <c r="Z343" s="148"/>
      <c r="AA343" s="148"/>
      <c r="AB343" s="148"/>
      <c r="AC343" s="148"/>
      <c r="AD343" s="148"/>
      <c r="AP343"/>
      <c r="AQ343"/>
      <c r="AX343"/>
    </row>
    <row r="344" spans="18:50" ht="12" customHeight="1" x14ac:dyDescent="0.25">
      <c r="R344" s="149"/>
      <c r="S344" s="148"/>
      <c r="T344" s="148"/>
      <c r="U344" s="148"/>
      <c r="V344" s="148"/>
      <c r="W344" s="148"/>
      <c r="X344" s="148"/>
      <c r="Y344" s="148"/>
      <c r="Z344" s="148"/>
      <c r="AA344" s="148"/>
      <c r="AB344" s="148"/>
      <c r="AC344" s="148"/>
      <c r="AD344" s="148"/>
      <c r="AP344"/>
      <c r="AQ344"/>
      <c r="AX344"/>
    </row>
    <row r="345" spans="18:50" ht="12" customHeight="1" x14ac:dyDescent="0.25">
      <c r="R345" s="149"/>
      <c r="S345" s="148"/>
      <c r="T345" s="148"/>
      <c r="U345" s="148"/>
      <c r="V345" s="148"/>
      <c r="W345" s="148"/>
      <c r="X345" s="148"/>
      <c r="Y345" s="148"/>
      <c r="Z345" s="148"/>
      <c r="AA345" s="148"/>
      <c r="AB345" s="148"/>
      <c r="AC345" s="148"/>
      <c r="AD345" s="148"/>
      <c r="AP345"/>
      <c r="AQ345"/>
      <c r="AX345"/>
    </row>
    <row r="346" spans="18:50" ht="12" customHeight="1" x14ac:dyDescent="0.25">
      <c r="R346" s="149"/>
      <c r="S346" s="148"/>
      <c r="T346" s="148"/>
      <c r="U346" s="148"/>
      <c r="V346" s="148"/>
      <c r="W346" s="148"/>
      <c r="X346" s="148"/>
      <c r="Y346" s="148"/>
      <c r="Z346" s="148"/>
      <c r="AA346" s="148"/>
      <c r="AB346" s="148"/>
      <c r="AC346" s="148"/>
      <c r="AD346" s="148"/>
      <c r="AP346"/>
      <c r="AQ346"/>
      <c r="AX346"/>
    </row>
    <row r="347" spans="18:50" ht="12" customHeight="1" x14ac:dyDescent="0.25">
      <c r="R347" s="149"/>
      <c r="S347" s="148"/>
      <c r="T347" s="148"/>
      <c r="U347" s="148"/>
      <c r="V347" s="148"/>
      <c r="W347" s="148"/>
      <c r="X347" s="148"/>
      <c r="Y347" s="148"/>
      <c r="Z347" s="148"/>
      <c r="AA347" s="148"/>
      <c r="AB347" s="148"/>
      <c r="AC347" s="148"/>
      <c r="AD347" s="148"/>
      <c r="AP347"/>
      <c r="AQ347"/>
      <c r="AX347"/>
    </row>
    <row r="348" spans="18:50" ht="12" customHeight="1" x14ac:dyDescent="0.25">
      <c r="R348" s="149"/>
      <c r="S348" s="148"/>
      <c r="T348" s="148"/>
      <c r="U348" s="148"/>
      <c r="V348" s="148"/>
      <c r="W348" s="148"/>
      <c r="X348" s="148"/>
      <c r="Y348" s="148"/>
      <c r="Z348" s="148"/>
      <c r="AA348" s="148"/>
      <c r="AB348" s="148"/>
      <c r="AC348" s="148"/>
      <c r="AD348" s="148"/>
      <c r="AP348"/>
      <c r="AQ348"/>
      <c r="AX348"/>
    </row>
    <row r="349" spans="18:50" ht="12" customHeight="1" x14ac:dyDescent="0.25">
      <c r="R349" s="149"/>
      <c r="S349" s="148"/>
      <c r="T349" s="148"/>
      <c r="U349" s="148"/>
      <c r="V349" s="148"/>
      <c r="W349" s="148"/>
      <c r="X349" s="148"/>
      <c r="Y349" s="148"/>
      <c r="Z349" s="148"/>
      <c r="AA349" s="148"/>
      <c r="AB349" s="148"/>
      <c r="AC349" s="148"/>
      <c r="AD349" s="148"/>
      <c r="AP349"/>
      <c r="AQ349"/>
      <c r="AX349"/>
    </row>
    <row r="350" spans="18:50" ht="12" customHeight="1" x14ac:dyDescent="0.25">
      <c r="R350" s="149"/>
      <c r="S350" s="148"/>
      <c r="T350" s="148"/>
      <c r="U350" s="148"/>
      <c r="V350" s="148"/>
      <c r="W350" s="148"/>
      <c r="X350" s="148"/>
      <c r="Y350" s="148"/>
      <c r="Z350" s="148"/>
      <c r="AA350" s="148"/>
      <c r="AB350" s="148"/>
      <c r="AC350" s="148"/>
      <c r="AD350" s="148"/>
      <c r="AP350"/>
      <c r="AQ350"/>
      <c r="AX350"/>
    </row>
    <row r="351" spans="18:50" ht="12" customHeight="1" x14ac:dyDescent="0.25">
      <c r="R351" s="149"/>
      <c r="S351" s="148"/>
      <c r="T351" s="148"/>
      <c r="U351" s="148"/>
      <c r="V351" s="148"/>
      <c r="W351" s="148"/>
      <c r="X351" s="148"/>
      <c r="Y351" s="148"/>
      <c r="Z351" s="148"/>
      <c r="AA351" s="148"/>
      <c r="AB351" s="148"/>
      <c r="AC351" s="148"/>
      <c r="AD351" s="148"/>
      <c r="AP351"/>
      <c r="AQ351"/>
      <c r="AX351"/>
    </row>
    <row r="352" spans="18:50" ht="12" customHeight="1" x14ac:dyDescent="0.25">
      <c r="R352" s="149"/>
      <c r="S352" s="148"/>
      <c r="T352" s="148"/>
      <c r="U352" s="148"/>
      <c r="V352" s="148"/>
      <c r="W352" s="148"/>
      <c r="X352" s="148"/>
      <c r="Y352" s="148"/>
      <c r="Z352" s="148"/>
      <c r="AA352" s="148"/>
      <c r="AB352" s="148"/>
      <c r="AC352" s="148"/>
      <c r="AD352" s="148"/>
      <c r="AP352"/>
      <c r="AQ352"/>
      <c r="AX352"/>
    </row>
    <row r="353" spans="18:50" ht="12" customHeight="1" x14ac:dyDescent="0.25">
      <c r="R353" s="149"/>
      <c r="S353" s="148"/>
      <c r="T353" s="148"/>
      <c r="U353" s="148"/>
      <c r="V353" s="148"/>
      <c r="W353" s="148"/>
      <c r="X353" s="148"/>
      <c r="Y353" s="148"/>
      <c r="Z353" s="148"/>
      <c r="AA353" s="148"/>
      <c r="AB353" s="148"/>
      <c r="AC353" s="148"/>
      <c r="AD353" s="148"/>
      <c r="AP353"/>
      <c r="AQ353"/>
      <c r="AX353"/>
    </row>
    <row r="354" spans="18:50" ht="12" customHeight="1" x14ac:dyDescent="0.25">
      <c r="R354" s="149"/>
      <c r="S354" s="148"/>
      <c r="T354" s="148"/>
      <c r="U354" s="148"/>
      <c r="V354" s="148"/>
      <c r="W354" s="148"/>
      <c r="X354" s="148"/>
      <c r="Y354" s="148"/>
      <c r="Z354" s="148"/>
      <c r="AA354" s="148"/>
      <c r="AB354" s="148"/>
      <c r="AC354" s="148"/>
      <c r="AD354" s="148"/>
      <c r="AP354"/>
      <c r="AQ354"/>
      <c r="AX354"/>
    </row>
    <row r="355" spans="18:50" ht="12" customHeight="1" x14ac:dyDescent="0.25">
      <c r="R355" s="149"/>
      <c r="S355" s="148"/>
      <c r="T355" s="148"/>
      <c r="U355" s="148"/>
      <c r="V355" s="148"/>
      <c r="W355" s="148"/>
      <c r="X355" s="148"/>
      <c r="Y355" s="148"/>
      <c r="Z355" s="148"/>
      <c r="AA355" s="148"/>
      <c r="AB355" s="148"/>
      <c r="AC355" s="148"/>
      <c r="AD355" s="148"/>
      <c r="AP355"/>
      <c r="AQ355"/>
      <c r="AX355"/>
    </row>
    <row r="356" spans="18:50" ht="12" customHeight="1" x14ac:dyDescent="0.25">
      <c r="R356" s="149"/>
      <c r="S356" s="148"/>
      <c r="T356" s="148"/>
      <c r="U356" s="148"/>
      <c r="V356" s="148"/>
      <c r="W356" s="148"/>
      <c r="X356" s="148"/>
      <c r="Y356" s="148"/>
      <c r="Z356" s="148"/>
      <c r="AA356" s="148"/>
      <c r="AB356" s="148"/>
      <c r="AC356" s="148"/>
      <c r="AD356" s="148"/>
      <c r="AP356"/>
      <c r="AQ356"/>
      <c r="AX356"/>
    </row>
    <row r="357" spans="18:50" ht="12" customHeight="1" x14ac:dyDescent="0.25">
      <c r="R357" s="149"/>
      <c r="S357" s="148"/>
      <c r="T357" s="148"/>
      <c r="U357" s="148"/>
      <c r="V357" s="148"/>
      <c r="W357" s="148"/>
      <c r="X357" s="148"/>
      <c r="Y357" s="148"/>
      <c r="Z357" s="148"/>
      <c r="AA357" s="148"/>
      <c r="AB357" s="148"/>
      <c r="AC357" s="148"/>
      <c r="AD357" s="148"/>
      <c r="AP357"/>
      <c r="AQ357"/>
      <c r="AX357"/>
    </row>
    <row r="358" spans="18:50" ht="12" customHeight="1" x14ac:dyDescent="0.25">
      <c r="R358" s="149"/>
      <c r="S358" s="148"/>
      <c r="T358" s="148"/>
      <c r="U358" s="148"/>
      <c r="V358" s="148"/>
      <c r="W358" s="148"/>
      <c r="X358" s="148"/>
      <c r="Y358" s="148"/>
      <c r="Z358" s="148"/>
      <c r="AA358" s="148"/>
      <c r="AB358" s="148"/>
      <c r="AC358" s="148"/>
      <c r="AD358" s="148"/>
      <c r="AP358"/>
      <c r="AQ358"/>
      <c r="AX358"/>
    </row>
    <row r="359" spans="18:50" ht="12" customHeight="1" x14ac:dyDescent="0.25">
      <c r="R359" s="149"/>
      <c r="S359" s="148"/>
      <c r="T359" s="148"/>
      <c r="U359" s="148"/>
      <c r="V359" s="148"/>
      <c r="W359" s="148"/>
      <c r="X359" s="148"/>
      <c r="Y359" s="148"/>
      <c r="Z359" s="148"/>
      <c r="AA359" s="148"/>
      <c r="AB359" s="148"/>
      <c r="AC359" s="148"/>
      <c r="AD359" s="148"/>
      <c r="AP359"/>
      <c r="AQ359"/>
      <c r="AX359"/>
    </row>
    <row r="360" spans="18:50" ht="12" customHeight="1" x14ac:dyDescent="0.25">
      <c r="R360" s="149"/>
      <c r="S360" s="148"/>
      <c r="T360" s="148"/>
      <c r="U360" s="148"/>
      <c r="V360" s="148"/>
      <c r="W360" s="148"/>
      <c r="X360" s="148"/>
      <c r="Y360" s="148"/>
      <c r="Z360" s="148"/>
      <c r="AA360" s="148"/>
      <c r="AB360" s="148"/>
      <c r="AC360" s="148"/>
      <c r="AD360" s="148"/>
      <c r="AP360"/>
      <c r="AQ360"/>
      <c r="AX360"/>
    </row>
    <row r="361" spans="18:50" ht="12" customHeight="1" x14ac:dyDescent="0.25">
      <c r="R361" s="149"/>
      <c r="S361" s="148"/>
      <c r="T361" s="148"/>
      <c r="U361" s="148"/>
      <c r="V361" s="148"/>
      <c r="W361" s="148"/>
      <c r="X361" s="148"/>
      <c r="Y361" s="148"/>
      <c r="Z361" s="148"/>
      <c r="AA361" s="148"/>
      <c r="AB361" s="148"/>
      <c r="AC361" s="148"/>
      <c r="AD361" s="148"/>
      <c r="AP361"/>
      <c r="AQ361"/>
      <c r="AX361"/>
    </row>
    <row r="362" spans="18:50" ht="12" customHeight="1" x14ac:dyDescent="0.25">
      <c r="R362" s="149"/>
      <c r="S362" s="148"/>
      <c r="T362" s="148"/>
      <c r="U362" s="148"/>
      <c r="V362" s="148"/>
      <c r="W362" s="148"/>
      <c r="X362" s="148"/>
      <c r="Y362" s="148"/>
      <c r="Z362" s="148"/>
      <c r="AA362" s="148"/>
      <c r="AB362" s="148"/>
      <c r="AC362" s="148"/>
      <c r="AD362" s="148"/>
      <c r="AP362"/>
      <c r="AQ362"/>
      <c r="AX362"/>
    </row>
    <row r="363" spans="18:50" ht="12" customHeight="1" x14ac:dyDescent="0.25">
      <c r="R363" s="149"/>
      <c r="S363" s="148"/>
      <c r="T363" s="148"/>
      <c r="U363" s="148"/>
      <c r="V363" s="148"/>
      <c r="W363" s="148"/>
      <c r="X363" s="148"/>
      <c r="Y363" s="148"/>
      <c r="Z363" s="148"/>
      <c r="AA363" s="148"/>
      <c r="AB363" s="148"/>
      <c r="AC363" s="148"/>
      <c r="AD363" s="148"/>
      <c r="AP363"/>
      <c r="AQ363"/>
      <c r="AX363"/>
    </row>
    <row r="364" spans="18:50" ht="12" customHeight="1" x14ac:dyDescent="0.25">
      <c r="R364" s="149"/>
      <c r="S364" s="148"/>
      <c r="T364" s="148"/>
      <c r="U364" s="148"/>
      <c r="V364" s="148"/>
      <c r="W364" s="148"/>
      <c r="X364" s="148"/>
      <c r="Y364" s="148"/>
      <c r="Z364" s="148"/>
      <c r="AA364" s="148"/>
      <c r="AB364" s="148"/>
      <c r="AC364" s="148"/>
      <c r="AD364" s="148"/>
      <c r="AP364"/>
      <c r="AQ364"/>
      <c r="AX364"/>
    </row>
    <row r="365" spans="18:50" ht="12" customHeight="1" x14ac:dyDescent="0.25">
      <c r="R365" s="149"/>
      <c r="S365" s="148"/>
      <c r="T365" s="148"/>
      <c r="U365" s="148"/>
      <c r="V365" s="148"/>
      <c r="W365" s="148"/>
      <c r="X365" s="148"/>
      <c r="Y365" s="148"/>
      <c r="Z365" s="148"/>
      <c r="AA365" s="148"/>
      <c r="AB365" s="148"/>
      <c r="AC365" s="148"/>
      <c r="AD365" s="148"/>
      <c r="AP365"/>
      <c r="AQ365"/>
      <c r="AX365"/>
    </row>
    <row r="366" spans="18:50" ht="12" customHeight="1" x14ac:dyDescent="0.25">
      <c r="R366" s="149"/>
      <c r="S366" s="148"/>
      <c r="T366" s="148"/>
      <c r="U366" s="148"/>
      <c r="V366" s="148"/>
      <c r="W366" s="148"/>
      <c r="X366" s="148"/>
      <c r="Y366" s="148"/>
      <c r="Z366" s="148"/>
      <c r="AA366" s="148"/>
      <c r="AB366" s="148"/>
      <c r="AC366" s="148"/>
      <c r="AD366" s="148"/>
      <c r="AP366"/>
      <c r="AQ366"/>
      <c r="AX366"/>
    </row>
    <row r="367" spans="18:50" ht="12" customHeight="1" x14ac:dyDescent="0.25">
      <c r="R367" s="149"/>
      <c r="S367" s="148"/>
      <c r="T367" s="148"/>
      <c r="U367" s="148"/>
      <c r="V367" s="148"/>
      <c r="W367" s="148"/>
      <c r="X367" s="148"/>
      <c r="Y367" s="148"/>
      <c r="Z367" s="148"/>
      <c r="AA367" s="148"/>
      <c r="AB367" s="148"/>
      <c r="AC367" s="148"/>
      <c r="AD367" s="148"/>
      <c r="AP367"/>
      <c r="AQ367"/>
      <c r="AX367"/>
    </row>
    <row r="368" spans="18:50" ht="12" customHeight="1" x14ac:dyDescent="0.25">
      <c r="R368" s="149"/>
      <c r="S368" s="148"/>
      <c r="T368" s="148"/>
      <c r="U368" s="148"/>
      <c r="V368" s="148"/>
      <c r="W368" s="148"/>
      <c r="X368" s="148"/>
      <c r="Y368" s="148"/>
      <c r="Z368" s="148"/>
      <c r="AA368" s="148"/>
      <c r="AB368" s="148"/>
      <c r="AC368" s="148"/>
      <c r="AD368" s="148"/>
      <c r="AP368"/>
      <c r="AQ368"/>
      <c r="AX368"/>
    </row>
    <row r="369" spans="18:50" ht="12" customHeight="1" x14ac:dyDescent="0.25">
      <c r="R369" s="149"/>
      <c r="S369" s="148"/>
      <c r="T369" s="148"/>
      <c r="U369" s="148"/>
      <c r="V369" s="148"/>
      <c r="W369" s="148"/>
      <c r="X369" s="148"/>
      <c r="Y369" s="148"/>
      <c r="Z369" s="148"/>
      <c r="AA369" s="148"/>
      <c r="AB369" s="148"/>
      <c r="AC369" s="148"/>
      <c r="AD369" s="148"/>
      <c r="AP369"/>
      <c r="AQ369"/>
      <c r="AX369"/>
    </row>
    <row r="370" spans="18:50" ht="12" customHeight="1" x14ac:dyDescent="0.25">
      <c r="R370" s="149"/>
      <c r="S370" s="148"/>
      <c r="T370" s="148"/>
      <c r="U370" s="148"/>
      <c r="V370" s="148"/>
      <c r="W370" s="148"/>
      <c r="X370" s="148"/>
      <c r="Y370" s="148"/>
      <c r="Z370" s="148"/>
      <c r="AA370" s="148"/>
      <c r="AB370" s="148"/>
      <c r="AC370" s="148"/>
      <c r="AD370" s="148"/>
      <c r="AP370"/>
      <c r="AQ370"/>
      <c r="AX370"/>
    </row>
    <row r="371" spans="18:50" ht="12" customHeight="1" x14ac:dyDescent="0.25">
      <c r="R371" s="149"/>
      <c r="S371" s="148"/>
      <c r="T371" s="148"/>
      <c r="U371" s="148"/>
      <c r="V371" s="148"/>
      <c r="W371" s="148"/>
      <c r="X371" s="148"/>
      <c r="Y371" s="148"/>
      <c r="Z371" s="148"/>
      <c r="AA371" s="148"/>
      <c r="AB371" s="148"/>
      <c r="AC371" s="148"/>
      <c r="AD371" s="148"/>
      <c r="AP371"/>
      <c r="AQ371"/>
      <c r="AX371"/>
    </row>
    <row r="372" spans="18:50" ht="12" customHeight="1" x14ac:dyDescent="0.25">
      <c r="R372" s="149"/>
      <c r="S372" s="148"/>
      <c r="T372" s="148"/>
      <c r="U372" s="148"/>
      <c r="V372" s="148"/>
      <c r="W372" s="148"/>
      <c r="X372" s="148"/>
      <c r="Y372" s="148"/>
      <c r="Z372" s="148"/>
      <c r="AA372" s="148"/>
      <c r="AB372" s="148"/>
      <c r="AC372" s="148"/>
      <c r="AD372" s="148"/>
      <c r="AP372"/>
      <c r="AQ372"/>
      <c r="AX372"/>
    </row>
    <row r="373" spans="18:50" ht="12" customHeight="1" x14ac:dyDescent="0.25">
      <c r="R373" s="149"/>
      <c r="S373" s="148"/>
      <c r="T373" s="148"/>
      <c r="U373" s="148"/>
      <c r="V373" s="148"/>
      <c r="W373" s="148"/>
      <c r="X373" s="148"/>
      <c r="Y373" s="148"/>
      <c r="Z373" s="148"/>
      <c r="AA373" s="148"/>
      <c r="AB373" s="148"/>
      <c r="AC373" s="148"/>
      <c r="AD373" s="148"/>
      <c r="AP373"/>
      <c r="AQ373"/>
      <c r="AX373"/>
    </row>
    <row r="374" spans="18:50" ht="12" customHeight="1" x14ac:dyDescent="0.25">
      <c r="R374" s="149"/>
      <c r="S374" s="148"/>
      <c r="T374" s="148"/>
      <c r="U374" s="148"/>
      <c r="V374" s="148"/>
      <c r="W374" s="148"/>
      <c r="X374" s="148"/>
      <c r="Y374" s="148"/>
      <c r="Z374" s="148"/>
      <c r="AA374" s="148"/>
      <c r="AB374" s="148"/>
      <c r="AC374" s="148"/>
      <c r="AD374" s="148"/>
      <c r="AP374"/>
      <c r="AQ374"/>
      <c r="AX374"/>
    </row>
    <row r="375" spans="18:50" ht="12" customHeight="1" x14ac:dyDescent="0.25">
      <c r="R375" s="149"/>
      <c r="S375" s="148"/>
      <c r="T375" s="148"/>
      <c r="U375" s="148"/>
      <c r="V375" s="148"/>
      <c r="W375" s="148"/>
      <c r="X375" s="148"/>
      <c r="Y375" s="148"/>
      <c r="Z375" s="148"/>
      <c r="AA375" s="148"/>
      <c r="AB375" s="148"/>
      <c r="AC375" s="148"/>
      <c r="AD375" s="148"/>
      <c r="AP375"/>
      <c r="AQ375"/>
      <c r="AX375"/>
    </row>
    <row r="376" spans="18:50" ht="12" customHeight="1" x14ac:dyDescent="0.25">
      <c r="R376" s="149"/>
      <c r="S376" s="148"/>
      <c r="T376" s="148"/>
      <c r="U376" s="148"/>
      <c r="V376" s="148"/>
      <c r="W376" s="148"/>
      <c r="X376" s="148"/>
      <c r="Y376" s="148"/>
      <c r="Z376" s="148"/>
      <c r="AA376" s="148"/>
      <c r="AB376" s="148"/>
      <c r="AC376" s="148"/>
      <c r="AD376" s="148"/>
      <c r="AP376"/>
      <c r="AQ376"/>
      <c r="AX376"/>
    </row>
    <row r="377" spans="18:50" ht="12" customHeight="1" x14ac:dyDescent="0.25">
      <c r="R377" s="149"/>
      <c r="S377" s="148"/>
      <c r="T377" s="148"/>
      <c r="U377" s="148"/>
      <c r="V377" s="148"/>
      <c r="W377" s="148"/>
      <c r="X377" s="148"/>
      <c r="Y377" s="148"/>
      <c r="Z377" s="148"/>
      <c r="AA377" s="148"/>
      <c r="AB377" s="148"/>
      <c r="AC377" s="148"/>
      <c r="AD377" s="148"/>
      <c r="AP377"/>
      <c r="AQ377"/>
      <c r="AX377"/>
    </row>
    <row r="378" spans="18:50" ht="12" customHeight="1" x14ac:dyDescent="0.25">
      <c r="R378" s="149"/>
      <c r="S378" s="148"/>
      <c r="T378" s="148"/>
      <c r="U378" s="148"/>
      <c r="V378" s="148"/>
      <c r="W378" s="148"/>
      <c r="X378" s="148"/>
      <c r="Y378" s="148"/>
      <c r="Z378" s="148"/>
      <c r="AA378" s="148"/>
      <c r="AB378" s="148"/>
      <c r="AC378" s="148"/>
      <c r="AD378" s="148"/>
      <c r="AP378"/>
      <c r="AQ378"/>
      <c r="AX378"/>
    </row>
    <row r="379" spans="18:50" ht="12" customHeight="1" x14ac:dyDescent="0.25">
      <c r="R379" s="149"/>
      <c r="S379" s="148"/>
      <c r="T379" s="148"/>
      <c r="U379" s="148"/>
      <c r="V379" s="148"/>
      <c r="W379" s="148"/>
      <c r="X379" s="148"/>
      <c r="Y379" s="148"/>
      <c r="Z379" s="148"/>
      <c r="AA379" s="148"/>
      <c r="AB379" s="148"/>
      <c r="AC379" s="148"/>
      <c r="AD379" s="148"/>
      <c r="AP379"/>
      <c r="AQ379"/>
      <c r="AX379"/>
    </row>
    <row r="380" spans="18:50" ht="12" customHeight="1" x14ac:dyDescent="0.25">
      <c r="R380" s="149"/>
      <c r="S380" s="148"/>
      <c r="T380" s="148"/>
      <c r="U380" s="148"/>
      <c r="V380" s="148"/>
      <c r="W380" s="148"/>
      <c r="X380" s="148"/>
      <c r="Y380" s="148"/>
      <c r="Z380" s="148"/>
      <c r="AA380" s="148"/>
      <c r="AB380" s="148"/>
      <c r="AC380" s="148"/>
      <c r="AD380" s="148"/>
      <c r="AP380"/>
      <c r="AQ380"/>
      <c r="AX380"/>
    </row>
    <row r="381" spans="18:50" ht="12" customHeight="1" x14ac:dyDescent="0.25">
      <c r="R381" s="149"/>
      <c r="S381" s="148"/>
      <c r="T381" s="148"/>
      <c r="U381" s="148"/>
      <c r="V381" s="148"/>
      <c r="W381" s="148"/>
      <c r="X381" s="148"/>
      <c r="Y381" s="148"/>
      <c r="Z381" s="148"/>
      <c r="AA381" s="148"/>
      <c r="AB381" s="148"/>
      <c r="AC381" s="148"/>
      <c r="AD381" s="148"/>
      <c r="AP381"/>
      <c r="AQ381"/>
      <c r="AX381"/>
    </row>
    <row r="382" spans="18:50" ht="12" customHeight="1" x14ac:dyDescent="0.25">
      <c r="R382" s="149"/>
      <c r="S382" s="148"/>
      <c r="T382" s="148"/>
      <c r="U382" s="148"/>
      <c r="V382" s="148"/>
      <c r="W382" s="148"/>
      <c r="X382" s="148"/>
      <c r="Y382" s="148"/>
      <c r="Z382" s="148"/>
      <c r="AA382" s="148"/>
      <c r="AB382" s="148"/>
      <c r="AC382" s="148"/>
      <c r="AD382" s="148"/>
      <c r="AP382"/>
      <c r="AQ382"/>
      <c r="AX382"/>
    </row>
    <row r="383" spans="18:50" ht="12" customHeight="1" x14ac:dyDescent="0.25">
      <c r="R383" s="149"/>
      <c r="S383" s="148"/>
      <c r="T383" s="148"/>
      <c r="U383" s="148"/>
      <c r="V383" s="148"/>
      <c r="W383" s="148"/>
      <c r="X383" s="148"/>
      <c r="Y383" s="148"/>
      <c r="Z383" s="148"/>
      <c r="AA383" s="148"/>
      <c r="AB383" s="148"/>
      <c r="AC383" s="148"/>
      <c r="AD383" s="148"/>
      <c r="AP383"/>
      <c r="AQ383"/>
      <c r="AX383"/>
    </row>
    <row r="384" spans="18:50" ht="12" customHeight="1" x14ac:dyDescent="0.25">
      <c r="R384" s="149"/>
      <c r="S384" s="148"/>
      <c r="T384" s="148"/>
      <c r="U384" s="148"/>
      <c r="V384" s="148"/>
      <c r="W384" s="148"/>
      <c r="X384" s="148"/>
      <c r="Y384" s="148"/>
      <c r="Z384" s="148"/>
      <c r="AA384" s="148"/>
      <c r="AB384" s="148"/>
      <c r="AC384" s="148"/>
      <c r="AD384" s="148"/>
      <c r="AP384"/>
      <c r="AQ384"/>
      <c r="AX384"/>
    </row>
    <row r="385" spans="18:50" ht="12" customHeight="1" x14ac:dyDescent="0.25">
      <c r="R385" s="149"/>
      <c r="S385" s="148"/>
      <c r="T385" s="148"/>
      <c r="U385" s="148"/>
      <c r="V385" s="148"/>
      <c r="W385" s="148"/>
      <c r="X385" s="148"/>
      <c r="Y385" s="148"/>
      <c r="Z385" s="148"/>
      <c r="AA385" s="148"/>
      <c r="AB385" s="148"/>
      <c r="AC385" s="148"/>
      <c r="AD385" s="148"/>
      <c r="AP385"/>
      <c r="AQ385"/>
      <c r="AX385"/>
    </row>
    <row r="386" spans="18:50" ht="12" customHeight="1" x14ac:dyDescent="0.25">
      <c r="R386" s="149"/>
      <c r="S386" s="148"/>
      <c r="T386" s="148"/>
      <c r="U386" s="148"/>
      <c r="V386" s="148"/>
      <c r="W386" s="148"/>
      <c r="X386" s="148"/>
      <c r="Y386" s="148"/>
      <c r="Z386" s="148"/>
      <c r="AA386" s="148"/>
      <c r="AB386" s="148"/>
      <c r="AC386" s="148"/>
      <c r="AD386" s="148"/>
      <c r="AP386"/>
      <c r="AQ386"/>
      <c r="AX386"/>
    </row>
    <row r="387" spans="18:50" ht="12" customHeight="1" x14ac:dyDescent="0.25">
      <c r="R387" s="149"/>
      <c r="S387" s="148"/>
      <c r="T387" s="148"/>
      <c r="U387" s="148"/>
      <c r="V387" s="148"/>
      <c r="W387" s="148"/>
      <c r="X387" s="148"/>
      <c r="Y387" s="148"/>
      <c r="Z387" s="148"/>
      <c r="AA387" s="148"/>
      <c r="AB387" s="148"/>
      <c r="AC387" s="148"/>
      <c r="AD387" s="148"/>
      <c r="AP387"/>
      <c r="AQ387"/>
      <c r="AX387"/>
    </row>
    <row r="388" spans="18:50" ht="12" customHeight="1" x14ac:dyDescent="0.25">
      <c r="R388" s="149"/>
      <c r="S388" s="148"/>
      <c r="T388" s="148"/>
      <c r="U388" s="148"/>
      <c r="V388" s="148"/>
      <c r="W388" s="148"/>
      <c r="X388" s="148"/>
      <c r="Y388" s="148"/>
      <c r="Z388" s="148"/>
      <c r="AA388" s="148"/>
      <c r="AB388" s="148"/>
      <c r="AC388" s="148"/>
      <c r="AD388" s="148"/>
      <c r="AP388"/>
      <c r="AQ388"/>
      <c r="AX388"/>
    </row>
    <row r="389" spans="18:50" ht="12" customHeight="1" x14ac:dyDescent="0.25">
      <c r="R389" s="149"/>
      <c r="S389" s="148"/>
      <c r="T389" s="148"/>
      <c r="U389" s="148"/>
      <c r="V389" s="148"/>
      <c r="W389" s="148"/>
      <c r="X389" s="148"/>
      <c r="Y389" s="148"/>
      <c r="Z389" s="148"/>
      <c r="AA389" s="148"/>
      <c r="AB389" s="148"/>
      <c r="AC389" s="148"/>
      <c r="AD389" s="148"/>
      <c r="AP389"/>
      <c r="AQ389"/>
      <c r="AX389"/>
    </row>
    <row r="390" spans="18:50" ht="12" customHeight="1" x14ac:dyDescent="0.25">
      <c r="R390" s="149"/>
      <c r="S390" s="148"/>
      <c r="T390" s="148"/>
      <c r="U390" s="148"/>
      <c r="V390" s="148"/>
      <c r="W390" s="148"/>
      <c r="X390" s="148"/>
      <c r="Y390" s="148"/>
      <c r="Z390" s="148"/>
      <c r="AA390" s="148"/>
      <c r="AB390" s="148"/>
      <c r="AC390" s="148"/>
      <c r="AD390" s="148"/>
      <c r="AP390"/>
      <c r="AQ390"/>
      <c r="AX390"/>
    </row>
    <row r="391" spans="18:50" ht="12" customHeight="1" x14ac:dyDescent="0.25">
      <c r="R391" s="149"/>
      <c r="S391" s="148"/>
      <c r="T391" s="148"/>
      <c r="U391" s="148"/>
      <c r="V391" s="148"/>
      <c r="W391" s="148"/>
      <c r="X391" s="148"/>
      <c r="Y391" s="148"/>
      <c r="Z391" s="148"/>
      <c r="AA391" s="148"/>
      <c r="AB391" s="148"/>
      <c r="AC391" s="148"/>
      <c r="AD391" s="148"/>
      <c r="AP391"/>
      <c r="AQ391"/>
      <c r="AX391"/>
    </row>
    <row r="392" spans="18:50" ht="12" customHeight="1" x14ac:dyDescent="0.25">
      <c r="R392" s="149"/>
      <c r="S392" s="148"/>
      <c r="T392" s="148"/>
      <c r="U392" s="148"/>
      <c r="V392" s="148"/>
      <c r="W392" s="148"/>
      <c r="X392" s="148"/>
      <c r="Y392" s="148"/>
      <c r="Z392" s="148"/>
      <c r="AA392" s="148"/>
      <c r="AB392" s="148"/>
      <c r="AC392" s="148"/>
      <c r="AD392" s="148"/>
      <c r="AP392"/>
      <c r="AQ392"/>
      <c r="AX392"/>
    </row>
    <row r="393" spans="18:50" ht="12" customHeight="1" x14ac:dyDescent="0.25">
      <c r="R393" s="149"/>
      <c r="S393" s="148"/>
      <c r="T393" s="148"/>
      <c r="U393" s="148"/>
      <c r="V393" s="148"/>
      <c r="W393" s="148"/>
      <c r="X393" s="148"/>
      <c r="Y393" s="148"/>
      <c r="Z393" s="148"/>
      <c r="AA393" s="148"/>
      <c r="AB393" s="148"/>
      <c r="AC393" s="148"/>
      <c r="AD393" s="148"/>
      <c r="AP393"/>
      <c r="AQ393"/>
      <c r="AX393"/>
    </row>
    <row r="394" spans="18:50" ht="12" customHeight="1" x14ac:dyDescent="0.25">
      <c r="R394" s="149"/>
      <c r="S394" s="148"/>
      <c r="T394" s="148"/>
      <c r="U394" s="148"/>
      <c r="V394" s="148"/>
      <c r="W394" s="148"/>
      <c r="X394" s="148"/>
      <c r="Y394" s="148"/>
      <c r="Z394" s="148"/>
      <c r="AA394" s="148"/>
      <c r="AB394" s="148"/>
      <c r="AC394" s="148"/>
      <c r="AD394" s="148"/>
      <c r="AP394"/>
      <c r="AQ394"/>
      <c r="AX394"/>
    </row>
    <row r="395" spans="18:50" ht="12" customHeight="1" x14ac:dyDescent="0.25">
      <c r="R395" s="149"/>
      <c r="S395" s="148"/>
      <c r="T395" s="148"/>
      <c r="U395" s="148"/>
      <c r="V395" s="148"/>
      <c r="W395" s="148"/>
      <c r="X395" s="148"/>
      <c r="Y395" s="148"/>
      <c r="Z395" s="148"/>
      <c r="AA395" s="148"/>
      <c r="AB395" s="148"/>
      <c r="AC395" s="148"/>
      <c r="AD395" s="148"/>
      <c r="AP395"/>
      <c r="AQ395"/>
      <c r="AX395"/>
    </row>
    <row r="396" spans="18:50" ht="12" customHeight="1" x14ac:dyDescent="0.25">
      <c r="R396" s="149"/>
      <c r="S396" s="148"/>
      <c r="T396" s="148"/>
      <c r="U396" s="148"/>
      <c r="V396" s="148"/>
      <c r="W396" s="148"/>
      <c r="X396" s="148"/>
      <c r="Y396" s="148"/>
      <c r="Z396" s="148"/>
      <c r="AA396" s="148"/>
      <c r="AB396" s="148"/>
      <c r="AC396" s="148"/>
      <c r="AD396" s="148"/>
      <c r="AP396"/>
      <c r="AQ396"/>
      <c r="AX396"/>
    </row>
    <row r="397" spans="18:50" ht="12" customHeight="1" x14ac:dyDescent="0.25">
      <c r="R397" s="149"/>
      <c r="S397" s="148"/>
      <c r="T397" s="148"/>
      <c r="U397" s="148"/>
      <c r="V397" s="148"/>
      <c r="W397" s="148"/>
      <c r="X397" s="148"/>
      <c r="Y397" s="148"/>
      <c r="Z397" s="148"/>
      <c r="AA397" s="148"/>
      <c r="AB397" s="148"/>
      <c r="AC397" s="148"/>
      <c r="AD397" s="148"/>
      <c r="AP397"/>
      <c r="AQ397"/>
      <c r="AX397"/>
    </row>
    <row r="398" spans="18:50" ht="12" customHeight="1" x14ac:dyDescent="0.25">
      <c r="R398" s="149"/>
      <c r="S398" s="148"/>
      <c r="T398" s="148"/>
      <c r="U398" s="148"/>
      <c r="V398" s="148"/>
      <c r="W398" s="148"/>
      <c r="X398" s="148"/>
      <c r="Y398" s="148"/>
      <c r="Z398" s="148"/>
      <c r="AA398" s="148"/>
      <c r="AB398" s="148"/>
      <c r="AC398" s="148"/>
      <c r="AD398" s="148"/>
      <c r="AP398"/>
      <c r="AQ398"/>
      <c r="AX398"/>
    </row>
    <row r="399" spans="18:50" ht="12" customHeight="1" x14ac:dyDescent="0.25">
      <c r="R399" s="149"/>
      <c r="S399" s="148"/>
      <c r="T399" s="148"/>
      <c r="U399" s="148"/>
      <c r="V399" s="148"/>
      <c r="W399" s="148"/>
      <c r="X399" s="148"/>
      <c r="Y399" s="148"/>
      <c r="Z399" s="148"/>
      <c r="AA399" s="148"/>
      <c r="AB399" s="148"/>
      <c r="AC399" s="148"/>
      <c r="AD399" s="148"/>
      <c r="AP399"/>
      <c r="AQ399"/>
      <c r="AX399"/>
    </row>
    <row r="400" spans="18:50" ht="12" customHeight="1" x14ac:dyDescent="0.25">
      <c r="R400" s="149"/>
      <c r="S400" s="148"/>
      <c r="T400" s="148"/>
      <c r="U400" s="148"/>
      <c r="V400" s="148"/>
      <c r="W400" s="148"/>
      <c r="X400" s="148"/>
      <c r="Y400" s="148"/>
      <c r="Z400" s="148"/>
      <c r="AA400" s="148"/>
      <c r="AB400" s="148"/>
      <c r="AC400" s="148"/>
      <c r="AD400" s="148"/>
      <c r="AP400"/>
      <c r="AQ400"/>
      <c r="AX400"/>
    </row>
    <row r="401" spans="18:50" ht="12" customHeight="1" x14ac:dyDescent="0.25">
      <c r="R401" s="149"/>
      <c r="S401" s="148"/>
      <c r="T401" s="148"/>
      <c r="U401" s="148"/>
      <c r="V401" s="148"/>
      <c r="W401" s="148"/>
      <c r="X401" s="148"/>
      <c r="Y401" s="148"/>
      <c r="Z401" s="148"/>
      <c r="AA401" s="148"/>
      <c r="AB401" s="148"/>
      <c r="AC401" s="148"/>
      <c r="AD401" s="148"/>
      <c r="AP401"/>
      <c r="AQ401"/>
      <c r="AX401"/>
    </row>
    <row r="402" spans="18:50" ht="12" customHeight="1" x14ac:dyDescent="0.25">
      <c r="R402" s="149"/>
      <c r="S402" s="148"/>
      <c r="T402" s="148"/>
      <c r="U402" s="148"/>
      <c r="V402" s="148"/>
      <c r="W402" s="148"/>
      <c r="X402" s="148"/>
      <c r="Y402" s="148"/>
      <c r="Z402" s="148"/>
      <c r="AA402" s="148"/>
      <c r="AB402" s="148"/>
      <c r="AC402" s="148"/>
      <c r="AD402" s="148"/>
      <c r="AP402"/>
      <c r="AQ402"/>
      <c r="AX402"/>
    </row>
    <row r="403" spans="18:50" ht="12" customHeight="1" x14ac:dyDescent="0.25">
      <c r="R403" s="149"/>
      <c r="S403" s="148"/>
      <c r="T403" s="148"/>
      <c r="U403" s="148"/>
      <c r="V403" s="148"/>
      <c r="W403" s="148"/>
      <c r="X403" s="148"/>
      <c r="Y403" s="148"/>
      <c r="Z403" s="148"/>
      <c r="AA403" s="148"/>
      <c r="AB403" s="148"/>
      <c r="AC403" s="148"/>
      <c r="AD403" s="148"/>
      <c r="AP403"/>
      <c r="AQ403"/>
      <c r="AX403"/>
    </row>
    <row r="404" spans="18:50" ht="12" customHeight="1" x14ac:dyDescent="0.25">
      <c r="R404" s="149"/>
      <c r="S404" s="148"/>
      <c r="T404" s="148"/>
      <c r="U404" s="148"/>
      <c r="V404" s="148"/>
      <c r="W404" s="148"/>
      <c r="X404" s="148"/>
      <c r="Y404" s="148"/>
      <c r="Z404" s="148"/>
      <c r="AA404" s="148"/>
      <c r="AB404" s="148"/>
      <c r="AC404" s="148"/>
      <c r="AD404" s="148"/>
      <c r="AP404"/>
      <c r="AQ404"/>
      <c r="AX404"/>
    </row>
    <row r="405" spans="18:50" ht="12" customHeight="1" x14ac:dyDescent="0.25">
      <c r="R405" s="149"/>
      <c r="S405" s="148"/>
      <c r="T405" s="148"/>
      <c r="U405" s="148"/>
      <c r="V405" s="148"/>
      <c r="W405" s="148"/>
      <c r="X405" s="148"/>
      <c r="Y405" s="148"/>
      <c r="Z405" s="148"/>
      <c r="AA405" s="148"/>
      <c r="AB405" s="148"/>
      <c r="AC405" s="148"/>
      <c r="AD405" s="148"/>
      <c r="AP405"/>
      <c r="AQ405"/>
      <c r="AX405"/>
    </row>
    <row r="406" spans="18:50" ht="12" customHeight="1" x14ac:dyDescent="0.25">
      <c r="R406" s="149"/>
      <c r="S406" s="148"/>
      <c r="T406" s="148"/>
      <c r="U406" s="148"/>
      <c r="V406" s="148"/>
      <c r="W406" s="148"/>
      <c r="X406" s="148"/>
      <c r="Y406" s="148"/>
      <c r="Z406" s="148"/>
      <c r="AA406" s="148"/>
      <c r="AB406" s="148"/>
      <c r="AC406" s="148"/>
      <c r="AD406" s="148"/>
      <c r="AP406"/>
      <c r="AQ406"/>
      <c r="AX406"/>
    </row>
    <row r="407" spans="18:50" ht="12" customHeight="1" x14ac:dyDescent="0.25">
      <c r="R407" s="149"/>
      <c r="S407" s="148"/>
      <c r="T407" s="148"/>
      <c r="U407" s="148"/>
      <c r="V407" s="148"/>
      <c r="W407" s="148"/>
      <c r="X407" s="148"/>
      <c r="Y407" s="148"/>
      <c r="Z407" s="148"/>
      <c r="AA407" s="148"/>
      <c r="AB407" s="148"/>
      <c r="AC407" s="148"/>
      <c r="AD407" s="148"/>
      <c r="AP407"/>
      <c r="AQ407"/>
      <c r="AX407"/>
    </row>
    <row r="408" spans="18:50" ht="12" customHeight="1" x14ac:dyDescent="0.25">
      <c r="R408" s="149"/>
      <c r="S408" s="148"/>
      <c r="T408" s="148"/>
      <c r="U408" s="148"/>
      <c r="V408" s="148"/>
      <c r="W408" s="148"/>
      <c r="X408" s="148"/>
      <c r="Y408" s="148"/>
      <c r="Z408" s="148"/>
      <c r="AA408" s="148"/>
      <c r="AB408" s="148"/>
      <c r="AC408" s="148"/>
      <c r="AD408" s="148"/>
      <c r="AP408"/>
      <c r="AQ408"/>
      <c r="AX408"/>
    </row>
    <row r="409" spans="18:50" ht="12" customHeight="1" x14ac:dyDescent="0.25">
      <c r="R409" s="149"/>
      <c r="S409" s="148"/>
      <c r="T409" s="148"/>
      <c r="U409" s="148"/>
      <c r="V409" s="148"/>
      <c r="W409" s="148"/>
      <c r="X409" s="148"/>
      <c r="Y409" s="148"/>
      <c r="Z409" s="148"/>
      <c r="AA409" s="148"/>
      <c r="AB409" s="148"/>
      <c r="AC409" s="148"/>
      <c r="AD409" s="148"/>
      <c r="AP409"/>
      <c r="AQ409"/>
      <c r="AX409"/>
    </row>
    <row r="410" spans="18:50" ht="12" customHeight="1" x14ac:dyDescent="0.25">
      <c r="R410" s="149"/>
      <c r="S410" s="148"/>
      <c r="T410" s="148"/>
      <c r="U410" s="148"/>
      <c r="V410" s="148"/>
      <c r="W410" s="148"/>
      <c r="X410" s="148"/>
      <c r="Y410" s="148"/>
      <c r="Z410" s="148"/>
      <c r="AA410" s="148"/>
      <c r="AB410" s="148"/>
      <c r="AC410" s="148"/>
      <c r="AD410" s="148"/>
      <c r="AP410"/>
      <c r="AQ410"/>
      <c r="AX410"/>
    </row>
    <row r="411" spans="18:50" ht="12" customHeight="1" x14ac:dyDescent="0.25">
      <c r="R411" s="149"/>
      <c r="S411" s="148"/>
      <c r="T411" s="148"/>
      <c r="U411" s="148"/>
      <c r="V411" s="148"/>
      <c r="W411" s="148"/>
      <c r="X411" s="148"/>
      <c r="Y411" s="148"/>
      <c r="Z411" s="148"/>
      <c r="AA411" s="148"/>
      <c r="AB411" s="148"/>
      <c r="AC411" s="148"/>
      <c r="AD411" s="148"/>
      <c r="AP411"/>
      <c r="AQ411"/>
      <c r="AX411"/>
    </row>
    <row r="412" spans="18:50" ht="12" customHeight="1" x14ac:dyDescent="0.25">
      <c r="R412" s="149"/>
      <c r="S412" s="148"/>
      <c r="T412" s="148"/>
      <c r="U412" s="148"/>
      <c r="V412" s="148"/>
      <c r="W412" s="148"/>
      <c r="X412" s="148"/>
      <c r="Y412" s="148"/>
      <c r="Z412" s="148"/>
      <c r="AA412" s="148"/>
      <c r="AB412" s="148"/>
      <c r="AC412" s="148"/>
      <c r="AD412" s="148"/>
      <c r="AP412"/>
      <c r="AQ412"/>
      <c r="AX412"/>
    </row>
    <row r="413" spans="18:50" ht="12" customHeight="1" x14ac:dyDescent="0.25">
      <c r="R413" s="149"/>
      <c r="S413" s="148"/>
      <c r="T413" s="148"/>
      <c r="U413" s="148"/>
      <c r="V413" s="148"/>
      <c r="W413" s="148"/>
      <c r="X413" s="148"/>
      <c r="Y413" s="148"/>
      <c r="Z413" s="148"/>
      <c r="AA413" s="148"/>
      <c r="AB413" s="148"/>
      <c r="AC413" s="148"/>
      <c r="AD413" s="148"/>
      <c r="AP413"/>
      <c r="AQ413"/>
      <c r="AX413"/>
    </row>
    <row r="414" spans="18:50" ht="12" customHeight="1" x14ac:dyDescent="0.25">
      <c r="R414" s="149"/>
      <c r="S414" s="148"/>
      <c r="T414" s="148"/>
      <c r="U414" s="148"/>
      <c r="V414" s="148"/>
      <c r="W414" s="148"/>
      <c r="X414" s="148"/>
      <c r="Y414" s="148"/>
      <c r="Z414" s="148"/>
      <c r="AA414" s="148"/>
      <c r="AB414" s="148"/>
      <c r="AC414" s="148"/>
      <c r="AD414" s="148"/>
      <c r="AP414"/>
      <c r="AQ414"/>
      <c r="AX414"/>
    </row>
    <row r="415" spans="18:50" ht="12" customHeight="1" x14ac:dyDescent="0.25">
      <c r="R415" s="149"/>
      <c r="S415" s="148"/>
      <c r="T415" s="148"/>
      <c r="U415" s="148"/>
      <c r="V415" s="148"/>
      <c r="W415" s="148"/>
      <c r="X415" s="148"/>
      <c r="Y415" s="148"/>
      <c r="Z415" s="148"/>
      <c r="AA415" s="148"/>
      <c r="AB415" s="148"/>
      <c r="AC415" s="148"/>
      <c r="AD415" s="148"/>
      <c r="AP415"/>
      <c r="AQ415"/>
      <c r="AX415"/>
    </row>
    <row r="416" spans="18:50" ht="12" customHeight="1" x14ac:dyDescent="0.25">
      <c r="R416" s="149"/>
      <c r="S416" s="148"/>
      <c r="T416" s="148"/>
      <c r="U416" s="148"/>
      <c r="V416" s="148"/>
      <c r="W416" s="148"/>
      <c r="X416" s="148"/>
      <c r="Y416" s="148"/>
      <c r="Z416" s="148"/>
      <c r="AA416" s="148"/>
      <c r="AB416" s="148"/>
      <c r="AC416" s="148"/>
      <c r="AD416" s="148"/>
      <c r="AP416"/>
      <c r="AQ416"/>
      <c r="AX416"/>
    </row>
    <row r="417" spans="18:50" ht="12" customHeight="1" x14ac:dyDescent="0.25">
      <c r="R417" s="149"/>
      <c r="S417" s="148"/>
      <c r="T417" s="148"/>
      <c r="U417" s="148"/>
      <c r="V417" s="148"/>
      <c r="W417" s="148"/>
      <c r="X417" s="148"/>
      <c r="Y417" s="148"/>
      <c r="Z417" s="148"/>
      <c r="AA417" s="148"/>
      <c r="AB417" s="148"/>
      <c r="AC417" s="148"/>
      <c r="AD417" s="148"/>
      <c r="AP417"/>
      <c r="AQ417"/>
      <c r="AX417"/>
    </row>
    <row r="418" spans="18:50" ht="12" customHeight="1" x14ac:dyDescent="0.25">
      <c r="R418" s="149"/>
      <c r="S418" s="148"/>
      <c r="T418" s="148"/>
      <c r="U418" s="148"/>
      <c r="V418" s="148"/>
      <c r="W418" s="148"/>
      <c r="X418" s="148"/>
      <c r="Y418" s="148"/>
      <c r="Z418" s="148"/>
      <c r="AA418" s="148"/>
      <c r="AB418" s="148"/>
      <c r="AC418" s="148"/>
      <c r="AD418" s="148"/>
      <c r="AP418"/>
      <c r="AQ418"/>
      <c r="AX418"/>
    </row>
    <row r="419" spans="18:50" ht="12" customHeight="1" x14ac:dyDescent="0.25">
      <c r="R419" s="149"/>
      <c r="S419" s="148"/>
      <c r="T419" s="148"/>
      <c r="U419" s="148"/>
      <c r="V419" s="148"/>
      <c r="W419" s="148"/>
      <c r="X419" s="148"/>
      <c r="Y419" s="148"/>
      <c r="Z419" s="148"/>
      <c r="AA419" s="148"/>
      <c r="AB419" s="148"/>
      <c r="AC419" s="148"/>
      <c r="AD419" s="148"/>
      <c r="AP419"/>
      <c r="AQ419"/>
      <c r="AX419"/>
    </row>
    <row r="420" spans="18:50" ht="12" customHeight="1" x14ac:dyDescent="0.25">
      <c r="R420" s="149"/>
      <c r="S420" s="148"/>
      <c r="T420" s="148"/>
      <c r="U420" s="148"/>
      <c r="V420" s="148"/>
      <c r="W420" s="148"/>
      <c r="X420" s="148"/>
      <c r="Y420" s="148"/>
      <c r="Z420" s="148"/>
      <c r="AA420" s="148"/>
      <c r="AB420" s="148"/>
      <c r="AC420" s="148"/>
      <c r="AD420" s="148"/>
      <c r="AP420"/>
      <c r="AQ420"/>
      <c r="AX420"/>
    </row>
    <row r="421" spans="18:50" ht="12" customHeight="1" x14ac:dyDescent="0.25">
      <c r="R421" s="149"/>
      <c r="S421" s="148"/>
      <c r="T421" s="148"/>
      <c r="U421" s="148"/>
      <c r="V421" s="148"/>
      <c r="W421" s="148"/>
      <c r="X421" s="148"/>
      <c r="Y421" s="148"/>
      <c r="Z421" s="148"/>
      <c r="AA421" s="148"/>
      <c r="AB421" s="148"/>
      <c r="AC421" s="148"/>
      <c r="AD421" s="148"/>
      <c r="AP421"/>
      <c r="AQ421"/>
      <c r="AX421"/>
    </row>
    <row r="422" spans="18:50" ht="12" customHeight="1" x14ac:dyDescent="0.25">
      <c r="R422" s="149"/>
      <c r="S422" s="148"/>
      <c r="T422" s="148"/>
      <c r="U422" s="148"/>
      <c r="V422" s="148"/>
      <c r="W422" s="148"/>
      <c r="X422" s="148"/>
      <c r="Y422" s="148"/>
      <c r="Z422" s="148"/>
      <c r="AA422" s="148"/>
      <c r="AB422" s="148"/>
      <c r="AC422" s="148"/>
      <c r="AD422" s="148"/>
      <c r="AP422"/>
      <c r="AQ422"/>
      <c r="AX422"/>
    </row>
    <row r="423" spans="18:50" ht="12" customHeight="1" x14ac:dyDescent="0.25">
      <c r="R423" s="149"/>
      <c r="S423" s="148"/>
      <c r="T423" s="148"/>
      <c r="U423" s="148"/>
      <c r="V423" s="148"/>
      <c r="W423" s="148"/>
      <c r="X423" s="148"/>
      <c r="Y423" s="148"/>
      <c r="Z423" s="148"/>
      <c r="AA423" s="148"/>
      <c r="AB423" s="148"/>
      <c r="AC423" s="148"/>
      <c r="AD423" s="148"/>
      <c r="AP423"/>
      <c r="AQ423"/>
      <c r="AX423"/>
    </row>
    <row r="424" spans="18:50" ht="12" customHeight="1" x14ac:dyDescent="0.25">
      <c r="R424" s="149"/>
      <c r="S424" s="148"/>
      <c r="T424" s="148"/>
      <c r="U424" s="148"/>
      <c r="V424" s="148"/>
      <c r="W424" s="148"/>
      <c r="X424" s="148"/>
      <c r="Y424" s="148"/>
      <c r="Z424" s="148"/>
      <c r="AA424" s="148"/>
      <c r="AB424" s="148"/>
      <c r="AC424" s="148"/>
      <c r="AD424" s="148"/>
      <c r="AP424"/>
      <c r="AQ424"/>
      <c r="AX424"/>
    </row>
    <row r="425" spans="18:50" ht="12" customHeight="1" x14ac:dyDescent="0.25">
      <c r="R425" s="149"/>
      <c r="S425" s="148"/>
      <c r="T425" s="148"/>
      <c r="U425" s="148"/>
      <c r="V425" s="148"/>
      <c r="W425" s="148"/>
      <c r="X425" s="148"/>
      <c r="Y425" s="148"/>
      <c r="Z425" s="148"/>
      <c r="AA425" s="148"/>
      <c r="AB425" s="148"/>
      <c r="AC425" s="148"/>
      <c r="AD425" s="148"/>
      <c r="AP425"/>
      <c r="AQ425"/>
      <c r="AX425"/>
    </row>
    <row r="426" spans="18:50" ht="12" customHeight="1" x14ac:dyDescent="0.25">
      <c r="R426" s="149"/>
      <c r="S426" s="148"/>
      <c r="T426" s="148"/>
      <c r="U426" s="148"/>
      <c r="V426" s="148"/>
      <c r="W426" s="148"/>
      <c r="X426" s="148"/>
      <c r="Y426" s="148"/>
      <c r="Z426" s="148"/>
      <c r="AA426" s="148"/>
      <c r="AB426" s="148"/>
      <c r="AC426" s="148"/>
      <c r="AD426" s="148"/>
      <c r="AP426"/>
      <c r="AQ426"/>
      <c r="AX426"/>
    </row>
    <row r="427" spans="18:50" ht="12" customHeight="1" x14ac:dyDescent="0.25">
      <c r="R427" s="149"/>
      <c r="S427" s="148"/>
      <c r="T427" s="148"/>
      <c r="U427" s="148"/>
      <c r="V427" s="148"/>
      <c r="W427" s="148"/>
      <c r="X427" s="148"/>
      <c r="Y427" s="148"/>
      <c r="Z427" s="148"/>
      <c r="AA427" s="148"/>
      <c r="AB427" s="148"/>
      <c r="AC427" s="148"/>
      <c r="AD427" s="148"/>
      <c r="AP427"/>
      <c r="AQ427"/>
      <c r="AX427"/>
    </row>
    <row r="428" spans="18:50" ht="12" customHeight="1" x14ac:dyDescent="0.25">
      <c r="R428" s="149"/>
      <c r="S428" s="148"/>
      <c r="T428" s="148"/>
      <c r="U428" s="148"/>
      <c r="V428" s="148"/>
      <c r="W428" s="148"/>
      <c r="X428" s="148"/>
      <c r="Y428" s="148"/>
      <c r="Z428" s="148"/>
      <c r="AA428" s="148"/>
      <c r="AB428" s="148"/>
      <c r="AC428" s="148"/>
      <c r="AD428" s="148"/>
      <c r="AP428"/>
      <c r="AQ428"/>
      <c r="AX428"/>
    </row>
    <row r="429" spans="18:50" ht="12" customHeight="1" x14ac:dyDescent="0.25">
      <c r="R429" s="149"/>
      <c r="S429" s="148"/>
      <c r="T429" s="148"/>
      <c r="U429" s="148"/>
      <c r="V429" s="148"/>
      <c r="W429" s="148"/>
      <c r="X429" s="148"/>
      <c r="Y429" s="148"/>
      <c r="Z429" s="148"/>
      <c r="AA429" s="148"/>
      <c r="AB429" s="148"/>
      <c r="AC429" s="148"/>
      <c r="AD429" s="148"/>
      <c r="AP429"/>
      <c r="AQ429"/>
      <c r="AX429"/>
    </row>
    <row r="430" spans="18:50" ht="12" customHeight="1" x14ac:dyDescent="0.25">
      <c r="R430" s="149"/>
      <c r="S430" s="148"/>
      <c r="T430" s="148"/>
      <c r="U430" s="148"/>
      <c r="V430" s="148"/>
      <c r="W430" s="148"/>
      <c r="X430" s="148"/>
      <c r="Y430" s="148"/>
      <c r="Z430" s="148"/>
      <c r="AA430" s="148"/>
      <c r="AB430" s="148"/>
      <c r="AC430" s="148"/>
      <c r="AD430" s="148"/>
      <c r="AP430"/>
      <c r="AQ430"/>
      <c r="AX430"/>
    </row>
    <row r="431" spans="18:50" ht="12" customHeight="1" x14ac:dyDescent="0.25">
      <c r="R431" s="149"/>
      <c r="S431" s="148"/>
      <c r="T431" s="148"/>
      <c r="U431" s="148"/>
      <c r="V431" s="148"/>
      <c r="W431" s="148"/>
      <c r="X431" s="148"/>
      <c r="Y431" s="148"/>
      <c r="Z431" s="148"/>
      <c r="AA431" s="148"/>
      <c r="AB431" s="148"/>
      <c r="AC431" s="148"/>
      <c r="AD431" s="148"/>
      <c r="AP431"/>
      <c r="AQ431"/>
      <c r="AX431"/>
    </row>
    <row r="432" spans="18:50" ht="12" customHeight="1" x14ac:dyDescent="0.25">
      <c r="R432" s="149"/>
      <c r="S432" s="148"/>
      <c r="T432" s="148"/>
      <c r="U432" s="148"/>
      <c r="V432" s="148"/>
      <c r="W432" s="148"/>
      <c r="X432" s="148"/>
      <c r="Y432" s="148"/>
      <c r="Z432" s="148"/>
      <c r="AA432" s="148"/>
      <c r="AB432" s="148"/>
      <c r="AC432" s="148"/>
      <c r="AD432" s="148"/>
      <c r="AP432"/>
      <c r="AQ432"/>
      <c r="AX432"/>
    </row>
    <row r="433" spans="18:50" ht="12" customHeight="1" x14ac:dyDescent="0.25">
      <c r="R433" s="149"/>
      <c r="S433" s="148"/>
      <c r="T433" s="148"/>
      <c r="U433" s="148"/>
      <c r="V433" s="148"/>
      <c r="W433" s="148"/>
      <c r="X433" s="148"/>
      <c r="Y433" s="148"/>
      <c r="Z433" s="148"/>
      <c r="AA433" s="148"/>
      <c r="AB433" s="148"/>
      <c r="AC433" s="148"/>
      <c r="AD433" s="148"/>
      <c r="AP433"/>
      <c r="AQ433"/>
      <c r="AX433"/>
    </row>
    <row r="434" spans="18:50" ht="12" customHeight="1" x14ac:dyDescent="0.25">
      <c r="R434" s="149"/>
      <c r="S434" s="148"/>
      <c r="T434" s="148"/>
      <c r="U434" s="148"/>
      <c r="V434" s="148"/>
      <c r="W434" s="148"/>
      <c r="X434" s="148"/>
      <c r="Y434" s="148"/>
      <c r="Z434" s="148"/>
      <c r="AA434" s="148"/>
      <c r="AB434" s="148"/>
      <c r="AC434" s="148"/>
      <c r="AD434" s="148"/>
      <c r="AP434"/>
      <c r="AQ434"/>
      <c r="AX434"/>
    </row>
    <row r="435" spans="18:50" ht="12" customHeight="1" x14ac:dyDescent="0.25">
      <c r="R435" s="149"/>
      <c r="S435" s="148"/>
      <c r="T435" s="148"/>
      <c r="U435" s="148"/>
      <c r="V435" s="148"/>
      <c r="W435" s="148"/>
      <c r="X435" s="148"/>
      <c r="Y435" s="148"/>
      <c r="Z435" s="148"/>
      <c r="AA435" s="148"/>
      <c r="AB435" s="148"/>
      <c r="AC435" s="148"/>
      <c r="AD435" s="148"/>
      <c r="AP435"/>
      <c r="AQ435"/>
      <c r="AX435"/>
    </row>
    <row r="436" spans="18:50" ht="12" customHeight="1" x14ac:dyDescent="0.25">
      <c r="R436" s="149"/>
      <c r="S436" s="148"/>
      <c r="T436" s="148"/>
      <c r="U436" s="148"/>
      <c r="V436" s="148"/>
      <c r="W436" s="148"/>
      <c r="X436" s="148"/>
      <c r="Y436" s="148"/>
      <c r="Z436" s="148"/>
      <c r="AA436" s="148"/>
      <c r="AB436" s="148"/>
      <c r="AC436" s="148"/>
      <c r="AD436" s="148"/>
      <c r="AP436"/>
      <c r="AQ436"/>
      <c r="AX436"/>
    </row>
    <row r="437" spans="18:50" ht="12" customHeight="1" x14ac:dyDescent="0.25">
      <c r="R437" s="149"/>
      <c r="S437" s="148"/>
      <c r="T437" s="148"/>
      <c r="U437" s="148"/>
      <c r="V437" s="148"/>
      <c r="W437" s="148"/>
      <c r="X437" s="148"/>
      <c r="Y437" s="148"/>
      <c r="Z437" s="148"/>
      <c r="AA437" s="148"/>
      <c r="AB437" s="148"/>
      <c r="AC437" s="148"/>
      <c r="AD437" s="148"/>
      <c r="AP437"/>
      <c r="AQ437"/>
      <c r="AX437"/>
    </row>
    <row r="438" spans="18:50" ht="12" customHeight="1" x14ac:dyDescent="0.25">
      <c r="R438" s="149"/>
      <c r="S438" s="148"/>
      <c r="T438" s="148"/>
      <c r="U438" s="148"/>
      <c r="V438" s="148"/>
      <c r="W438" s="148"/>
      <c r="X438" s="148"/>
      <c r="Y438" s="148"/>
      <c r="Z438" s="148"/>
      <c r="AA438" s="148"/>
      <c r="AB438" s="148"/>
      <c r="AC438" s="148"/>
      <c r="AD438" s="148"/>
      <c r="AP438"/>
      <c r="AQ438"/>
      <c r="AX438"/>
    </row>
    <row r="439" spans="18:50" ht="12" customHeight="1" x14ac:dyDescent="0.25">
      <c r="R439" s="149"/>
      <c r="S439" s="148"/>
      <c r="T439" s="148"/>
      <c r="U439" s="148"/>
      <c r="V439" s="148"/>
      <c r="W439" s="148"/>
      <c r="X439" s="148"/>
      <c r="Y439" s="148"/>
      <c r="Z439" s="148"/>
      <c r="AA439" s="148"/>
      <c r="AB439" s="148"/>
      <c r="AC439" s="148"/>
      <c r="AD439" s="148"/>
      <c r="AP439"/>
      <c r="AQ439"/>
      <c r="AX439"/>
    </row>
    <row r="440" spans="18:50" ht="12" customHeight="1" x14ac:dyDescent="0.25">
      <c r="R440" s="149"/>
      <c r="S440" s="148"/>
      <c r="T440" s="148"/>
      <c r="U440" s="148"/>
      <c r="V440" s="148"/>
      <c r="W440" s="148"/>
      <c r="X440" s="148"/>
      <c r="Y440" s="148"/>
      <c r="Z440" s="148"/>
      <c r="AA440" s="148"/>
      <c r="AB440" s="148"/>
      <c r="AC440" s="148"/>
      <c r="AD440" s="148"/>
      <c r="AP440"/>
      <c r="AQ440"/>
      <c r="AX440"/>
    </row>
    <row r="441" spans="18:50" ht="12" customHeight="1" x14ac:dyDescent="0.25">
      <c r="R441" s="149"/>
      <c r="S441" s="148"/>
      <c r="T441" s="148"/>
      <c r="U441" s="148"/>
      <c r="V441" s="148"/>
      <c r="W441" s="148"/>
      <c r="X441" s="148"/>
      <c r="Y441" s="148"/>
      <c r="Z441" s="148"/>
      <c r="AA441" s="148"/>
      <c r="AB441" s="148"/>
      <c r="AC441" s="148"/>
      <c r="AD441" s="148"/>
      <c r="AP441"/>
      <c r="AQ441"/>
      <c r="AX441"/>
    </row>
    <row r="442" spans="18:50" ht="12" customHeight="1" x14ac:dyDescent="0.25">
      <c r="R442" s="149"/>
      <c r="S442" s="148"/>
      <c r="T442" s="148"/>
      <c r="U442" s="148"/>
      <c r="V442" s="148"/>
      <c r="W442" s="148"/>
      <c r="X442" s="148"/>
      <c r="Y442" s="148"/>
      <c r="Z442" s="148"/>
      <c r="AA442" s="148"/>
      <c r="AB442" s="148"/>
      <c r="AC442" s="148"/>
      <c r="AD442" s="148"/>
      <c r="AP442"/>
      <c r="AQ442"/>
      <c r="AX442"/>
    </row>
    <row r="443" spans="18:50" ht="12" customHeight="1" x14ac:dyDescent="0.25">
      <c r="R443" s="149"/>
      <c r="S443" s="148"/>
      <c r="T443" s="148"/>
      <c r="U443" s="148"/>
      <c r="V443" s="148"/>
      <c r="W443" s="148"/>
      <c r="X443" s="148"/>
      <c r="Y443" s="148"/>
      <c r="Z443" s="148"/>
      <c r="AA443" s="148"/>
      <c r="AB443" s="148"/>
      <c r="AC443" s="148"/>
      <c r="AD443" s="148"/>
      <c r="AP443"/>
      <c r="AQ443"/>
      <c r="AX443"/>
    </row>
    <row r="444" spans="18:50" ht="12" customHeight="1" x14ac:dyDescent="0.25">
      <c r="R444" s="149"/>
      <c r="S444" s="148"/>
      <c r="T444" s="148"/>
      <c r="U444" s="148"/>
      <c r="V444" s="148"/>
      <c r="W444" s="148"/>
      <c r="X444" s="148"/>
      <c r="Y444" s="148"/>
      <c r="Z444" s="148"/>
      <c r="AA444" s="148"/>
      <c r="AB444" s="148"/>
      <c r="AC444" s="148"/>
      <c r="AD444" s="148"/>
      <c r="AP444"/>
      <c r="AQ444"/>
      <c r="AX444"/>
    </row>
    <row r="445" spans="18:50" ht="12" customHeight="1" x14ac:dyDescent="0.25">
      <c r="R445" s="149"/>
      <c r="S445" s="148"/>
      <c r="T445" s="148"/>
      <c r="U445" s="148"/>
      <c r="V445" s="148"/>
      <c r="W445" s="148"/>
      <c r="X445" s="148"/>
      <c r="Y445" s="148"/>
      <c r="Z445" s="148"/>
      <c r="AA445" s="148"/>
      <c r="AB445" s="148"/>
      <c r="AC445" s="148"/>
      <c r="AD445" s="148"/>
      <c r="AP445"/>
      <c r="AQ445"/>
      <c r="AX445"/>
    </row>
    <row r="446" spans="18:50" ht="12" customHeight="1" x14ac:dyDescent="0.25">
      <c r="R446" s="149"/>
      <c r="S446" s="148"/>
      <c r="T446" s="148"/>
      <c r="U446" s="148"/>
      <c r="V446" s="148"/>
      <c r="W446" s="148"/>
      <c r="X446" s="148"/>
      <c r="Y446" s="148"/>
      <c r="Z446" s="148"/>
      <c r="AA446" s="148"/>
      <c r="AB446" s="148"/>
      <c r="AC446" s="148"/>
      <c r="AD446" s="148"/>
      <c r="AP446"/>
      <c r="AQ446"/>
      <c r="AX446"/>
    </row>
    <row r="447" spans="18:50" ht="12" customHeight="1" x14ac:dyDescent="0.25">
      <c r="R447" s="149"/>
      <c r="S447" s="148"/>
      <c r="T447" s="148"/>
      <c r="U447" s="148"/>
      <c r="V447" s="148"/>
      <c r="W447" s="148"/>
      <c r="X447" s="148"/>
      <c r="Y447" s="148"/>
      <c r="Z447" s="148"/>
      <c r="AA447" s="148"/>
      <c r="AB447" s="148"/>
      <c r="AC447" s="148"/>
      <c r="AD447" s="148"/>
      <c r="AP447"/>
      <c r="AQ447"/>
      <c r="AX447"/>
    </row>
    <row r="448" spans="18:50" ht="12" customHeight="1" x14ac:dyDescent="0.25">
      <c r="R448" s="149"/>
      <c r="S448" s="148"/>
      <c r="T448" s="148"/>
      <c r="U448" s="148"/>
      <c r="V448" s="148"/>
      <c r="W448" s="148"/>
      <c r="X448" s="148"/>
      <c r="Y448" s="148"/>
      <c r="Z448" s="148"/>
      <c r="AA448" s="148"/>
      <c r="AB448" s="148"/>
      <c r="AC448" s="148"/>
      <c r="AD448" s="148"/>
      <c r="AP448"/>
      <c r="AQ448"/>
      <c r="AX448"/>
    </row>
    <row r="449" spans="18:50" ht="12" customHeight="1" x14ac:dyDescent="0.25">
      <c r="R449" s="149"/>
      <c r="S449" s="148"/>
      <c r="T449" s="148"/>
      <c r="U449" s="148"/>
      <c r="V449" s="148"/>
      <c r="W449" s="148"/>
      <c r="X449" s="148"/>
      <c r="Y449" s="148"/>
      <c r="Z449" s="148"/>
      <c r="AA449" s="148"/>
      <c r="AB449" s="148"/>
      <c r="AC449" s="148"/>
      <c r="AD449" s="148"/>
      <c r="AP449"/>
      <c r="AQ449"/>
      <c r="AX449"/>
    </row>
    <row r="450" spans="18:50" ht="12" customHeight="1" x14ac:dyDescent="0.25">
      <c r="R450" s="149"/>
      <c r="S450" s="148"/>
      <c r="T450" s="148"/>
      <c r="U450" s="148"/>
      <c r="V450" s="148"/>
      <c r="W450" s="148"/>
      <c r="X450" s="148"/>
      <c r="Y450" s="148"/>
      <c r="Z450" s="148"/>
      <c r="AA450" s="148"/>
      <c r="AB450" s="148"/>
      <c r="AC450" s="148"/>
      <c r="AD450" s="148"/>
      <c r="AP450"/>
      <c r="AQ450"/>
      <c r="AX450"/>
    </row>
    <row r="451" spans="18:50" ht="12" customHeight="1" x14ac:dyDescent="0.25">
      <c r="R451" s="149"/>
      <c r="S451" s="148"/>
      <c r="T451" s="148"/>
      <c r="U451" s="148"/>
      <c r="V451" s="148"/>
      <c r="W451" s="148"/>
      <c r="X451" s="148"/>
      <c r="Y451" s="148"/>
      <c r="Z451" s="148"/>
      <c r="AA451" s="148"/>
      <c r="AB451" s="148"/>
      <c r="AC451" s="148"/>
      <c r="AD451" s="148"/>
      <c r="AP451"/>
      <c r="AQ451"/>
      <c r="AX451"/>
    </row>
    <row r="452" spans="18:50" ht="12" customHeight="1" x14ac:dyDescent="0.25">
      <c r="R452" s="149"/>
      <c r="S452" s="148"/>
      <c r="T452" s="148"/>
      <c r="U452" s="148"/>
      <c r="V452" s="148"/>
      <c r="W452" s="148"/>
      <c r="X452" s="148"/>
      <c r="Y452" s="148"/>
      <c r="Z452" s="148"/>
      <c r="AA452" s="148"/>
      <c r="AB452" s="148"/>
      <c r="AC452" s="148"/>
      <c r="AD452" s="148"/>
      <c r="AP452"/>
      <c r="AQ452"/>
      <c r="AX452"/>
    </row>
    <row r="453" spans="18:50" ht="12" customHeight="1" x14ac:dyDescent="0.25">
      <c r="R453" s="149"/>
      <c r="S453" s="148"/>
      <c r="T453" s="148"/>
      <c r="U453" s="148"/>
      <c r="V453" s="148"/>
      <c r="W453" s="148"/>
      <c r="X453" s="148"/>
      <c r="Y453" s="148"/>
      <c r="Z453" s="148"/>
      <c r="AA453" s="148"/>
      <c r="AB453" s="148"/>
      <c r="AC453" s="148"/>
      <c r="AD453" s="148"/>
      <c r="AP453"/>
      <c r="AQ453"/>
      <c r="AX453"/>
    </row>
    <row r="454" spans="18:50" ht="12" customHeight="1" x14ac:dyDescent="0.25">
      <c r="R454" s="149"/>
      <c r="S454" s="148"/>
      <c r="T454" s="148"/>
      <c r="U454" s="148"/>
      <c r="V454" s="148"/>
      <c r="W454" s="148"/>
      <c r="X454" s="148"/>
      <c r="Y454" s="148"/>
      <c r="Z454" s="148"/>
      <c r="AA454" s="148"/>
      <c r="AB454" s="148"/>
      <c r="AC454" s="148"/>
      <c r="AD454" s="148"/>
      <c r="AP454"/>
      <c r="AQ454"/>
      <c r="AX454"/>
    </row>
    <row r="455" spans="18:50" ht="12" customHeight="1" x14ac:dyDescent="0.25">
      <c r="R455" s="149"/>
      <c r="S455" s="148"/>
      <c r="T455" s="148"/>
      <c r="U455" s="148"/>
      <c r="V455" s="148"/>
      <c r="W455" s="148"/>
      <c r="X455" s="148"/>
      <c r="Y455" s="148"/>
      <c r="Z455" s="148"/>
      <c r="AA455" s="148"/>
      <c r="AB455" s="148"/>
      <c r="AC455" s="148"/>
      <c r="AD455" s="148"/>
      <c r="AP455"/>
      <c r="AQ455"/>
      <c r="AX455"/>
    </row>
    <row r="456" spans="18:50" ht="12" customHeight="1" x14ac:dyDescent="0.25">
      <c r="R456" s="149"/>
      <c r="S456" s="148"/>
      <c r="T456" s="148"/>
      <c r="U456" s="148"/>
      <c r="V456" s="148"/>
      <c r="W456" s="148"/>
      <c r="X456" s="148"/>
      <c r="Y456" s="148"/>
      <c r="Z456" s="148"/>
      <c r="AA456" s="148"/>
      <c r="AB456" s="148"/>
      <c r="AC456" s="148"/>
      <c r="AD456" s="148"/>
      <c r="AP456"/>
      <c r="AQ456"/>
      <c r="AX456"/>
    </row>
    <row r="457" spans="18:50" ht="12" customHeight="1" x14ac:dyDescent="0.25">
      <c r="R457" s="149"/>
      <c r="S457" s="148"/>
      <c r="T457" s="148"/>
      <c r="U457" s="148"/>
      <c r="V457" s="148"/>
      <c r="W457" s="148"/>
      <c r="X457" s="148"/>
      <c r="Y457" s="148"/>
      <c r="Z457" s="148"/>
      <c r="AA457" s="148"/>
      <c r="AB457" s="148"/>
      <c r="AC457" s="148"/>
      <c r="AD457" s="148"/>
      <c r="AP457"/>
      <c r="AQ457"/>
      <c r="AX457"/>
    </row>
    <row r="458" spans="18:50" ht="12" customHeight="1" x14ac:dyDescent="0.25">
      <c r="R458" s="149"/>
      <c r="S458" s="148"/>
      <c r="T458" s="148"/>
      <c r="U458" s="148"/>
      <c r="V458" s="148"/>
      <c r="W458" s="148"/>
      <c r="X458" s="148"/>
      <c r="Y458" s="148"/>
      <c r="Z458" s="148"/>
      <c r="AA458" s="148"/>
      <c r="AB458" s="148"/>
      <c r="AC458" s="148"/>
      <c r="AD458" s="148"/>
      <c r="AP458"/>
      <c r="AQ458"/>
      <c r="AX458"/>
    </row>
    <row r="459" spans="18:50" ht="12" customHeight="1" x14ac:dyDescent="0.25">
      <c r="R459" s="149"/>
      <c r="S459" s="148"/>
      <c r="T459" s="148"/>
      <c r="U459" s="148"/>
      <c r="V459" s="148"/>
      <c r="W459" s="148"/>
      <c r="X459" s="148"/>
      <c r="Y459" s="148"/>
      <c r="Z459" s="148"/>
      <c r="AA459" s="148"/>
      <c r="AB459" s="148"/>
      <c r="AC459" s="148"/>
      <c r="AD459" s="148"/>
      <c r="AP459"/>
      <c r="AQ459"/>
      <c r="AX459"/>
    </row>
    <row r="460" spans="18:50" ht="12" customHeight="1" x14ac:dyDescent="0.25">
      <c r="R460" s="149"/>
      <c r="S460" s="148"/>
      <c r="T460" s="148"/>
      <c r="U460" s="148"/>
      <c r="V460" s="148"/>
      <c r="W460" s="148"/>
      <c r="X460" s="148"/>
      <c r="Y460" s="148"/>
      <c r="Z460" s="148"/>
      <c r="AA460" s="148"/>
      <c r="AB460" s="148"/>
      <c r="AC460" s="148"/>
      <c r="AD460" s="148"/>
      <c r="AP460"/>
      <c r="AQ460"/>
      <c r="AX460"/>
    </row>
    <row r="461" spans="18:50" ht="12" customHeight="1" x14ac:dyDescent="0.25">
      <c r="R461" s="149"/>
      <c r="S461" s="148"/>
      <c r="T461" s="148"/>
      <c r="U461" s="148"/>
      <c r="V461" s="148"/>
      <c r="W461" s="148"/>
      <c r="X461" s="148"/>
      <c r="Y461" s="148"/>
      <c r="Z461" s="148"/>
      <c r="AA461" s="148"/>
      <c r="AB461" s="148"/>
      <c r="AC461" s="148"/>
      <c r="AD461" s="148"/>
      <c r="AP461"/>
      <c r="AQ461"/>
      <c r="AX461"/>
    </row>
    <row r="462" spans="18:50" ht="12" customHeight="1" x14ac:dyDescent="0.25">
      <c r="R462" s="149"/>
      <c r="S462" s="148"/>
      <c r="T462" s="148"/>
      <c r="U462" s="148"/>
      <c r="V462" s="148"/>
      <c r="W462" s="148"/>
      <c r="X462" s="148"/>
      <c r="Y462" s="148"/>
      <c r="Z462" s="148"/>
      <c r="AA462" s="148"/>
      <c r="AB462" s="148"/>
      <c r="AC462" s="148"/>
      <c r="AD462" s="148"/>
      <c r="AP462"/>
      <c r="AQ462"/>
      <c r="AX462"/>
    </row>
    <row r="463" spans="18:50" ht="12" customHeight="1" x14ac:dyDescent="0.25">
      <c r="R463" s="149"/>
      <c r="S463" s="148"/>
      <c r="T463" s="148"/>
      <c r="U463" s="148"/>
      <c r="V463" s="148"/>
      <c r="W463" s="148"/>
      <c r="X463" s="148"/>
      <c r="Y463" s="148"/>
      <c r="Z463" s="148"/>
      <c r="AA463" s="148"/>
      <c r="AB463" s="148"/>
      <c r="AC463" s="148"/>
      <c r="AD463" s="148"/>
      <c r="AP463"/>
      <c r="AQ463"/>
      <c r="AX463"/>
    </row>
    <row r="464" spans="18:50" ht="12" customHeight="1" x14ac:dyDescent="0.25">
      <c r="R464" s="149"/>
      <c r="S464" s="148"/>
      <c r="T464" s="148"/>
      <c r="U464" s="148"/>
      <c r="V464" s="148"/>
      <c r="W464" s="148"/>
      <c r="X464" s="148"/>
      <c r="Y464" s="148"/>
      <c r="Z464" s="148"/>
      <c r="AA464" s="148"/>
      <c r="AB464" s="148"/>
      <c r="AC464" s="148"/>
      <c r="AD464" s="148"/>
      <c r="AP464"/>
      <c r="AQ464"/>
      <c r="AX464"/>
    </row>
    <row r="465" spans="18:50" ht="12" customHeight="1" x14ac:dyDescent="0.25">
      <c r="R465" s="149"/>
      <c r="S465" s="148"/>
      <c r="T465" s="148"/>
      <c r="U465" s="148"/>
      <c r="V465" s="148"/>
      <c r="W465" s="148"/>
      <c r="X465" s="148"/>
      <c r="Y465" s="148"/>
      <c r="Z465" s="148"/>
      <c r="AA465" s="148"/>
      <c r="AB465" s="148"/>
      <c r="AC465" s="148"/>
      <c r="AD465" s="148"/>
      <c r="AP465"/>
      <c r="AQ465"/>
      <c r="AX465"/>
    </row>
    <row r="466" spans="18:50" ht="12" customHeight="1" x14ac:dyDescent="0.25">
      <c r="R466" s="149"/>
      <c r="S466" s="148"/>
      <c r="T466" s="148"/>
      <c r="U466" s="148"/>
      <c r="V466" s="148"/>
      <c r="W466" s="148"/>
      <c r="X466" s="148"/>
      <c r="Y466" s="148"/>
      <c r="Z466" s="148"/>
      <c r="AA466" s="148"/>
      <c r="AB466" s="148"/>
      <c r="AC466" s="148"/>
      <c r="AD466" s="148"/>
      <c r="AP466"/>
      <c r="AQ466"/>
      <c r="AX466"/>
    </row>
    <row r="467" spans="18:50" ht="12" customHeight="1" x14ac:dyDescent="0.25">
      <c r="R467" s="149"/>
      <c r="S467" s="148"/>
      <c r="T467" s="148"/>
      <c r="U467" s="148"/>
      <c r="V467" s="148"/>
      <c r="W467" s="148"/>
      <c r="X467" s="148"/>
      <c r="Y467" s="148"/>
      <c r="Z467" s="148"/>
      <c r="AA467" s="148"/>
      <c r="AB467" s="148"/>
      <c r="AC467" s="148"/>
      <c r="AD467" s="148"/>
      <c r="AP467"/>
      <c r="AQ467"/>
      <c r="AX467"/>
    </row>
    <row r="468" spans="18:50" ht="12" customHeight="1" x14ac:dyDescent="0.25">
      <c r="R468" s="149"/>
      <c r="S468" s="148"/>
      <c r="T468" s="148"/>
      <c r="U468" s="148"/>
      <c r="V468" s="148"/>
      <c r="W468" s="148"/>
      <c r="X468" s="148"/>
      <c r="Y468" s="148"/>
      <c r="Z468" s="148"/>
      <c r="AA468" s="148"/>
      <c r="AB468" s="148"/>
      <c r="AC468" s="148"/>
      <c r="AD468" s="148"/>
      <c r="AP468"/>
      <c r="AQ468"/>
      <c r="AX468"/>
    </row>
    <row r="469" spans="18:50" ht="12" customHeight="1" x14ac:dyDescent="0.25">
      <c r="R469" s="149"/>
      <c r="S469" s="148"/>
      <c r="T469" s="148"/>
      <c r="U469" s="148"/>
      <c r="V469" s="148"/>
      <c r="W469" s="148"/>
      <c r="X469" s="148"/>
      <c r="Y469" s="148"/>
      <c r="Z469" s="148"/>
      <c r="AA469" s="148"/>
      <c r="AB469" s="148"/>
      <c r="AC469" s="148"/>
      <c r="AD469" s="148"/>
      <c r="AP469"/>
      <c r="AQ469"/>
      <c r="AX469"/>
    </row>
    <row r="470" spans="18:50" ht="12" customHeight="1" x14ac:dyDescent="0.25">
      <c r="R470" s="149"/>
      <c r="S470" s="148"/>
      <c r="T470" s="148"/>
      <c r="U470" s="148"/>
      <c r="V470" s="148"/>
      <c r="W470" s="148"/>
      <c r="X470" s="148"/>
      <c r="Y470" s="148"/>
      <c r="Z470" s="148"/>
      <c r="AA470" s="148"/>
      <c r="AB470" s="148"/>
      <c r="AC470" s="148"/>
      <c r="AD470" s="148"/>
      <c r="AP470"/>
      <c r="AQ470"/>
      <c r="AX470"/>
    </row>
    <row r="471" spans="18:50" ht="12" customHeight="1" x14ac:dyDescent="0.25">
      <c r="R471" s="149"/>
      <c r="S471" s="148"/>
      <c r="T471" s="148"/>
      <c r="U471" s="148"/>
      <c r="V471" s="148"/>
      <c r="W471" s="148"/>
      <c r="X471" s="148"/>
      <c r="Y471" s="148"/>
      <c r="Z471" s="148"/>
      <c r="AA471" s="148"/>
      <c r="AB471" s="148"/>
      <c r="AC471" s="148"/>
      <c r="AD471" s="148"/>
      <c r="AP471"/>
      <c r="AQ471"/>
      <c r="AX471"/>
    </row>
    <row r="472" spans="18:50" ht="12" customHeight="1" x14ac:dyDescent="0.25">
      <c r="R472" s="149"/>
      <c r="S472" s="148"/>
      <c r="T472" s="148"/>
      <c r="U472" s="148"/>
      <c r="V472" s="148"/>
      <c r="W472" s="148"/>
      <c r="X472" s="148"/>
      <c r="Y472" s="148"/>
      <c r="Z472" s="148"/>
      <c r="AA472" s="148"/>
      <c r="AB472" s="148"/>
      <c r="AC472" s="148"/>
      <c r="AD472" s="148"/>
      <c r="AP472"/>
      <c r="AQ472"/>
      <c r="AX472"/>
    </row>
    <row r="473" spans="18:50" ht="12" customHeight="1" x14ac:dyDescent="0.25">
      <c r="R473" s="149"/>
      <c r="S473" s="148"/>
      <c r="T473" s="148"/>
      <c r="U473" s="148"/>
      <c r="V473" s="148"/>
      <c r="W473" s="148"/>
      <c r="X473" s="148"/>
      <c r="Y473" s="148"/>
      <c r="Z473" s="148"/>
      <c r="AA473" s="148"/>
      <c r="AB473" s="148"/>
      <c r="AC473" s="148"/>
      <c r="AD473" s="148"/>
      <c r="AP473"/>
      <c r="AQ473"/>
      <c r="AX473"/>
    </row>
    <row r="474" spans="18:50" ht="12" customHeight="1" x14ac:dyDescent="0.25">
      <c r="R474" s="149"/>
      <c r="S474" s="148"/>
      <c r="T474" s="148"/>
      <c r="U474" s="148"/>
      <c r="V474" s="148"/>
      <c r="W474" s="148"/>
      <c r="X474" s="148"/>
      <c r="Y474" s="148"/>
      <c r="Z474" s="148"/>
      <c r="AA474" s="148"/>
      <c r="AB474" s="148"/>
      <c r="AC474" s="148"/>
      <c r="AD474" s="148"/>
      <c r="AP474"/>
      <c r="AQ474"/>
      <c r="AX474"/>
    </row>
    <row r="475" spans="18:50" ht="12" customHeight="1" x14ac:dyDescent="0.25">
      <c r="R475" s="149"/>
      <c r="S475" s="148"/>
      <c r="T475" s="148"/>
      <c r="U475" s="148"/>
      <c r="V475" s="148"/>
      <c r="W475" s="148"/>
      <c r="X475" s="148"/>
      <c r="Y475" s="148"/>
      <c r="Z475" s="148"/>
      <c r="AA475" s="148"/>
      <c r="AB475" s="148"/>
      <c r="AC475" s="148"/>
      <c r="AD475" s="148"/>
      <c r="AP475"/>
      <c r="AQ475"/>
      <c r="AX475"/>
    </row>
    <row r="476" spans="18:50" ht="12" customHeight="1" x14ac:dyDescent="0.25">
      <c r="R476" s="149"/>
      <c r="S476" s="148"/>
      <c r="T476" s="148"/>
      <c r="U476" s="148"/>
      <c r="V476" s="148"/>
      <c r="W476" s="148"/>
      <c r="X476" s="148"/>
      <c r="Y476" s="148"/>
      <c r="Z476" s="148"/>
      <c r="AA476" s="148"/>
      <c r="AB476" s="148"/>
      <c r="AC476" s="148"/>
      <c r="AD476" s="148"/>
      <c r="AP476"/>
      <c r="AQ476"/>
      <c r="AX476"/>
    </row>
    <row r="477" spans="18:50" ht="12" customHeight="1" x14ac:dyDescent="0.25">
      <c r="R477" s="149"/>
      <c r="S477" s="148"/>
      <c r="T477" s="148"/>
      <c r="U477" s="148"/>
      <c r="V477" s="148"/>
      <c r="W477" s="148"/>
      <c r="X477" s="148"/>
      <c r="Y477" s="148"/>
      <c r="Z477" s="148"/>
      <c r="AA477" s="148"/>
      <c r="AB477" s="148"/>
      <c r="AC477" s="148"/>
      <c r="AD477" s="148"/>
      <c r="AP477"/>
      <c r="AQ477"/>
      <c r="AX477"/>
    </row>
    <row r="478" spans="18:50" ht="12" customHeight="1" x14ac:dyDescent="0.25">
      <c r="R478" s="149"/>
      <c r="S478" s="148"/>
      <c r="T478" s="148"/>
      <c r="U478" s="148"/>
      <c r="V478" s="148"/>
      <c r="W478" s="148"/>
      <c r="X478" s="148"/>
      <c r="Y478" s="148"/>
      <c r="Z478" s="148"/>
      <c r="AA478" s="148"/>
      <c r="AB478" s="148"/>
      <c r="AC478" s="148"/>
      <c r="AD478" s="148"/>
      <c r="AP478"/>
      <c r="AQ478"/>
      <c r="AX478"/>
    </row>
    <row r="479" spans="18:50" ht="12" customHeight="1" x14ac:dyDescent="0.25">
      <c r="R479" s="149"/>
      <c r="S479" s="148"/>
      <c r="T479" s="148"/>
      <c r="U479" s="148"/>
      <c r="V479" s="148"/>
      <c r="W479" s="148"/>
      <c r="X479" s="148"/>
      <c r="Y479" s="148"/>
      <c r="Z479" s="148"/>
      <c r="AA479" s="148"/>
      <c r="AB479" s="148"/>
      <c r="AC479" s="148"/>
      <c r="AD479" s="148"/>
      <c r="AP479"/>
      <c r="AQ479"/>
      <c r="AX479"/>
    </row>
    <row r="480" spans="18:50" ht="12" customHeight="1" x14ac:dyDescent="0.25">
      <c r="R480" s="149"/>
      <c r="S480" s="148"/>
      <c r="T480" s="148"/>
      <c r="U480" s="148"/>
      <c r="V480" s="148"/>
      <c r="W480" s="148"/>
      <c r="X480" s="148"/>
      <c r="Y480" s="148"/>
      <c r="Z480" s="148"/>
      <c r="AA480" s="148"/>
      <c r="AB480" s="148"/>
      <c r="AC480" s="148"/>
      <c r="AD480" s="148"/>
      <c r="AP480"/>
      <c r="AQ480"/>
      <c r="AX480"/>
    </row>
    <row r="481" spans="18:50" ht="12" customHeight="1" x14ac:dyDescent="0.25">
      <c r="R481" s="149"/>
      <c r="S481" s="148"/>
      <c r="T481" s="148"/>
      <c r="U481" s="148"/>
      <c r="V481" s="148"/>
      <c r="W481" s="148"/>
      <c r="X481" s="148"/>
      <c r="Y481" s="148"/>
      <c r="Z481" s="148"/>
      <c r="AA481" s="148"/>
      <c r="AB481" s="148"/>
      <c r="AC481" s="148"/>
      <c r="AD481" s="148"/>
      <c r="AP481"/>
      <c r="AQ481"/>
      <c r="AX481"/>
    </row>
    <row r="482" spans="18:50" ht="12" customHeight="1" x14ac:dyDescent="0.25">
      <c r="R482" s="149"/>
      <c r="S482" s="148"/>
      <c r="T482" s="148"/>
      <c r="U482" s="148"/>
      <c r="V482" s="148"/>
      <c r="W482" s="148"/>
      <c r="X482" s="148"/>
      <c r="Y482" s="148"/>
      <c r="Z482" s="148"/>
      <c r="AA482" s="148"/>
      <c r="AB482" s="148"/>
      <c r="AC482" s="148"/>
      <c r="AD482" s="148"/>
      <c r="AP482"/>
      <c r="AQ482"/>
      <c r="AX482"/>
    </row>
    <row r="483" spans="18:50" ht="12" customHeight="1" x14ac:dyDescent="0.25">
      <c r="R483" s="149"/>
      <c r="S483" s="148"/>
      <c r="T483" s="148"/>
      <c r="U483" s="148"/>
      <c r="V483" s="148"/>
      <c r="W483" s="148"/>
      <c r="X483" s="148"/>
      <c r="Y483" s="148"/>
      <c r="Z483" s="148"/>
      <c r="AA483" s="148"/>
      <c r="AB483" s="148"/>
      <c r="AC483" s="148"/>
      <c r="AD483" s="148"/>
      <c r="AP483"/>
      <c r="AQ483"/>
      <c r="AX483"/>
    </row>
    <row r="484" spans="18:50" ht="12" customHeight="1" x14ac:dyDescent="0.25">
      <c r="R484" s="149"/>
      <c r="S484" s="148"/>
      <c r="T484" s="148"/>
      <c r="U484" s="148"/>
      <c r="V484" s="148"/>
      <c r="W484" s="148"/>
      <c r="X484" s="148"/>
      <c r="Y484" s="148"/>
      <c r="Z484" s="148"/>
      <c r="AA484" s="148"/>
      <c r="AB484" s="148"/>
      <c r="AC484" s="148"/>
      <c r="AD484" s="148"/>
      <c r="AP484"/>
      <c r="AQ484"/>
      <c r="AX484"/>
    </row>
    <row r="485" spans="18:50" ht="12" customHeight="1" x14ac:dyDescent="0.25">
      <c r="R485" s="149"/>
      <c r="S485" s="148"/>
      <c r="T485" s="148"/>
      <c r="U485" s="148"/>
      <c r="V485" s="148"/>
      <c r="W485" s="148"/>
      <c r="X485" s="148"/>
      <c r="Y485" s="148"/>
      <c r="Z485" s="148"/>
      <c r="AA485" s="148"/>
      <c r="AB485" s="148"/>
      <c r="AC485" s="148"/>
      <c r="AD485" s="148"/>
      <c r="AP485"/>
      <c r="AQ485"/>
      <c r="AX485"/>
    </row>
    <row r="486" spans="18:50" ht="12" customHeight="1" x14ac:dyDescent="0.25">
      <c r="R486" s="149"/>
      <c r="S486" s="148"/>
      <c r="T486" s="148"/>
      <c r="U486" s="148"/>
      <c r="V486" s="148"/>
      <c r="W486" s="148"/>
      <c r="X486" s="148"/>
      <c r="Y486" s="148"/>
      <c r="Z486" s="148"/>
      <c r="AA486" s="148"/>
      <c r="AB486" s="148"/>
      <c r="AC486" s="148"/>
      <c r="AD486" s="148"/>
      <c r="AP486"/>
      <c r="AQ486"/>
      <c r="AX486"/>
    </row>
    <row r="487" spans="18:50" ht="12" customHeight="1" x14ac:dyDescent="0.25">
      <c r="R487" s="149"/>
      <c r="S487" s="148"/>
      <c r="T487" s="148"/>
      <c r="U487" s="148"/>
      <c r="V487" s="148"/>
      <c r="W487" s="148"/>
      <c r="X487" s="148"/>
      <c r="Y487" s="148"/>
      <c r="Z487" s="148"/>
      <c r="AA487" s="148"/>
      <c r="AB487" s="148"/>
      <c r="AC487" s="148"/>
      <c r="AD487" s="148"/>
      <c r="AP487"/>
      <c r="AQ487"/>
      <c r="AX487"/>
    </row>
    <row r="488" spans="18:50" ht="12" customHeight="1" x14ac:dyDescent="0.25">
      <c r="R488" s="149"/>
      <c r="S488" s="148"/>
      <c r="T488" s="148"/>
      <c r="U488" s="148"/>
      <c r="V488" s="148"/>
      <c r="W488" s="148"/>
      <c r="X488" s="148"/>
      <c r="Y488" s="148"/>
      <c r="Z488" s="148"/>
      <c r="AA488" s="148"/>
      <c r="AB488" s="148"/>
      <c r="AC488" s="148"/>
      <c r="AD488" s="148"/>
      <c r="AP488"/>
      <c r="AQ488"/>
      <c r="AX488"/>
    </row>
    <row r="489" spans="18:50" ht="12" customHeight="1" x14ac:dyDescent="0.25">
      <c r="R489" s="149"/>
      <c r="S489" s="148"/>
      <c r="T489" s="148"/>
      <c r="U489" s="148"/>
      <c r="V489" s="148"/>
      <c r="W489" s="148"/>
      <c r="X489" s="148"/>
      <c r="Y489" s="148"/>
      <c r="Z489" s="148"/>
      <c r="AA489" s="148"/>
      <c r="AB489" s="148"/>
      <c r="AC489" s="148"/>
      <c r="AD489" s="148"/>
      <c r="AP489"/>
      <c r="AQ489"/>
      <c r="AX489"/>
    </row>
    <row r="490" spans="18:50" ht="12" customHeight="1" x14ac:dyDescent="0.25">
      <c r="R490" s="149"/>
      <c r="S490" s="148"/>
      <c r="T490" s="148"/>
      <c r="U490" s="148"/>
      <c r="V490" s="148"/>
      <c r="W490" s="148"/>
      <c r="X490" s="148"/>
      <c r="Y490" s="148"/>
      <c r="Z490" s="148"/>
      <c r="AA490" s="148"/>
      <c r="AB490" s="148"/>
      <c r="AC490" s="148"/>
      <c r="AD490" s="148"/>
      <c r="AP490"/>
      <c r="AQ490"/>
      <c r="AX490"/>
    </row>
    <row r="491" spans="18:50" ht="12" customHeight="1" x14ac:dyDescent="0.25">
      <c r="R491" s="149"/>
      <c r="S491" s="148"/>
      <c r="T491" s="148"/>
      <c r="U491" s="148"/>
      <c r="V491" s="148"/>
      <c r="W491" s="148"/>
      <c r="X491" s="148"/>
      <c r="Y491" s="148"/>
      <c r="Z491" s="148"/>
      <c r="AA491" s="148"/>
      <c r="AB491" s="148"/>
      <c r="AC491" s="148"/>
      <c r="AD491" s="148"/>
      <c r="AP491"/>
      <c r="AQ491"/>
      <c r="AX491"/>
    </row>
    <row r="492" spans="18:50" ht="12" customHeight="1" x14ac:dyDescent="0.25">
      <c r="R492" s="149"/>
      <c r="S492" s="148"/>
      <c r="T492" s="148"/>
      <c r="U492" s="148"/>
      <c r="V492" s="148"/>
      <c r="W492" s="148"/>
      <c r="X492" s="148"/>
      <c r="Y492" s="148"/>
      <c r="Z492" s="148"/>
      <c r="AA492" s="148"/>
      <c r="AB492" s="148"/>
      <c r="AC492" s="148"/>
      <c r="AD492" s="148"/>
      <c r="AP492"/>
      <c r="AQ492"/>
      <c r="AX492"/>
    </row>
    <row r="493" spans="18:50" ht="12" customHeight="1" x14ac:dyDescent="0.25">
      <c r="R493" s="149"/>
      <c r="S493" s="148"/>
      <c r="T493" s="148"/>
      <c r="U493" s="148"/>
      <c r="V493" s="148"/>
      <c r="W493" s="148"/>
      <c r="X493" s="148"/>
      <c r="Y493" s="148"/>
      <c r="Z493" s="148"/>
      <c r="AA493" s="148"/>
      <c r="AB493" s="148"/>
      <c r="AC493" s="148"/>
      <c r="AD493" s="148"/>
      <c r="AP493"/>
      <c r="AQ493"/>
      <c r="AX493"/>
    </row>
    <row r="494" spans="18:50" ht="12" customHeight="1" x14ac:dyDescent="0.25">
      <c r="R494" s="149"/>
      <c r="S494" s="148"/>
      <c r="T494" s="148"/>
      <c r="U494" s="148"/>
      <c r="V494" s="148"/>
      <c r="W494" s="148"/>
      <c r="X494" s="148"/>
      <c r="Y494" s="148"/>
      <c r="Z494" s="148"/>
      <c r="AA494" s="148"/>
      <c r="AB494" s="148"/>
      <c r="AC494" s="148"/>
      <c r="AD494" s="148"/>
      <c r="AP494"/>
      <c r="AQ494"/>
      <c r="AX494"/>
    </row>
    <row r="495" spans="18:50" ht="12" customHeight="1" x14ac:dyDescent="0.25">
      <c r="R495" s="149"/>
      <c r="S495" s="148"/>
      <c r="T495" s="148"/>
      <c r="U495" s="148"/>
      <c r="V495" s="148"/>
      <c r="W495" s="148"/>
      <c r="X495" s="148"/>
      <c r="Y495" s="148"/>
      <c r="Z495" s="148"/>
      <c r="AA495" s="148"/>
      <c r="AB495" s="148"/>
      <c r="AC495" s="148"/>
      <c r="AD495" s="148"/>
      <c r="AP495"/>
      <c r="AQ495"/>
      <c r="AX495"/>
    </row>
    <row r="496" spans="18:50" ht="12" customHeight="1" x14ac:dyDescent="0.25">
      <c r="R496" s="149"/>
      <c r="S496" s="148"/>
      <c r="T496" s="148"/>
      <c r="U496" s="148"/>
      <c r="V496" s="148"/>
      <c r="W496" s="148"/>
      <c r="X496" s="148"/>
      <c r="Y496" s="148"/>
      <c r="Z496" s="148"/>
      <c r="AA496" s="148"/>
      <c r="AB496" s="148"/>
      <c r="AC496" s="148"/>
      <c r="AD496" s="148"/>
      <c r="AP496"/>
      <c r="AQ496"/>
      <c r="AX496"/>
    </row>
    <row r="497" spans="18:50" ht="12" customHeight="1" x14ac:dyDescent="0.25">
      <c r="R497" s="149"/>
      <c r="S497" s="148"/>
      <c r="T497" s="148"/>
      <c r="U497" s="148"/>
      <c r="V497" s="148"/>
      <c r="W497" s="148"/>
      <c r="X497" s="148"/>
      <c r="Y497" s="148"/>
      <c r="Z497" s="148"/>
      <c r="AA497" s="148"/>
      <c r="AB497" s="148"/>
      <c r="AC497" s="148"/>
      <c r="AD497" s="148"/>
      <c r="AP497"/>
      <c r="AQ497"/>
      <c r="AX497"/>
    </row>
    <row r="498" spans="18:50" ht="12" customHeight="1" x14ac:dyDescent="0.25">
      <c r="R498" s="149"/>
      <c r="S498" s="148"/>
      <c r="T498" s="148"/>
      <c r="U498" s="148"/>
      <c r="V498" s="148"/>
      <c r="W498" s="148"/>
      <c r="X498" s="148"/>
      <c r="Y498" s="148"/>
      <c r="Z498" s="148"/>
      <c r="AA498" s="148"/>
      <c r="AB498" s="148"/>
      <c r="AC498" s="148"/>
      <c r="AD498" s="148"/>
      <c r="AP498"/>
      <c r="AQ498"/>
      <c r="AX498"/>
    </row>
    <row r="499" spans="18:50" ht="12" customHeight="1" x14ac:dyDescent="0.25">
      <c r="R499" s="149"/>
      <c r="S499" s="148"/>
      <c r="T499" s="148"/>
      <c r="U499" s="148"/>
      <c r="V499" s="148"/>
      <c r="W499" s="148"/>
      <c r="X499" s="148"/>
      <c r="Y499" s="148"/>
      <c r="Z499" s="148"/>
      <c r="AA499" s="148"/>
      <c r="AB499" s="148"/>
      <c r="AC499" s="148"/>
      <c r="AD499" s="148"/>
      <c r="AP499"/>
      <c r="AQ499"/>
      <c r="AX499"/>
    </row>
    <row r="500" spans="18:50" ht="12" customHeight="1" x14ac:dyDescent="0.25">
      <c r="R500" s="149"/>
      <c r="S500" s="148"/>
      <c r="T500" s="148"/>
      <c r="U500" s="148"/>
      <c r="V500" s="148"/>
      <c r="W500" s="148"/>
      <c r="X500" s="148"/>
      <c r="Y500" s="148"/>
      <c r="Z500" s="148"/>
      <c r="AA500" s="148"/>
      <c r="AB500" s="148"/>
      <c r="AC500" s="148"/>
      <c r="AD500" s="148"/>
      <c r="AP500"/>
      <c r="AQ500"/>
      <c r="AX500"/>
    </row>
    <row r="501" spans="18:50" ht="12" customHeight="1" x14ac:dyDescent="0.25">
      <c r="R501" s="149"/>
      <c r="S501" s="148"/>
      <c r="T501" s="148"/>
      <c r="U501" s="148"/>
      <c r="V501" s="148"/>
      <c r="W501" s="148"/>
      <c r="X501" s="148"/>
      <c r="Y501" s="148"/>
      <c r="Z501" s="148"/>
      <c r="AA501" s="148"/>
      <c r="AB501" s="148"/>
      <c r="AC501" s="148"/>
      <c r="AD501" s="148"/>
      <c r="AP501"/>
      <c r="AQ501"/>
      <c r="AX501"/>
    </row>
    <row r="502" spans="18:50" ht="12" customHeight="1" x14ac:dyDescent="0.25">
      <c r="R502" s="149"/>
      <c r="S502" s="148"/>
      <c r="T502" s="148"/>
      <c r="U502" s="148"/>
      <c r="V502" s="148"/>
      <c r="W502" s="148"/>
      <c r="X502" s="148"/>
      <c r="Y502" s="148"/>
      <c r="Z502" s="148"/>
      <c r="AA502" s="148"/>
      <c r="AB502" s="148"/>
      <c r="AC502" s="148"/>
      <c r="AD502" s="148"/>
      <c r="AP502"/>
      <c r="AQ502"/>
      <c r="AX502"/>
    </row>
    <row r="503" spans="18:50" ht="12" customHeight="1" x14ac:dyDescent="0.25">
      <c r="R503" s="149"/>
      <c r="S503" s="148"/>
      <c r="T503" s="148"/>
      <c r="U503" s="148"/>
      <c r="V503" s="148"/>
      <c r="W503" s="148"/>
      <c r="X503" s="148"/>
      <c r="Y503" s="148"/>
      <c r="Z503" s="148"/>
      <c r="AA503" s="148"/>
      <c r="AB503" s="148"/>
      <c r="AC503" s="148"/>
      <c r="AD503" s="148"/>
      <c r="AP503"/>
      <c r="AQ503"/>
      <c r="AX503"/>
    </row>
    <row r="504" spans="18:50" ht="12" customHeight="1" x14ac:dyDescent="0.25">
      <c r="R504" s="149"/>
      <c r="S504" s="148"/>
      <c r="T504" s="148"/>
      <c r="U504" s="148"/>
      <c r="V504" s="148"/>
      <c r="W504" s="148"/>
      <c r="X504" s="148"/>
      <c r="Y504" s="148"/>
      <c r="Z504" s="148"/>
      <c r="AA504" s="148"/>
      <c r="AB504" s="148"/>
      <c r="AC504" s="148"/>
      <c r="AD504" s="148"/>
      <c r="AP504"/>
      <c r="AQ504"/>
      <c r="AX504"/>
    </row>
    <row r="505" spans="18:50" ht="12" customHeight="1" x14ac:dyDescent="0.25">
      <c r="R505" s="149"/>
      <c r="S505" s="148"/>
      <c r="T505" s="148"/>
      <c r="U505" s="148"/>
      <c r="V505" s="148"/>
      <c r="W505" s="148"/>
      <c r="X505" s="148"/>
      <c r="Y505" s="148"/>
      <c r="Z505" s="148"/>
      <c r="AA505" s="148"/>
      <c r="AB505" s="148"/>
      <c r="AC505" s="148"/>
      <c r="AD505" s="148"/>
      <c r="AP505"/>
      <c r="AQ505"/>
      <c r="AX505"/>
    </row>
    <row r="506" spans="18:50" ht="12" customHeight="1" x14ac:dyDescent="0.25">
      <c r="R506" s="149"/>
      <c r="S506" s="148"/>
      <c r="T506" s="148"/>
      <c r="U506" s="148"/>
      <c r="V506" s="148"/>
      <c r="W506" s="148"/>
      <c r="X506" s="148"/>
      <c r="Y506" s="148"/>
      <c r="Z506" s="148"/>
      <c r="AA506" s="148"/>
      <c r="AB506" s="148"/>
      <c r="AC506" s="148"/>
      <c r="AD506" s="148"/>
      <c r="AP506"/>
      <c r="AQ506"/>
      <c r="AX506"/>
    </row>
    <row r="507" spans="18:50" ht="12" customHeight="1" x14ac:dyDescent="0.25">
      <c r="R507" s="149"/>
      <c r="S507" s="148"/>
      <c r="T507" s="148"/>
      <c r="U507" s="148"/>
      <c r="V507" s="148"/>
      <c r="W507" s="148"/>
      <c r="X507" s="148"/>
      <c r="Y507" s="148"/>
      <c r="Z507" s="148"/>
      <c r="AA507" s="148"/>
      <c r="AB507" s="148"/>
      <c r="AC507" s="148"/>
      <c r="AD507" s="148"/>
      <c r="AP507"/>
      <c r="AQ507"/>
      <c r="AX507"/>
    </row>
    <row r="508" spans="18:50" ht="12" customHeight="1" x14ac:dyDescent="0.25">
      <c r="R508" s="149"/>
      <c r="S508" s="148"/>
      <c r="T508" s="148"/>
      <c r="U508" s="148"/>
      <c r="V508" s="148"/>
      <c r="W508" s="148"/>
      <c r="X508" s="148"/>
      <c r="Y508" s="148"/>
      <c r="Z508" s="148"/>
      <c r="AA508" s="148"/>
      <c r="AB508" s="148"/>
      <c r="AC508" s="148"/>
      <c r="AD508" s="148"/>
      <c r="AP508"/>
      <c r="AQ508"/>
      <c r="AX508"/>
    </row>
    <row r="509" spans="18:50" ht="12" customHeight="1" x14ac:dyDescent="0.25">
      <c r="R509" s="149"/>
      <c r="S509" s="148"/>
      <c r="T509" s="148"/>
      <c r="U509" s="148"/>
      <c r="V509" s="148"/>
      <c r="W509" s="148"/>
      <c r="X509" s="148"/>
      <c r="Y509" s="148"/>
      <c r="Z509" s="148"/>
      <c r="AA509" s="148"/>
      <c r="AB509" s="148"/>
      <c r="AC509" s="148"/>
      <c r="AD509" s="148"/>
      <c r="AP509"/>
      <c r="AQ509"/>
      <c r="AX509"/>
    </row>
    <row r="510" spans="18:50" ht="12" customHeight="1" x14ac:dyDescent="0.25">
      <c r="R510" s="149"/>
      <c r="S510" s="148"/>
      <c r="T510" s="148"/>
      <c r="U510" s="148"/>
      <c r="V510" s="148"/>
      <c r="W510" s="148"/>
      <c r="X510" s="148"/>
      <c r="Y510" s="148"/>
      <c r="Z510" s="148"/>
      <c r="AA510" s="148"/>
      <c r="AB510" s="148"/>
      <c r="AC510" s="148"/>
      <c r="AD510" s="148"/>
      <c r="AP510"/>
      <c r="AQ510"/>
      <c r="AX510"/>
    </row>
    <row r="511" spans="18:50" ht="12" customHeight="1" x14ac:dyDescent="0.25">
      <c r="R511" s="149"/>
      <c r="S511" s="148"/>
      <c r="T511" s="148"/>
      <c r="U511" s="148"/>
      <c r="V511" s="148"/>
      <c r="W511" s="148"/>
      <c r="X511" s="148"/>
      <c r="Y511" s="148"/>
      <c r="Z511" s="148"/>
      <c r="AA511" s="148"/>
      <c r="AB511" s="148"/>
      <c r="AC511" s="148"/>
      <c r="AD511" s="148"/>
      <c r="AP511"/>
      <c r="AQ511"/>
      <c r="AX511"/>
    </row>
    <row r="512" spans="18:50" ht="12" customHeight="1" x14ac:dyDescent="0.25">
      <c r="R512" s="149"/>
      <c r="S512" s="148"/>
      <c r="T512" s="148"/>
      <c r="U512" s="148"/>
      <c r="V512" s="148"/>
      <c r="W512" s="148"/>
      <c r="X512" s="148"/>
      <c r="Y512" s="148"/>
      <c r="Z512" s="148"/>
      <c r="AA512" s="148"/>
      <c r="AB512" s="148"/>
      <c r="AC512" s="148"/>
      <c r="AD512" s="148"/>
      <c r="AP512"/>
      <c r="AQ512"/>
      <c r="AX512"/>
    </row>
    <row r="513" spans="18:50" ht="12" customHeight="1" x14ac:dyDescent="0.25">
      <c r="R513" s="149"/>
      <c r="S513" s="148"/>
      <c r="T513" s="148"/>
      <c r="U513" s="148"/>
      <c r="V513" s="148"/>
      <c r="W513" s="148"/>
      <c r="X513" s="148"/>
      <c r="Y513" s="148"/>
      <c r="Z513" s="148"/>
      <c r="AA513" s="148"/>
      <c r="AB513" s="148"/>
      <c r="AC513" s="148"/>
      <c r="AD513" s="148"/>
      <c r="AP513"/>
      <c r="AQ513"/>
      <c r="AX513"/>
    </row>
    <row r="514" spans="18:50" ht="12" customHeight="1" x14ac:dyDescent="0.25">
      <c r="R514" s="149"/>
      <c r="S514" s="148"/>
      <c r="T514" s="148"/>
      <c r="U514" s="148"/>
      <c r="V514" s="148"/>
      <c r="W514" s="148"/>
      <c r="X514" s="148"/>
      <c r="Y514" s="148"/>
      <c r="Z514" s="148"/>
      <c r="AA514" s="148"/>
      <c r="AB514" s="148"/>
      <c r="AC514" s="148"/>
      <c r="AD514" s="148"/>
      <c r="AP514"/>
      <c r="AQ514"/>
      <c r="AX514"/>
    </row>
    <row r="515" spans="18:50" ht="12" customHeight="1" x14ac:dyDescent="0.25">
      <c r="R515" s="149"/>
      <c r="S515" s="148"/>
      <c r="T515" s="148"/>
      <c r="U515" s="148"/>
      <c r="V515" s="148"/>
      <c r="W515" s="148"/>
      <c r="X515" s="148"/>
      <c r="Y515" s="148"/>
      <c r="Z515" s="148"/>
      <c r="AA515" s="148"/>
      <c r="AB515" s="148"/>
      <c r="AC515" s="148"/>
      <c r="AD515" s="148"/>
      <c r="AP515"/>
      <c r="AQ515"/>
      <c r="AX515"/>
    </row>
    <row r="516" spans="18:50" ht="12" customHeight="1" x14ac:dyDescent="0.25">
      <c r="R516" s="149"/>
      <c r="S516" s="148"/>
      <c r="T516" s="148"/>
      <c r="U516" s="148"/>
      <c r="V516" s="148"/>
      <c r="W516" s="148"/>
      <c r="X516" s="148"/>
      <c r="Y516" s="148"/>
      <c r="Z516" s="148"/>
      <c r="AA516" s="148"/>
      <c r="AB516" s="148"/>
      <c r="AC516" s="148"/>
      <c r="AD516" s="148"/>
      <c r="AP516"/>
      <c r="AQ516"/>
      <c r="AX516"/>
    </row>
    <row r="517" spans="18:50" ht="12" customHeight="1" x14ac:dyDescent="0.25">
      <c r="R517" s="149"/>
      <c r="S517" s="148"/>
      <c r="T517" s="148"/>
      <c r="U517" s="148"/>
      <c r="V517" s="148"/>
      <c r="W517" s="148"/>
      <c r="X517" s="148"/>
      <c r="Y517" s="148"/>
      <c r="Z517" s="148"/>
      <c r="AA517" s="148"/>
      <c r="AB517" s="148"/>
      <c r="AC517" s="148"/>
      <c r="AD517" s="148"/>
      <c r="AP517"/>
      <c r="AQ517"/>
      <c r="AX517"/>
    </row>
    <row r="518" spans="18:50" ht="12" customHeight="1" x14ac:dyDescent="0.25">
      <c r="R518" s="149"/>
      <c r="S518" s="148"/>
      <c r="T518" s="148"/>
      <c r="U518" s="148"/>
      <c r="V518" s="148"/>
      <c r="W518" s="148"/>
      <c r="X518" s="148"/>
      <c r="Y518" s="148"/>
      <c r="Z518" s="148"/>
      <c r="AA518" s="148"/>
      <c r="AB518" s="148"/>
      <c r="AC518" s="148"/>
      <c r="AD518" s="148"/>
      <c r="AP518"/>
      <c r="AQ518"/>
      <c r="AX518"/>
    </row>
    <row r="519" spans="18:50" ht="12" customHeight="1" x14ac:dyDescent="0.25">
      <c r="R519" s="149"/>
      <c r="S519" s="148"/>
      <c r="T519" s="148"/>
      <c r="U519" s="148"/>
      <c r="V519" s="148"/>
      <c r="W519" s="148"/>
      <c r="X519" s="148"/>
      <c r="Y519" s="148"/>
      <c r="Z519" s="148"/>
      <c r="AA519" s="148"/>
      <c r="AB519" s="148"/>
      <c r="AC519" s="148"/>
      <c r="AD519" s="148"/>
      <c r="AP519"/>
      <c r="AQ519"/>
      <c r="AX519"/>
    </row>
    <row r="520" spans="18:50" ht="12" customHeight="1" x14ac:dyDescent="0.25">
      <c r="R520" s="149"/>
      <c r="S520" s="148"/>
      <c r="T520" s="148"/>
      <c r="U520" s="148"/>
      <c r="V520" s="148"/>
      <c r="W520" s="148"/>
      <c r="X520" s="148"/>
      <c r="Y520" s="148"/>
      <c r="Z520" s="148"/>
      <c r="AA520" s="148"/>
      <c r="AB520" s="148"/>
      <c r="AC520" s="148"/>
      <c r="AD520" s="148"/>
      <c r="AP520"/>
      <c r="AQ520"/>
      <c r="AX520"/>
    </row>
    <row r="521" spans="18:50" ht="12" customHeight="1" x14ac:dyDescent="0.25">
      <c r="R521" s="149"/>
      <c r="S521" s="148"/>
      <c r="T521" s="148"/>
      <c r="U521" s="148"/>
      <c r="V521" s="148"/>
      <c r="W521" s="148"/>
      <c r="X521" s="148"/>
      <c r="Y521" s="148"/>
      <c r="Z521" s="148"/>
      <c r="AA521" s="148"/>
      <c r="AB521" s="148"/>
      <c r="AC521" s="148"/>
      <c r="AD521" s="148"/>
      <c r="AP521"/>
      <c r="AQ521"/>
      <c r="AX521"/>
    </row>
    <row r="522" spans="18:50" ht="12" customHeight="1" x14ac:dyDescent="0.25">
      <c r="R522" s="149"/>
      <c r="S522" s="148"/>
      <c r="T522" s="148"/>
      <c r="U522" s="148"/>
      <c r="V522" s="148"/>
      <c r="W522" s="148"/>
      <c r="X522" s="148"/>
      <c r="Y522" s="148"/>
      <c r="Z522" s="148"/>
      <c r="AA522" s="148"/>
      <c r="AB522" s="148"/>
      <c r="AC522" s="148"/>
      <c r="AD522" s="148"/>
      <c r="AP522"/>
      <c r="AQ522"/>
      <c r="AX522"/>
    </row>
    <row r="523" spans="18:50" ht="12" customHeight="1" x14ac:dyDescent="0.25">
      <c r="R523" s="149"/>
      <c r="S523" s="148"/>
      <c r="T523" s="148"/>
      <c r="U523" s="148"/>
      <c r="V523" s="148"/>
      <c r="W523" s="148"/>
      <c r="X523" s="148"/>
      <c r="Y523" s="148"/>
      <c r="Z523" s="148"/>
      <c r="AA523" s="148"/>
      <c r="AB523" s="148"/>
      <c r="AC523" s="148"/>
      <c r="AD523" s="148"/>
      <c r="AP523"/>
      <c r="AQ523"/>
      <c r="AX523"/>
    </row>
    <row r="524" spans="18:50" ht="12" customHeight="1" x14ac:dyDescent="0.25">
      <c r="R524" s="149"/>
      <c r="S524" s="148"/>
      <c r="T524" s="148"/>
      <c r="U524" s="148"/>
      <c r="V524" s="148"/>
      <c r="W524" s="148"/>
      <c r="X524" s="148"/>
      <c r="Y524" s="148"/>
      <c r="Z524" s="148"/>
      <c r="AA524" s="148"/>
      <c r="AB524" s="148"/>
      <c r="AC524" s="148"/>
      <c r="AD524" s="148"/>
      <c r="AP524"/>
      <c r="AQ524"/>
      <c r="AX524"/>
    </row>
    <row r="525" spans="18:50" ht="12" customHeight="1" x14ac:dyDescent="0.25">
      <c r="R525" s="149"/>
      <c r="S525" s="148"/>
      <c r="T525" s="148"/>
      <c r="U525" s="148"/>
      <c r="V525" s="148"/>
      <c r="W525" s="148"/>
      <c r="X525" s="148"/>
      <c r="Y525" s="148"/>
      <c r="Z525" s="148"/>
      <c r="AA525" s="148"/>
      <c r="AB525" s="148"/>
      <c r="AC525" s="148"/>
      <c r="AD525" s="148"/>
      <c r="AP525"/>
      <c r="AQ525"/>
      <c r="AX525"/>
    </row>
    <row r="526" spans="18:50" ht="12" customHeight="1" x14ac:dyDescent="0.25">
      <c r="R526" s="149"/>
      <c r="S526" s="148"/>
      <c r="T526" s="148"/>
      <c r="U526" s="148"/>
      <c r="V526" s="148"/>
      <c r="W526" s="148"/>
      <c r="X526" s="148"/>
      <c r="Y526" s="148"/>
      <c r="Z526" s="148"/>
      <c r="AA526" s="148"/>
      <c r="AB526" s="148"/>
      <c r="AC526" s="148"/>
      <c r="AD526" s="148"/>
      <c r="AP526"/>
      <c r="AQ526"/>
      <c r="AX526"/>
    </row>
    <row r="527" spans="18:50" ht="12" customHeight="1" x14ac:dyDescent="0.25">
      <c r="R527" s="149"/>
      <c r="S527" s="148"/>
      <c r="T527" s="148"/>
      <c r="U527" s="148"/>
      <c r="V527" s="148"/>
      <c r="W527" s="148"/>
      <c r="X527" s="148"/>
      <c r="Y527" s="148"/>
      <c r="Z527" s="148"/>
      <c r="AA527" s="148"/>
      <c r="AB527" s="148"/>
      <c r="AC527" s="148"/>
      <c r="AD527" s="148"/>
      <c r="AP527"/>
      <c r="AQ527"/>
      <c r="AX527"/>
    </row>
    <row r="528" spans="18:50" ht="12" customHeight="1" x14ac:dyDescent="0.25">
      <c r="R528" s="149"/>
      <c r="S528" s="148"/>
      <c r="T528" s="148"/>
      <c r="U528" s="148"/>
      <c r="V528" s="148"/>
      <c r="W528" s="148"/>
      <c r="X528" s="148"/>
      <c r="Y528" s="148"/>
      <c r="Z528" s="148"/>
      <c r="AA528" s="148"/>
      <c r="AB528" s="148"/>
      <c r="AC528" s="148"/>
      <c r="AD528" s="148"/>
      <c r="AP528"/>
      <c r="AQ528"/>
      <c r="AX528"/>
    </row>
    <row r="529" spans="18:50" ht="12" customHeight="1" x14ac:dyDescent="0.25">
      <c r="R529" s="149"/>
      <c r="S529" s="148"/>
      <c r="T529" s="148"/>
      <c r="U529" s="148"/>
      <c r="V529" s="148"/>
      <c r="W529" s="148"/>
      <c r="X529" s="148"/>
      <c r="Y529" s="148"/>
      <c r="Z529" s="148"/>
      <c r="AA529" s="148"/>
      <c r="AB529" s="148"/>
      <c r="AC529" s="148"/>
      <c r="AD529" s="148"/>
      <c r="AP529"/>
      <c r="AQ529"/>
      <c r="AX529"/>
    </row>
    <row r="530" spans="18:50" ht="12" customHeight="1" x14ac:dyDescent="0.25">
      <c r="R530" s="149"/>
      <c r="S530" s="148"/>
      <c r="T530" s="148"/>
      <c r="U530" s="148"/>
      <c r="V530" s="148"/>
      <c r="W530" s="148"/>
      <c r="X530" s="148"/>
      <c r="Y530" s="148"/>
      <c r="Z530" s="148"/>
      <c r="AA530" s="148"/>
      <c r="AB530" s="148"/>
      <c r="AC530" s="148"/>
      <c r="AD530" s="148"/>
      <c r="AP530"/>
      <c r="AQ530"/>
      <c r="AX530"/>
    </row>
    <row r="531" spans="18:50" ht="12" customHeight="1" x14ac:dyDescent="0.25">
      <c r="R531" s="149"/>
      <c r="S531" s="148"/>
      <c r="T531" s="148"/>
      <c r="U531" s="148"/>
      <c r="V531" s="148"/>
      <c r="W531" s="148"/>
      <c r="X531" s="148"/>
      <c r="Y531" s="148"/>
      <c r="Z531" s="148"/>
      <c r="AA531" s="148"/>
      <c r="AB531" s="148"/>
      <c r="AC531" s="148"/>
      <c r="AD531" s="148"/>
      <c r="AP531"/>
      <c r="AQ531"/>
      <c r="AX531"/>
    </row>
    <row r="532" spans="18:50" ht="12" customHeight="1" x14ac:dyDescent="0.25">
      <c r="R532" s="149"/>
      <c r="S532" s="148"/>
      <c r="T532" s="148"/>
      <c r="U532" s="148"/>
      <c r="V532" s="148"/>
      <c r="W532" s="148"/>
      <c r="X532" s="148"/>
      <c r="Y532" s="148"/>
      <c r="Z532" s="148"/>
      <c r="AA532" s="148"/>
      <c r="AB532" s="148"/>
      <c r="AC532" s="148"/>
      <c r="AD532" s="148"/>
      <c r="AP532"/>
      <c r="AQ532"/>
      <c r="AX532"/>
    </row>
    <row r="533" spans="18:50" ht="12" customHeight="1" x14ac:dyDescent="0.25">
      <c r="R533" s="149"/>
      <c r="S533" s="148"/>
      <c r="T533" s="148"/>
      <c r="U533" s="148"/>
      <c r="V533" s="148"/>
      <c r="W533" s="148"/>
      <c r="X533" s="148"/>
      <c r="Y533" s="148"/>
      <c r="Z533" s="148"/>
      <c r="AA533" s="148"/>
      <c r="AB533" s="148"/>
      <c r="AC533" s="148"/>
      <c r="AD533" s="148"/>
      <c r="AP533"/>
      <c r="AQ533"/>
      <c r="AX533"/>
    </row>
    <row r="534" spans="18:50" ht="12" customHeight="1" x14ac:dyDescent="0.25">
      <c r="R534" s="149"/>
      <c r="S534" s="148"/>
      <c r="T534" s="148"/>
      <c r="U534" s="148"/>
      <c r="V534" s="148"/>
      <c r="W534" s="148"/>
      <c r="X534" s="148"/>
      <c r="Y534" s="148"/>
      <c r="Z534" s="148"/>
      <c r="AA534" s="148"/>
      <c r="AB534" s="148"/>
      <c r="AC534" s="148"/>
      <c r="AD534" s="148"/>
      <c r="AP534"/>
      <c r="AQ534"/>
      <c r="AX534"/>
    </row>
    <row r="535" spans="18:50" ht="12" customHeight="1" x14ac:dyDescent="0.25">
      <c r="R535" s="149"/>
      <c r="S535" s="148"/>
      <c r="T535" s="148"/>
      <c r="U535" s="148"/>
      <c r="V535" s="148"/>
      <c r="W535" s="148"/>
      <c r="X535" s="148"/>
      <c r="Y535" s="148"/>
      <c r="Z535" s="148"/>
      <c r="AA535" s="148"/>
      <c r="AB535" s="148"/>
      <c r="AC535" s="148"/>
      <c r="AD535" s="148"/>
      <c r="AP535"/>
      <c r="AQ535"/>
      <c r="AX535"/>
    </row>
    <row r="536" spans="18:50" ht="12" customHeight="1" x14ac:dyDescent="0.25">
      <c r="R536" s="149"/>
      <c r="S536" s="148"/>
      <c r="T536" s="148"/>
      <c r="U536" s="148"/>
      <c r="V536" s="148"/>
      <c r="W536" s="148"/>
      <c r="X536" s="148"/>
      <c r="Y536" s="148"/>
      <c r="Z536" s="148"/>
      <c r="AA536" s="148"/>
      <c r="AB536" s="148"/>
      <c r="AC536" s="148"/>
      <c r="AD536" s="148"/>
      <c r="AP536"/>
      <c r="AQ536"/>
      <c r="AX536"/>
    </row>
    <row r="537" spans="18:50" ht="12" customHeight="1" x14ac:dyDescent="0.25">
      <c r="R537" s="149"/>
      <c r="S537" s="148"/>
      <c r="T537" s="148"/>
      <c r="U537" s="148"/>
      <c r="V537" s="148"/>
      <c r="W537" s="148"/>
      <c r="X537" s="148"/>
      <c r="Y537" s="148"/>
      <c r="Z537" s="148"/>
      <c r="AA537" s="148"/>
      <c r="AB537" s="148"/>
      <c r="AC537" s="148"/>
      <c r="AD537" s="148"/>
      <c r="AP537"/>
      <c r="AQ537"/>
      <c r="AX537"/>
    </row>
    <row r="538" spans="18:50" ht="12" customHeight="1" x14ac:dyDescent="0.25">
      <c r="R538" s="149"/>
      <c r="S538" s="148"/>
      <c r="T538" s="148"/>
      <c r="U538" s="148"/>
      <c r="V538" s="148"/>
      <c r="W538" s="148"/>
      <c r="X538" s="148"/>
      <c r="Y538" s="148"/>
      <c r="Z538" s="148"/>
      <c r="AA538" s="148"/>
      <c r="AB538" s="148"/>
      <c r="AC538" s="148"/>
      <c r="AD538" s="148"/>
      <c r="AP538"/>
      <c r="AQ538"/>
      <c r="AX538"/>
    </row>
    <row r="539" spans="18:50" ht="12" customHeight="1" x14ac:dyDescent="0.25">
      <c r="R539" s="149"/>
      <c r="S539" s="148"/>
      <c r="T539" s="148"/>
      <c r="U539" s="148"/>
      <c r="V539" s="148"/>
      <c r="W539" s="148"/>
      <c r="X539" s="148"/>
      <c r="Y539" s="148"/>
      <c r="Z539" s="148"/>
      <c r="AA539" s="148"/>
      <c r="AB539" s="148"/>
      <c r="AC539" s="148"/>
      <c r="AD539" s="148"/>
      <c r="AP539"/>
      <c r="AQ539"/>
      <c r="AX539"/>
    </row>
    <row r="540" spans="18:50" ht="12" customHeight="1" x14ac:dyDescent="0.25">
      <c r="R540" s="149"/>
      <c r="S540" s="148"/>
      <c r="T540" s="148"/>
      <c r="U540" s="148"/>
      <c r="V540" s="148"/>
      <c r="W540" s="148"/>
      <c r="X540" s="148"/>
      <c r="Y540" s="148"/>
      <c r="Z540" s="148"/>
      <c r="AA540" s="148"/>
      <c r="AB540" s="148"/>
      <c r="AC540" s="148"/>
      <c r="AD540" s="148"/>
      <c r="AP540"/>
      <c r="AQ540"/>
      <c r="AX540"/>
    </row>
    <row r="541" spans="18:50" ht="12" customHeight="1" x14ac:dyDescent="0.25">
      <c r="R541" s="149"/>
      <c r="S541" s="148"/>
      <c r="T541" s="148"/>
      <c r="U541" s="148"/>
      <c r="V541" s="148"/>
      <c r="W541" s="148"/>
      <c r="X541" s="148"/>
      <c r="Y541" s="148"/>
      <c r="Z541" s="148"/>
      <c r="AA541" s="148"/>
      <c r="AB541" s="148"/>
      <c r="AC541" s="148"/>
      <c r="AD541" s="148"/>
      <c r="AP541"/>
      <c r="AQ541"/>
      <c r="AX541"/>
    </row>
    <row r="542" spans="18:50" ht="12" customHeight="1" x14ac:dyDescent="0.25">
      <c r="R542" s="149"/>
      <c r="S542" s="148"/>
      <c r="T542" s="148"/>
      <c r="U542" s="148"/>
      <c r="V542" s="148"/>
      <c r="W542" s="148"/>
      <c r="X542" s="148"/>
      <c r="Y542" s="148"/>
      <c r="Z542" s="148"/>
      <c r="AA542" s="148"/>
      <c r="AB542" s="148"/>
      <c r="AC542" s="148"/>
      <c r="AD542" s="148"/>
      <c r="AP542"/>
      <c r="AQ542"/>
      <c r="AX542"/>
    </row>
    <row r="543" spans="18:50" ht="12" customHeight="1" x14ac:dyDescent="0.25">
      <c r="R543" s="149"/>
      <c r="S543" s="148"/>
      <c r="T543" s="148"/>
      <c r="U543" s="148"/>
      <c r="V543" s="148"/>
      <c r="W543" s="148"/>
      <c r="X543" s="148"/>
      <c r="Y543" s="148"/>
      <c r="Z543" s="148"/>
      <c r="AA543" s="148"/>
      <c r="AB543" s="148"/>
      <c r="AC543" s="148"/>
      <c r="AD543" s="148"/>
      <c r="AP543"/>
      <c r="AQ543"/>
      <c r="AX543"/>
    </row>
    <row r="544" spans="18:50" ht="12" customHeight="1" x14ac:dyDescent="0.25">
      <c r="R544" s="149"/>
      <c r="S544" s="148"/>
      <c r="T544" s="148"/>
      <c r="U544" s="148"/>
      <c r="V544" s="148"/>
      <c r="W544" s="148"/>
      <c r="X544" s="148"/>
      <c r="Y544" s="148"/>
      <c r="Z544" s="148"/>
      <c r="AA544" s="148"/>
      <c r="AB544" s="148"/>
      <c r="AC544" s="148"/>
      <c r="AD544" s="148"/>
      <c r="AP544"/>
      <c r="AQ544"/>
      <c r="AX544"/>
    </row>
    <row r="545" spans="18:50" ht="12" customHeight="1" x14ac:dyDescent="0.25">
      <c r="R545" s="149"/>
      <c r="S545" s="148"/>
      <c r="T545" s="148"/>
      <c r="U545" s="148"/>
      <c r="V545" s="148"/>
      <c r="W545" s="148"/>
      <c r="X545" s="148"/>
      <c r="Y545" s="148"/>
      <c r="Z545" s="148"/>
      <c r="AA545" s="148"/>
      <c r="AB545" s="148"/>
      <c r="AC545" s="148"/>
      <c r="AD545" s="148"/>
      <c r="AP545"/>
      <c r="AQ545"/>
      <c r="AX545"/>
    </row>
    <row r="546" spans="18:50" ht="12" customHeight="1" x14ac:dyDescent="0.25">
      <c r="R546" s="149"/>
      <c r="S546" s="148"/>
      <c r="T546" s="148"/>
      <c r="U546" s="148"/>
      <c r="V546" s="148"/>
      <c r="W546" s="148"/>
      <c r="X546" s="148"/>
      <c r="Y546" s="148"/>
      <c r="Z546" s="148"/>
      <c r="AA546" s="148"/>
      <c r="AB546" s="148"/>
      <c r="AC546" s="148"/>
      <c r="AD546" s="148"/>
      <c r="AP546"/>
      <c r="AQ546"/>
      <c r="AX546"/>
    </row>
    <row r="547" spans="18:50" ht="12" customHeight="1" x14ac:dyDescent="0.25">
      <c r="R547" s="149"/>
      <c r="S547" s="148"/>
      <c r="T547" s="148"/>
      <c r="U547" s="148"/>
      <c r="V547" s="148"/>
      <c r="W547" s="148"/>
      <c r="X547" s="148"/>
      <c r="Y547" s="148"/>
      <c r="Z547" s="148"/>
      <c r="AA547" s="148"/>
      <c r="AB547" s="148"/>
      <c r="AC547" s="148"/>
      <c r="AD547" s="148"/>
      <c r="AP547"/>
      <c r="AQ547"/>
      <c r="AX547"/>
    </row>
    <row r="548" spans="18:50" ht="12" customHeight="1" x14ac:dyDescent="0.25">
      <c r="R548" s="149"/>
      <c r="S548" s="148"/>
      <c r="T548" s="148"/>
      <c r="U548" s="148"/>
      <c r="V548" s="148"/>
      <c r="W548" s="148"/>
      <c r="X548" s="148"/>
      <c r="Y548" s="148"/>
      <c r="Z548" s="148"/>
      <c r="AA548" s="148"/>
      <c r="AB548" s="148"/>
      <c r="AC548" s="148"/>
      <c r="AD548" s="148"/>
      <c r="AP548"/>
      <c r="AQ548"/>
      <c r="AX548"/>
    </row>
    <row r="549" spans="18:50" ht="12" customHeight="1" x14ac:dyDescent="0.25">
      <c r="R549" s="149"/>
      <c r="S549" s="148"/>
      <c r="T549" s="148"/>
      <c r="U549" s="148"/>
      <c r="V549" s="148"/>
      <c r="W549" s="148"/>
      <c r="X549" s="148"/>
      <c r="Y549" s="148"/>
      <c r="Z549" s="148"/>
      <c r="AA549" s="148"/>
      <c r="AB549" s="148"/>
      <c r="AC549" s="148"/>
      <c r="AD549" s="148"/>
      <c r="AP549"/>
      <c r="AQ549"/>
      <c r="AX549"/>
    </row>
    <row r="550" spans="18:50" ht="12" customHeight="1" x14ac:dyDescent="0.25">
      <c r="R550" s="149"/>
      <c r="S550" s="148"/>
      <c r="T550" s="148"/>
      <c r="U550" s="148"/>
      <c r="V550" s="148"/>
      <c r="W550" s="148"/>
      <c r="X550" s="148"/>
      <c r="Y550" s="148"/>
      <c r="Z550" s="148"/>
      <c r="AA550" s="148"/>
      <c r="AB550" s="148"/>
      <c r="AC550" s="148"/>
      <c r="AD550" s="148"/>
      <c r="AP550"/>
      <c r="AQ550"/>
      <c r="AX550"/>
    </row>
    <row r="551" spans="18:50" ht="12" customHeight="1" x14ac:dyDescent="0.25">
      <c r="R551" s="149"/>
      <c r="S551" s="148"/>
      <c r="T551" s="148"/>
      <c r="U551" s="148"/>
      <c r="V551" s="148"/>
      <c r="W551" s="148"/>
      <c r="X551" s="148"/>
      <c r="Y551" s="148"/>
      <c r="Z551" s="148"/>
      <c r="AA551" s="148"/>
      <c r="AB551" s="148"/>
      <c r="AC551" s="148"/>
      <c r="AD551" s="148"/>
      <c r="AP551"/>
      <c r="AQ551"/>
      <c r="AX551"/>
    </row>
    <row r="552" spans="18:50" ht="12" customHeight="1" x14ac:dyDescent="0.25">
      <c r="R552" s="149"/>
      <c r="S552" s="148"/>
      <c r="T552" s="148"/>
      <c r="U552" s="148"/>
      <c r="V552" s="148"/>
      <c r="W552" s="148"/>
      <c r="X552" s="148"/>
      <c r="Y552" s="148"/>
      <c r="Z552" s="148"/>
      <c r="AA552" s="148"/>
      <c r="AB552" s="148"/>
      <c r="AC552" s="148"/>
      <c r="AD552" s="148"/>
      <c r="AP552"/>
      <c r="AQ552"/>
      <c r="AX552"/>
    </row>
    <row r="553" spans="18:50" ht="12" customHeight="1" x14ac:dyDescent="0.25">
      <c r="R553" s="149"/>
      <c r="S553" s="148"/>
      <c r="T553" s="148"/>
      <c r="U553" s="148"/>
      <c r="V553" s="148"/>
      <c r="W553" s="148"/>
      <c r="X553" s="148"/>
      <c r="Y553" s="148"/>
      <c r="Z553" s="148"/>
      <c r="AA553" s="148"/>
      <c r="AB553" s="148"/>
      <c r="AC553" s="148"/>
      <c r="AD553" s="148"/>
      <c r="AP553"/>
      <c r="AQ553"/>
      <c r="AX553"/>
    </row>
    <row r="554" spans="18:50" ht="12" customHeight="1" x14ac:dyDescent="0.25">
      <c r="R554" s="149"/>
      <c r="S554" s="148"/>
      <c r="T554" s="148"/>
      <c r="U554" s="148"/>
      <c r="V554" s="148"/>
      <c r="W554" s="148"/>
      <c r="X554" s="148"/>
      <c r="Y554" s="148"/>
      <c r="Z554" s="148"/>
      <c r="AA554" s="148"/>
      <c r="AB554" s="148"/>
      <c r="AC554" s="148"/>
      <c r="AD554" s="148"/>
      <c r="AP554"/>
      <c r="AQ554"/>
      <c r="AX554"/>
    </row>
    <row r="555" spans="18:50" ht="12" customHeight="1" x14ac:dyDescent="0.25">
      <c r="R555" s="149"/>
      <c r="S555" s="148"/>
      <c r="T555" s="148"/>
      <c r="U555" s="148"/>
      <c r="V555" s="148"/>
      <c r="W555" s="148"/>
      <c r="X555" s="148"/>
      <c r="Y555" s="148"/>
      <c r="Z555" s="148"/>
      <c r="AA555" s="148"/>
      <c r="AB555" s="148"/>
      <c r="AC555" s="148"/>
      <c r="AD555" s="148"/>
      <c r="AP555"/>
      <c r="AQ555"/>
      <c r="AX555"/>
    </row>
    <row r="556" spans="18:50" ht="12" customHeight="1" x14ac:dyDescent="0.25">
      <c r="R556" s="149"/>
      <c r="S556" s="148"/>
      <c r="T556" s="148"/>
      <c r="U556" s="148"/>
      <c r="V556" s="148"/>
      <c r="W556" s="148"/>
      <c r="X556" s="148"/>
      <c r="Y556" s="148"/>
      <c r="Z556" s="148"/>
      <c r="AA556" s="148"/>
      <c r="AB556" s="148"/>
      <c r="AC556" s="148"/>
      <c r="AD556" s="148"/>
      <c r="AP556"/>
      <c r="AQ556"/>
      <c r="AX556"/>
    </row>
    <row r="557" spans="18:50" ht="12" customHeight="1" x14ac:dyDescent="0.25">
      <c r="R557" s="149"/>
      <c r="S557" s="148"/>
      <c r="T557" s="148"/>
      <c r="U557" s="148"/>
      <c r="V557" s="148"/>
      <c r="W557" s="148"/>
      <c r="X557" s="148"/>
      <c r="Y557" s="148"/>
      <c r="Z557" s="148"/>
      <c r="AA557" s="148"/>
      <c r="AB557" s="148"/>
      <c r="AC557" s="148"/>
      <c r="AD557" s="148"/>
      <c r="AP557"/>
      <c r="AQ557"/>
      <c r="AX557"/>
    </row>
    <row r="558" spans="18:50" ht="12" customHeight="1" x14ac:dyDescent="0.25">
      <c r="R558" s="149"/>
      <c r="S558" s="148"/>
      <c r="T558" s="148"/>
      <c r="U558" s="148"/>
      <c r="V558" s="148"/>
      <c r="W558" s="148"/>
      <c r="X558" s="148"/>
      <c r="Y558" s="148"/>
      <c r="Z558" s="148"/>
      <c r="AA558" s="148"/>
      <c r="AB558" s="148"/>
      <c r="AC558" s="148"/>
      <c r="AD558" s="148"/>
      <c r="AP558"/>
      <c r="AQ558"/>
      <c r="AX558"/>
    </row>
    <row r="559" spans="18:50" ht="12" customHeight="1" x14ac:dyDescent="0.25">
      <c r="R559" s="149"/>
      <c r="S559" s="148"/>
      <c r="T559" s="148"/>
      <c r="U559" s="148"/>
      <c r="V559" s="148"/>
      <c r="W559" s="148"/>
      <c r="X559" s="148"/>
      <c r="Y559" s="148"/>
      <c r="Z559" s="148"/>
      <c r="AA559" s="148"/>
      <c r="AB559" s="148"/>
      <c r="AC559" s="148"/>
      <c r="AD559" s="148"/>
      <c r="AP559"/>
      <c r="AQ559"/>
      <c r="AX559"/>
    </row>
    <row r="560" spans="18:50" ht="12" customHeight="1" x14ac:dyDescent="0.25">
      <c r="R560" s="149"/>
      <c r="S560" s="148"/>
      <c r="T560" s="148"/>
      <c r="U560" s="148"/>
      <c r="V560" s="148"/>
      <c r="W560" s="148"/>
      <c r="X560" s="148"/>
      <c r="Y560" s="148"/>
      <c r="Z560" s="148"/>
      <c r="AA560" s="148"/>
      <c r="AB560" s="148"/>
      <c r="AC560" s="148"/>
      <c r="AD560" s="148"/>
      <c r="AP560"/>
      <c r="AQ560"/>
      <c r="AX560"/>
    </row>
    <row r="561" spans="18:50" ht="12" customHeight="1" x14ac:dyDescent="0.25">
      <c r="R561" s="149"/>
      <c r="S561" s="148"/>
      <c r="T561" s="148"/>
      <c r="U561" s="148"/>
      <c r="V561" s="148"/>
      <c r="W561" s="148"/>
      <c r="X561" s="148"/>
      <c r="Y561" s="148"/>
      <c r="Z561" s="148"/>
      <c r="AA561" s="148"/>
      <c r="AB561" s="148"/>
      <c r="AC561" s="148"/>
      <c r="AD561" s="148"/>
      <c r="AP561"/>
      <c r="AQ561"/>
      <c r="AX561"/>
    </row>
    <row r="562" spans="18:50" ht="12" customHeight="1" x14ac:dyDescent="0.25">
      <c r="R562" s="149"/>
      <c r="S562" s="148"/>
      <c r="T562" s="148"/>
      <c r="U562" s="148"/>
      <c r="V562" s="148"/>
      <c r="W562" s="148"/>
      <c r="X562" s="148"/>
      <c r="Y562" s="148"/>
      <c r="Z562" s="148"/>
      <c r="AA562" s="148"/>
      <c r="AB562" s="148"/>
      <c r="AC562" s="148"/>
      <c r="AD562" s="148"/>
      <c r="AP562"/>
      <c r="AQ562"/>
      <c r="AX562"/>
    </row>
    <row r="563" spans="18:50" ht="12" customHeight="1" x14ac:dyDescent="0.25">
      <c r="R563" s="149"/>
      <c r="S563" s="148"/>
      <c r="T563" s="148"/>
      <c r="U563" s="148"/>
      <c r="V563" s="148"/>
      <c r="W563" s="148"/>
      <c r="X563" s="148"/>
      <c r="Y563" s="148"/>
      <c r="Z563" s="148"/>
      <c r="AA563" s="148"/>
      <c r="AB563" s="148"/>
      <c r="AC563" s="148"/>
      <c r="AD563" s="148"/>
      <c r="AP563"/>
      <c r="AQ563"/>
      <c r="AX563"/>
    </row>
    <row r="564" spans="18:50" ht="12" customHeight="1" x14ac:dyDescent="0.25">
      <c r="R564" s="149"/>
      <c r="S564" s="148"/>
      <c r="T564" s="148"/>
      <c r="U564" s="148"/>
      <c r="V564" s="148"/>
      <c r="W564" s="148"/>
      <c r="X564" s="148"/>
      <c r="Y564" s="148"/>
      <c r="Z564" s="148"/>
      <c r="AA564" s="148"/>
      <c r="AB564" s="148"/>
      <c r="AC564" s="148"/>
      <c r="AD564" s="148"/>
      <c r="AP564"/>
      <c r="AQ564"/>
      <c r="AX564"/>
    </row>
    <row r="565" spans="18:50" ht="12" customHeight="1" x14ac:dyDescent="0.25">
      <c r="R565" s="149"/>
      <c r="S565" s="148"/>
      <c r="T565" s="148"/>
      <c r="U565" s="148"/>
      <c r="V565" s="148"/>
      <c r="W565" s="148"/>
      <c r="X565" s="148"/>
      <c r="Y565" s="148"/>
      <c r="Z565" s="148"/>
      <c r="AA565" s="148"/>
      <c r="AB565" s="148"/>
      <c r="AC565" s="148"/>
      <c r="AD565" s="148"/>
      <c r="AP565"/>
      <c r="AQ565"/>
      <c r="AX565"/>
    </row>
    <row r="566" spans="18:50" ht="12" customHeight="1" x14ac:dyDescent="0.25">
      <c r="R566" s="149"/>
      <c r="S566" s="148"/>
      <c r="T566" s="148"/>
      <c r="U566" s="148"/>
      <c r="V566" s="148"/>
      <c r="W566" s="148"/>
      <c r="X566" s="148"/>
      <c r="Y566" s="148"/>
      <c r="Z566" s="148"/>
      <c r="AA566" s="148"/>
      <c r="AB566" s="148"/>
      <c r="AC566" s="148"/>
      <c r="AD566" s="148"/>
      <c r="AP566"/>
      <c r="AQ566"/>
      <c r="AX566"/>
    </row>
    <row r="567" spans="18:50" ht="12" customHeight="1" x14ac:dyDescent="0.25">
      <c r="R567" s="149"/>
      <c r="S567" s="148"/>
      <c r="T567" s="148"/>
      <c r="U567" s="148"/>
      <c r="V567" s="148"/>
      <c r="W567" s="148"/>
      <c r="X567" s="148"/>
      <c r="Y567" s="148"/>
      <c r="Z567" s="148"/>
      <c r="AA567" s="148"/>
      <c r="AB567" s="148"/>
      <c r="AC567" s="148"/>
      <c r="AD567" s="148"/>
      <c r="AP567"/>
      <c r="AQ567"/>
      <c r="AX567"/>
    </row>
    <row r="568" spans="18:50" ht="12" customHeight="1" x14ac:dyDescent="0.25">
      <c r="R568" s="149"/>
      <c r="S568" s="148"/>
      <c r="T568" s="148"/>
      <c r="U568" s="148"/>
      <c r="V568" s="148"/>
      <c r="W568" s="148"/>
      <c r="X568" s="148"/>
      <c r="Y568" s="148"/>
      <c r="Z568" s="148"/>
      <c r="AA568" s="148"/>
      <c r="AB568" s="148"/>
      <c r="AC568" s="148"/>
      <c r="AD568" s="148"/>
      <c r="AP568"/>
      <c r="AQ568"/>
      <c r="AX568"/>
    </row>
    <row r="569" spans="18:50" ht="12" customHeight="1" x14ac:dyDescent="0.25">
      <c r="R569" s="149"/>
      <c r="S569" s="148"/>
      <c r="T569" s="148"/>
      <c r="U569" s="148"/>
      <c r="V569" s="148"/>
      <c r="W569" s="148"/>
      <c r="X569" s="148"/>
      <c r="Y569" s="148"/>
      <c r="Z569" s="148"/>
      <c r="AA569" s="148"/>
      <c r="AB569" s="148"/>
      <c r="AC569" s="148"/>
      <c r="AD569" s="148"/>
      <c r="AP569"/>
      <c r="AQ569"/>
      <c r="AX569"/>
    </row>
    <row r="570" spans="18:50" ht="12" customHeight="1" x14ac:dyDescent="0.25">
      <c r="R570" s="149"/>
      <c r="S570" s="148"/>
      <c r="T570" s="148"/>
      <c r="U570" s="148"/>
      <c r="V570" s="148"/>
      <c r="W570" s="148"/>
      <c r="X570" s="148"/>
      <c r="Y570" s="148"/>
      <c r="Z570" s="148"/>
      <c r="AA570" s="148"/>
      <c r="AB570" s="148"/>
      <c r="AC570" s="148"/>
      <c r="AD570" s="148"/>
      <c r="AP570"/>
      <c r="AQ570"/>
      <c r="AX570"/>
    </row>
    <row r="571" spans="18:50" ht="12" customHeight="1" x14ac:dyDescent="0.25">
      <c r="R571" s="149"/>
      <c r="S571" s="148"/>
      <c r="T571" s="148"/>
      <c r="U571" s="148"/>
      <c r="V571" s="148"/>
      <c r="W571" s="148"/>
      <c r="X571" s="148"/>
      <c r="Y571" s="148"/>
      <c r="Z571" s="148"/>
      <c r="AA571" s="148"/>
      <c r="AB571" s="148"/>
      <c r="AC571" s="148"/>
      <c r="AD571" s="148"/>
      <c r="AP571"/>
      <c r="AQ571"/>
      <c r="AX571"/>
    </row>
    <row r="572" spans="18:50" ht="12" customHeight="1" x14ac:dyDescent="0.25">
      <c r="R572" s="149"/>
      <c r="S572" s="148"/>
      <c r="T572" s="148"/>
      <c r="U572" s="148"/>
      <c r="V572" s="148"/>
      <c r="W572" s="148"/>
      <c r="X572" s="148"/>
      <c r="Y572" s="148"/>
      <c r="Z572" s="148"/>
      <c r="AA572" s="148"/>
      <c r="AB572" s="148"/>
      <c r="AC572" s="148"/>
      <c r="AD572" s="148"/>
      <c r="AP572"/>
      <c r="AQ572"/>
      <c r="AX572"/>
    </row>
    <row r="573" spans="18:50" ht="12" customHeight="1" x14ac:dyDescent="0.25">
      <c r="R573" s="149"/>
      <c r="S573" s="148"/>
      <c r="T573" s="148"/>
      <c r="U573" s="148"/>
      <c r="V573" s="148"/>
      <c r="W573" s="148"/>
      <c r="X573" s="148"/>
      <c r="Y573" s="148"/>
      <c r="Z573" s="148"/>
      <c r="AA573" s="148"/>
      <c r="AB573" s="148"/>
      <c r="AC573" s="148"/>
      <c r="AD573" s="148"/>
      <c r="AP573"/>
      <c r="AQ573"/>
      <c r="AX573"/>
    </row>
    <row r="574" spans="18:50" ht="12" customHeight="1" x14ac:dyDescent="0.25">
      <c r="R574" s="149"/>
      <c r="S574" s="148"/>
      <c r="T574" s="148"/>
      <c r="U574" s="148"/>
      <c r="V574" s="148"/>
      <c r="W574" s="148"/>
      <c r="X574" s="148"/>
      <c r="Y574" s="148"/>
      <c r="Z574" s="148"/>
      <c r="AA574" s="148"/>
      <c r="AB574" s="148"/>
      <c r="AC574" s="148"/>
      <c r="AD574" s="148"/>
      <c r="AP574"/>
      <c r="AQ574"/>
      <c r="AX574"/>
    </row>
    <row r="575" spans="18:50" ht="12" customHeight="1" x14ac:dyDescent="0.25">
      <c r="R575" s="149"/>
      <c r="S575" s="148"/>
      <c r="T575" s="148"/>
      <c r="U575" s="148"/>
      <c r="V575" s="148"/>
      <c r="W575" s="148"/>
      <c r="X575" s="148"/>
      <c r="Y575" s="148"/>
      <c r="Z575" s="148"/>
      <c r="AA575" s="148"/>
      <c r="AB575" s="148"/>
      <c r="AC575" s="148"/>
      <c r="AD575" s="148"/>
      <c r="AP575"/>
      <c r="AQ575"/>
      <c r="AX575"/>
    </row>
    <row r="576" spans="18:50" ht="12" customHeight="1" x14ac:dyDescent="0.25">
      <c r="R576" s="149"/>
      <c r="S576" s="148"/>
      <c r="T576" s="148"/>
      <c r="U576" s="148"/>
      <c r="V576" s="148"/>
      <c r="W576" s="148"/>
      <c r="X576" s="148"/>
      <c r="Y576" s="148"/>
      <c r="Z576" s="148"/>
      <c r="AA576" s="148"/>
      <c r="AB576" s="148"/>
      <c r="AC576" s="148"/>
      <c r="AD576" s="148"/>
      <c r="AP576"/>
      <c r="AQ576"/>
      <c r="AX576"/>
    </row>
    <row r="577" spans="18:50" ht="12" customHeight="1" x14ac:dyDescent="0.25">
      <c r="R577" s="149"/>
      <c r="S577" s="148"/>
      <c r="T577" s="148"/>
      <c r="U577" s="148"/>
      <c r="V577" s="148"/>
      <c r="W577" s="148"/>
      <c r="X577" s="148"/>
      <c r="Y577" s="148"/>
      <c r="Z577" s="148"/>
      <c r="AA577" s="148"/>
      <c r="AB577" s="148"/>
      <c r="AC577" s="148"/>
      <c r="AD577" s="148"/>
      <c r="AP577"/>
      <c r="AQ577"/>
      <c r="AX577"/>
    </row>
    <row r="578" spans="18:50" ht="12" customHeight="1" x14ac:dyDescent="0.25">
      <c r="R578" s="149"/>
      <c r="S578" s="148"/>
      <c r="T578" s="148"/>
      <c r="U578" s="148"/>
      <c r="V578" s="148"/>
      <c r="W578" s="148"/>
      <c r="X578" s="148"/>
      <c r="Y578" s="148"/>
      <c r="Z578" s="148"/>
      <c r="AA578" s="148"/>
      <c r="AB578" s="148"/>
      <c r="AC578" s="148"/>
      <c r="AD578" s="148"/>
      <c r="AP578"/>
      <c r="AQ578"/>
      <c r="AX578"/>
    </row>
    <row r="579" spans="18:50" ht="12" customHeight="1" x14ac:dyDescent="0.25">
      <c r="R579" s="149"/>
      <c r="S579" s="148"/>
      <c r="T579" s="148"/>
      <c r="U579" s="148"/>
      <c r="V579" s="148"/>
      <c r="W579" s="148"/>
      <c r="X579" s="148"/>
      <c r="Y579" s="148"/>
      <c r="Z579" s="148"/>
      <c r="AA579" s="148"/>
      <c r="AB579" s="148"/>
      <c r="AC579" s="148"/>
      <c r="AD579" s="148"/>
      <c r="AP579"/>
      <c r="AQ579"/>
      <c r="AX579"/>
    </row>
    <row r="580" spans="18:50" ht="12" customHeight="1" x14ac:dyDescent="0.25">
      <c r="R580" s="149"/>
      <c r="S580" s="148"/>
      <c r="T580" s="148"/>
      <c r="U580" s="148"/>
      <c r="V580" s="148"/>
      <c r="W580" s="148"/>
      <c r="X580" s="148"/>
      <c r="Y580" s="148"/>
      <c r="Z580" s="148"/>
      <c r="AA580" s="148"/>
      <c r="AB580" s="148"/>
      <c r="AC580" s="148"/>
      <c r="AD580" s="148"/>
      <c r="AP580"/>
      <c r="AQ580"/>
      <c r="AX580"/>
    </row>
    <row r="581" spans="18:50" ht="12" customHeight="1" x14ac:dyDescent="0.25">
      <c r="R581" s="149"/>
      <c r="S581" s="148"/>
      <c r="T581" s="148"/>
      <c r="U581" s="148"/>
      <c r="V581" s="148"/>
      <c r="W581" s="148"/>
      <c r="X581" s="148"/>
      <c r="Y581" s="148"/>
      <c r="Z581" s="148"/>
      <c r="AA581" s="148"/>
      <c r="AB581" s="148"/>
      <c r="AC581" s="148"/>
      <c r="AD581" s="148"/>
      <c r="AP581"/>
      <c r="AQ581"/>
      <c r="AX581"/>
    </row>
    <row r="582" spans="18:50" ht="12" customHeight="1" x14ac:dyDescent="0.25">
      <c r="R582" s="149"/>
      <c r="S582" s="148"/>
      <c r="T582" s="148"/>
      <c r="U582" s="148"/>
      <c r="V582" s="148"/>
      <c r="W582" s="148"/>
      <c r="X582" s="148"/>
      <c r="Y582" s="148"/>
      <c r="Z582" s="148"/>
      <c r="AA582" s="148"/>
      <c r="AB582" s="148"/>
      <c r="AC582" s="148"/>
      <c r="AD582" s="148"/>
      <c r="AP582"/>
      <c r="AQ582"/>
      <c r="AX582"/>
    </row>
    <row r="583" spans="18:50" ht="12" customHeight="1" x14ac:dyDescent="0.25">
      <c r="R583" s="149"/>
      <c r="S583" s="148"/>
      <c r="T583" s="148"/>
      <c r="U583" s="148"/>
      <c r="V583" s="148"/>
      <c r="W583" s="148"/>
      <c r="X583" s="148"/>
      <c r="Y583" s="148"/>
      <c r="Z583" s="148"/>
      <c r="AA583" s="148"/>
      <c r="AB583" s="148"/>
      <c r="AC583" s="148"/>
      <c r="AD583" s="148"/>
      <c r="AP583"/>
      <c r="AQ583"/>
      <c r="AX583"/>
    </row>
    <row r="584" spans="18:50" ht="12" customHeight="1" x14ac:dyDescent="0.25">
      <c r="R584" s="149"/>
      <c r="S584" s="148"/>
      <c r="T584" s="148"/>
      <c r="U584" s="148"/>
      <c r="V584" s="148"/>
      <c r="W584" s="148"/>
      <c r="X584" s="148"/>
      <c r="Y584" s="148"/>
      <c r="Z584" s="148"/>
      <c r="AA584" s="148"/>
      <c r="AB584" s="148"/>
      <c r="AC584" s="148"/>
      <c r="AD584" s="148"/>
      <c r="AP584"/>
      <c r="AQ584"/>
      <c r="AX584"/>
    </row>
    <row r="585" spans="18:50" ht="12" customHeight="1" x14ac:dyDescent="0.25">
      <c r="R585" s="149"/>
      <c r="S585" s="148"/>
      <c r="T585" s="148"/>
      <c r="U585" s="148"/>
      <c r="V585" s="148"/>
      <c r="W585" s="148"/>
      <c r="X585" s="148"/>
      <c r="Y585" s="148"/>
      <c r="Z585" s="148"/>
      <c r="AA585" s="148"/>
      <c r="AB585" s="148"/>
      <c r="AC585" s="148"/>
      <c r="AD585" s="148"/>
      <c r="AP585"/>
      <c r="AQ585"/>
      <c r="AX585"/>
    </row>
    <row r="586" spans="18:50" ht="12" customHeight="1" x14ac:dyDescent="0.25">
      <c r="R586" s="149"/>
      <c r="S586" s="148"/>
      <c r="T586" s="148"/>
      <c r="U586" s="148"/>
      <c r="V586" s="148"/>
      <c r="W586" s="148"/>
      <c r="X586" s="148"/>
      <c r="Y586" s="148"/>
      <c r="Z586" s="148"/>
      <c r="AA586" s="148"/>
      <c r="AB586" s="148"/>
      <c r="AC586" s="148"/>
      <c r="AD586" s="148"/>
      <c r="AP586"/>
      <c r="AQ586"/>
      <c r="AX586"/>
    </row>
    <row r="587" spans="18:50" ht="12" customHeight="1" x14ac:dyDescent="0.25">
      <c r="R587" s="149"/>
      <c r="S587" s="148"/>
      <c r="T587" s="148"/>
      <c r="U587" s="148"/>
      <c r="V587" s="148"/>
      <c r="W587" s="148"/>
      <c r="X587" s="148"/>
      <c r="Y587" s="148"/>
      <c r="Z587" s="148"/>
      <c r="AA587" s="148"/>
      <c r="AB587" s="148"/>
      <c r="AC587" s="148"/>
      <c r="AD587" s="148"/>
      <c r="AP587"/>
      <c r="AQ587"/>
      <c r="AX587"/>
    </row>
    <row r="588" spans="18:50" ht="12" customHeight="1" x14ac:dyDescent="0.25">
      <c r="R588" s="149"/>
      <c r="S588" s="148"/>
      <c r="T588" s="148"/>
      <c r="U588" s="148"/>
      <c r="V588" s="148"/>
      <c r="W588" s="148"/>
      <c r="X588" s="148"/>
      <c r="Y588" s="148"/>
      <c r="Z588" s="148"/>
      <c r="AA588" s="148"/>
      <c r="AB588" s="148"/>
      <c r="AC588" s="148"/>
      <c r="AD588" s="148"/>
      <c r="AP588"/>
      <c r="AQ588"/>
      <c r="AX588"/>
    </row>
    <row r="589" spans="18:50" ht="12" customHeight="1" x14ac:dyDescent="0.25">
      <c r="R589" s="149"/>
      <c r="S589" s="148"/>
      <c r="T589" s="148"/>
      <c r="U589" s="148"/>
      <c r="V589" s="148"/>
      <c r="W589" s="148"/>
      <c r="X589" s="148"/>
      <c r="Y589" s="148"/>
      <c r="Z589" s="148"/>
      <c r="AA589" s="148"/>
      <c r="AB589" s="148"/>
      <c r="AC589" s="148"/>
      <c r="AD589" s="148"/>
      <c r="AP589"/>
      <c r="AQ589"/>
      <c r="AX589"/>
    </row>
    <row r="590" spans="18:50" ht="12" customHeight="1" x14ac:dyDescent="0.25">
      <c r="R590" s="149"/>
      <c r="S590" s="148"/>
      <c r="T590" s="148"/>
      <c r="U590" s="148"/>
      <c r="V590" s="148"/>
      <c r="W590" s="148"/>
      <c r="X590" s="148"/>
      <c r="Y590" s="148"/>
      <c r="Z590" s="148"/>
      <c r="AA590" s="148"/>
      <c r="AB590" s="148"/>
      <c r="AC590" s="148"/>
      <c r="AD590" s="148"/>
      <c r="AP590"/>
      <c r="AQ590"/>
      <c r="AX590"/>
    </row>
    <row r="591" spans="18:50" ht="12" customHeight="1" x14ac:dyDescent="0.25">
      <c r="R591" s="149"/>
      <c r="S591" s="148"/>
      <c r="T591" s="148"/>
      <c r="U591" s="148"/>
      <c r="V591" s="148"/>
      <c r="W591" s="148"/>
      <c r="X591" s="148"/>
      <c r="Y591" s="148"/>
      <c r="Z591" s="148"/>
      <c r="AA591" s="148"/>
      <c r="AB591" s="148"/>
      <c r="AC591" s="148"/>
      <c r="AD591" s="148"/>
      <c r="AP591"/>
      <c r="AQ591"/>
      <c r="AX591"/>
    </row>
    <row r="592" spans="18:50" ht="12" customHeight="1" x14ac:dyDescent="0.25">
      <c r="R592" s="149"/>
      <c r="S592" s="148"/>
      <c r="T592" s="148"/>
      <c r="U592" s="148"/>
      <c r="V592" s="148"/>
      <c r="W592" s="148"/>
      <c r="X592" s="148"/>
      <c r="Y592" s="148"/>
      <c r="Z592" s="148"/>
      <c r="AA592" s="148"/>
      <c r="AB592" s="148"/>
      <c r="AC592" s="148"/>
      <c r="AD592" s="148"/>
      <c r="AP592"/>
      <c r="AQ592"/>
      <c r="AX592"/>
    </row>
    <row r="593" spans="18:50" ht="12" customHeight="1" x14ac:dyDescent="0.25">
      <c r="R593" s="149"/>
      <c r="S593" s="148"/>
      <c r="T593" s="148"/>
      <c r="U593" s="148"/>
      <c r="V593" s="148"/>
      <c r="W593" s="148"/>
      <c r="X593" s="148"/>
      <c r="Y593" s="148"/>
      <c r="Z593" s="148"/>
      <c r="AA593" s="148"/>
      <c r="AB593" s="148"/>
      <c r="AC593" s="148"/>
      <c r="AD593" s="148"/>
      <c r="AP593"/>
      <c r="AQ593"/>
      <c r="AX593"/>
    </row>
    <row r="594" spans="18:50" ht="12" customHeight="1" x14ac:dyDescent="0.25">
      <c r="R594" s="149"/>
      <c r="S594" s="148"/>
      <c r="T594" s="148"/>
      <c r="U594" s="148"/>
      <c r="V594" s="148"/>
      <c r="W594" s="148"/>
      <c r="X594" s="148"/>
      <c r="Y594" s="148"/>
      <c r="Z594" s="148"/>
      <c r="AA594" s="148"/>
      <c r="AB594" s="148"/>
      <c r="AC594" s="148"/>
      <c r="AD594" s="148"/>
      <c r="AP594"/>
      <c r="AQ594"/>
      <c r="AX594"/>
    </row>
    <row r="595" spans="18:50" ht="12" customHeight="1" x14ac:dyDescent="0.25">
      <c r="R595" s="149"/>
      <c r="S595" s="148"/>
      <c r="T595" s="148"/>
      <c r="U595" s="148"/>
      <c r="V595" s="148"/>
      <c r="W595" s="148"/>
      <c r="X595" s="148"/>
      <c r="Y595" s="148"/>
      <c r="Z595" s="148"/>
      <c r="AA595" s="148"/>
      <c r="AB595" s="148"/>
      <c r="AC595" s="148"/>
      <c r="AD595" s="148"/>
      <c r="AP595"/>
      <c r="AQ595"/>
      <c r="AX595"/>
    </row>
    <row r="596" spans="18:50" ht="12" customHeight="1" x14ac:dyDescent="0.25">
      <c r="R596" s="149"/>
      <c r="S596" s="148"/>
      <c r="T596" s="148"/>
      <c r="U596" s="148"/>
      <c r="V596" s="148"/>
      <c r="W596" s="148"/>
      <c r="X596" s="148"/>
      <c r="Y596" s="148"/>
      <c r="Z596" s="148"/>
      <c r="AA596" s="148"/>
      <c r="AB596" s="148"/>
      <c r="AC596" s="148"/>
      <c r="AD596" s="148"/>
      <c r="AP596"/>
      <c r="AQ596"/>
      <c r="AX596"/>
    </row>
    <row r="597" spans="18:50" ht="12" customHeight="1" x14ac:dyDescent="0.25">
      <c r="R597" s="149"/>
      <c r="S597" s="148"/>
      <c r="T597" s="148"/>
      <c r="U597" s="148"/>
      <c r="V597" s="148"/>
      <c r="W597" s="148"/>
      <c r="X597" s="148"/>
      <c r="Y597" s="148"/>
      <c r="Z597" s="148"/>
      <c r="AA597" s="148"/>
      <c r="AB597" s="148"/>
      <c r="AC597" s="148"/>
      <c r="AD597" s="148"/>
      <c r="AP597"/>
      <c r="AQ597"/>
      <c r="AX597"/>
    </row>
    <row r="598" spans="18:50" ht="12" customHeight="1" x14ac:dyDescent="0.25">
      <c r="R598" s="149"/>
      <c r="S598" s="148"/>
      <c r="T598" s="148"/>
      <c r="U598" s="148"/>
      <c r="V598" s="148"/>
      <c r="W598" s="148"/>
      <c r="X598" s="148"/>
      <c r="Y598" s="148"/>
      <c r="Z598" s="148"/>
      <c r="AA598" s="148"/>
      <c r="AB598" s="148"/>
      <c r="AC598" s="148"/>
      <c r="AD598" s="148"/>
      <c r="AP598"/>
      <c r="AQ598"/>
      <c r="AX598"/>
    </row>
    <row r="599" spans="18:50" ht="12" customHeight="1" x14ac:dyDescent="0.25">
      <c r="R599" s="149"/>
      <c r="S599" s="148"/>
      <c r="T599" s="148"/>
      <c r="U599" s="148"/>
      <c r="V599" s="148"/>
      <c r="W599" s="148"/>
      <c r="X599" s="148"/>
      <c r="Y599" s="148"/>
      <c r="Z599" s="148"/>
      <c r="AA599" s="148"/>
      <c r="AB599" s="148"/>
      <c r="AC599" s="148"/>
      <c r="AD599" s="148"/>
      <c r="AP599"/>
      <c r="AQ599"/>
      <c r="AX599"/>
    </row>
    <row r="600" spans="18:50" ht="12" customHeight="1" x14ac:dyDescent="0.25">
      <c r="R600" s="149"/>
      <c r="S600" s="148"/>
      <c r="T600" s="148"/>
      <c r="U600" s="148"/>
      <c r="V600" s="148"/>
      <c r="W600" s="148"/>
      <c r="X600" s="148"/>
      <c r="Y600" s="148"/>
      <c r="Z600" s="148"/>
      <c r="AA600" s="148"/>
      <c r="AB600" s="148"/>
      <c r="AC600" s="148"/>
      <c r="AD600" s="148"/>
      <c r="AP600"/>
      <c r="AQ600"/>
      <c r="AX600"/>
    </row>
    <row r="601" spans="18:50" ht="12" customHeight="1" x14ac:dyDescent="0.25">
      <c r="R601" s="149"/>
      <c r="S601" s="148"/>
      <c r="T601" s="148"/>
      <c r="U601" s="148"/>
      <c r="V601" s="148"/>
      <c r="W601" s="148"/>
      <c r="X601" s="148"/>
      <c r="Y601" s="148"/>
      <c r="Z601" s="148"/>
      <c r="AA601" s="148"/>
      <c r="AB601" s="148"/>
      <c r="AC601" s="148"/>
      <c r="AD601" s="148"/>
      <c r="AP601"/>
      <c r="AQ601"/>
      <c r="AX601"/>
    </row>
    <row r="602" spans="18:50" ht="12" customHeight="1" x14ac:dyDescent="0.25">
      <c r="R602" s="149"/>
      <c r="S602" s="148"/>
      <c r="T602" s="148"/>
      <c r="U602" s="148"/>
      <c r="V602" s="148"/>
      <c r="W602" s="148"/>
      <c r="X602" s="148"/>
      <c r="Y602" s="148"/>
      <c r="Z602" s="148"/>
      <c r="AA602" s="148"/>
      <c r="AB602" s="148"/>
      <c r="AC602" s="148"/>
      <c r="AD602" s="148"/>
      <c r="AP602"/>
      <c r="AQ602"/>
      <c r="AX602"/>
    </row>
    <row r="603" spans="18:50" ht="12" customHeight="1" x14ac:dyDescent="0.25">
      <c r="R603" s="149"/>
      <c r="S603" s="148"/>
      <c r="T603" s="148"/>
      <c r="U603" s="148"/>
      <c r="V603" s="148"/>
      <c r="W603" s="148"/>
      <c r="X603" s="148"/>
      <c r="Y603" s="148"/>
      <c r="Z603" s="148"/>
      <c r="AA603" s="148"/>
      <c r="AB603" s="148"/>
      <c r="AC603" s="148"/>
      <c r="AD603" s="148"/>
      <c r="AP603"/>
      <c r="AQ603"/>
      <c r="AX603"/>
    </row>
    <row r="604" spans="18:50" ht="12" customHeight="1" x14ac:dyDescent="0.25">
      <c r="R604" s="149"/>
      <c r="S604" s="148"/>
      <c r="T604" s="148"/>
      <c r="U604" s="148"/>
      <c r="V604" s="148"/>
      <c r="W604" s="148"/>
      <c r="X604" s="148"/>
      <c r="Y604" s="148"/>
      <c r="Z604" s="148"/>
      <c r="AA604" s="148"/>
      <c r="AB604" s="148"/>
      <c r="AC604" s="148"/>
      <c r="AD604" s="148"/>
      <c r="AP604"/>
      <c r="AQ604"/>
      <c r="AX604"/>
    </row>
    <row r="605" spans="18:50" ht="12" customHeight="1" x14ac:dyDescent="0.25">
      <c r="R605" s="149"/>
      <c r="S605" s="148"/>
      <c r="T605" s="148"/>
      <c r="U605" s="148"/>
      <c r="V605" s="148"/>
      <c r="W605" s="148"/>
      <c r="X605" s="148"/>
      <c r="Y605" s="148"/>
      <c r="Z605" s="148"/>
      <c r="AA605" s="148"/>
      <c r="AB605" s="148"/>
      <c r="AC605" s="148"/>
      <c r="AD605" s="148"/>
      <c r="AP605"/>
      <c r="AQ605"/>
      <c r="AX605"/>
    </row>
    <row r="606" spans="18:50" ht="12" customHeight="1" x14ac:dyDescent="0.25">
      <c r="R606" s="149"/>
      <c r="S606" s="148"/>
      <c r="T606" s="148"/>
      <c r="U606" s="148"/>
      <c r="V606" s="148"/>
      <c r="W606" s="148"/>
      <c r="X606" s="148"/>
      <c r="Y606" s="148"/>
      <c r="Z606" s="148"/>
      <c r="AA606" s="148"/>
      <c r="AB606" s="148"/>
      <c r="AC606" s="148"/>
      <c r="AD606" s="148"/>
      <c r="AP606"/>
      <c r="AQ606"/>
      <c r="AX606"/>
    </row>
    <row r="607" spans="18:50" ht="12" customHeight="1" x14ac:dyDescent="0.25">
      <c r="R607" s="149"/>
      <c r="S607" s="148"/>
      <c r="T607" s="148"/>
      <c r="U607" s="148"/>
      <c r="V607" s="148"/>
      <c r="W607" s="148"/>
      <c r="X607" s="148"/>
      <c r="Y607" s="148"/>
      <c r="Z607" s="148"/>
      <c r="AA607" s="148"/>
      <c r="AB607" s="148"/>
      <c r="AC607" s="148"/>
      <c r="AD607" s="148"/>
      <c r="AP607"/>
      <c r="AQ607"/>
      <c r="AX607"/>
    </row>
    <row r="608" spans="18:50" ht="12" customHeight="1" x14ac:dyDescent="0.25">
      <c r="R608" s="149"/>
      <c r="S608" s="148"/>
      <c r="T608" s="148"/>
      <c r="U608" s="148"/>
      <c r="V608" s="148"/>
      <c r="W608" s="148"/>
      <c r="X608" s="148"/>
      <c r="Y608" s="148"/>
      <c r="Z608" s="148"/>
      <c r="AA608" s="148"/>
      <c r="AB608" s="148"/>
      <c r="AC608" s="148"/>
      <c r="AD608" s="148"/>
      <c r="AP608"/>
      <c r="AQ608"/>
      <c r="AX608"/>
    </row>
    <row r="609" spans="18:50" ht="12" customHeight="1" x14ac:dyDescent="0.25">
      <c r="R609" s="149"/>
      <c r="S609" s="148"/>
      <c r="T609" s="148"/>
      <c r="U609" s="148"/>
      <c r="V609" s="148"/>
      <c r="W609" s="148"/>
      <c r="X609" s="148"/>
      <c r="Y609" s="148"/>
      <c r="Z609" s="148"/>
      <c r="AA609" s="148"/>
      <c r="AB609" s="148"/>
      <c r="AC609" s="148"/>
      <c r="AD609" s="148"/>
      <c r="AP609"/>
      <c r="AQ609"/>
      <c r="AX609"/>
    </row>
    <row r="610" spans="18:50" ht="12" customHeight="1" x14ac:dyDescent="0.25">
      <c r="R610" s="149"/>
      <c r="S610" s="148"/>
      <c r="T610" s="148"/>
      <c r="U610" s="148"/>
      <c r="V610" s="148"/>
      <c r="W610" s="148"/>
      <c r="X610" s="148"/>
      <c r="Y610" s="148"/>
      <c r="Z610" s="148"/>
      <c r="AA610" s="148"/>
      <c r="AB610" s="148"/>
      <c r="AC610" s="148"/>
      <c r="AD610" s="148"/>
      <c r="AP610"/>
      <c r="AQ610"/>
      <c r="AX610"/>
    </row>
    <row r="611" spans="18:50" ht="12" customHeight="1" x14ac:dyDescent="0.25">
      <c r="R611" s="149"/>
      <c r="S611" s="148"/>
      <c r="T611" s="148"/>
      <c r="U611" s="148"/>
      <c r="V611" s="148"/>
      <c r="W611" s="148"/>
      <c r="X611" s="148"/>
      <c r="Y611" s="148"/>
      <c r="Z611" s="148"/>
      <c r="AA611" s="148"/>
      <c r="AB611" s="148"/>
      <c r="AC611" s="148"/>
      <c r="AD611" s="148"/>
      <c r="AP611"/>
      <c r="AQ611"/>
      <c r="AX611"/>
    </row>
    <row r="612" spans="18:50" ht="12" customHeight="1" x14ac:dyDescent="0.25">
      <c r="R612" s="149"/>
      <c r="S612" s="148"/>
      <c r="T612" s="148"/>
      <c r="U612" s="148"/>
      <c r="V612" s="148"/>
      <c r="W612" s="148"/>
      <c r="X612" s="148"/>
      <c r="Y612" s="148"/>
      <c r="Z612" s="148"/>
      <c r="AA612" s="148"/>
      <c r="AB612" s="148"/>
      <c r="AC612" s="148"/>
      <c r="AD612" s="148"/>
      <c r="AP612"/>
      <c r="AQ612"/>
      <c r="AX612"/>
    </row>
    <row r="613" spans="18:50" ht="12" customHeight="1" x14ac:dyDescent="0.25">
      <c r="R613" s="149"/>
      <c r="S613" s="148"/>
      <c r="T613" s="148"/>
      <c r="U613" s="148"/>
      <c r="V613" s="148"/>
      <c r="W613" s="148"/>
      <c r="X613" s="148"/>
      <c r="Y613" s="148"/>
      <c r="Z613" s="148"/>
      <c r="AA613" s="148"/>
      <c r="AB613" s="148"/>
      <c r="AC613" s="148"/>
      <c r="AD613" s="148"/>
      <c r="AP613"/>
      <c r="AQ613"/>
      <c r="AX613"/>
    </row>
    <row r="614" spans="18:50" ht="12" customHeight="1" x14ac:dyDescent="0.25">
      <c r="R614" s="149"/>
      <c r="S614" s="148"/>
      <c r="T614" s="148"/>
      <c r="U614" s="148"/>
      <c r="V614" s="148"/>
      <c r="W614" s="148"/>
      <c r="X614" s="148"/>
      <c r="Y614" s="148"/>
      <c r="Z614" s="148"/>
      <c r="AA614" s="148"/>
      <c r="AB614" s="148"/>
      <c r="AC614" s="148"/>
      <c r="AD614" s="148"/>
      <c r="AP614"/>
      <c r="AQ614"/>
      <c r="AX614"/>
    </row>
    <row r="615" spans="18:50" ht="12" customHeight="1" x14ac:dyDescent="0.25">
      <c r="R615" s="149"/>
      <c r="S615" s="148"/>
      <c r="T615" s="148"/>
      <c r="U615" s="148"/>
      <c r="V615" s="148"/>
      <c r="W615" s="148"/>
      <c r="X615" s="148"/>
      <c r="Y615" s="148"/>
      <c r="Z615" s="148"/>
      <c r="AA615" s="148"/>
      <c r="AB615" s="148"/>
      <c r="AC615" s="148"/>
      <c r="AD615" s="148"/>
      <c r="AP615"/>
      <c r="AQ615"/>
      <c r="AX615"/>
    </row>
    <row r="616" spans="18:50" ht="12" customHeight="1" x14ac:dyDescent="0.25">
      <c r="R616" s="149"/>
      <c r="S616" s="148"/>
      <c r="T616" s="148"/>
      <c r="U616" s="148"/>
      <c r="V616" s="148"/>
      <c r="W616" s="148"/>
      <c r="X616" s="148"/>
      <c r="Y616" s="148"/>
      <c r="Z616" s="148"/>
      <c r="AA616" s="148"/>
      <c r="AB616" s="148"/>
      <c r="AC616" s="148"/>
      <c r="AD616" s="148"/>
      <c r="AP616"/>
      <c r="AQ616"/>
      <c r="AX616"/>
    </row>
    <row r="617" spans="18:50" ht="12" customHeight="1" x14ac:dyDescent="0.25">
      <c r="R617" s="149"/>
      <c r="S617" s="148"/>
      <c r="T617" s="148"/>
      <c r="U617" s="148"/>
      <c r="V617" s="148"/>
      <c r="W617" s="148"/>
      <c r="X617" s="148"/>
      <c r="Y617" s="148"/>
      <c r="Z617" s="148"/>
      <c r="AA617" s="148"/>
      <c r="AB617" s="148"/>
      <c r="AC617" s="148"/>
      <c r="AD617" s="148"/>
      <c r="AP617"/>
      <c r="AQ617"/>
      <c r="AX617"/>
    </row>
    <row r="618" spans="18:50" ht="12" customHeight="1" x14ac:dyDescent="0.25">
      <c r="R618" s="149"/>
      <c r="S618" s="148"/>
      <c r="T618" s="148"/>
      <c r="U618" s="148"/>
      <c r="V618" s="148"/>
      <c r="W618" s="148"/>
      <c r="X618" s="148"/>
      <c r="Y618" s="148"/>
      <c r="Z618" s="148"/>
      <c r="AA618" s="148"/>
      <c r="AB618" s="148"/>
      <c r="AC618" s="148"/>
      <c r="AD618" s="148"/>
      <c r="AP618"/>
      <c r="AQ618"/>
      <c r="AX618"/>
    </row>
    <row r="619" spans="18:50" ht="12" customHeight="1" x14ac:dyDescent="0.25">
      <c r="R619" s="149"/>
      <c r="S619" s="148"/>
      <c r="T619" s="148"/>
      <c r="U619" s="148"/>
      <c r="V619" s="148"/>
      <c r="W619" s="148"/>
      <c r="X619" s="148"/>
      <c r="Y619" s="148"/>
      <c r="Z619" s="148"/>
      <c r="AA619" s="148"/>
      <c r="AB619" s="148"/>
      <c r="AC619" s="148"/>
      <c r="AD619" s="148"/>
      <c r="AP619"/>
      <c r="AQ619"/>
      <c r="AX619"/>
    </row>
    <row r="620" spans="18:50" ht="12" customHeight="1" x14ac:dyDescent="0.25">
      <c r="R620" s="149"/>
      <c r="S620" s="148"/>
      <c r="T620" s="148"/>
      <c r="U620" s="148"/>
      <c r="V620" s="148"/>
      <c r="W620" s="148"/>
      <c r="X620" s="148"/>
      <c r="Y620" s="148"/>
      <c r="Z620" s="148"/>
      <c r="AA620" s="148"/>
      <c r="AB620" s="148"/>
      <c r="AC620" s="148"/>
      <c r="AD620" s="148"/>
      <c r="AP620"/>
      <c r="AQ620"/>
      <c r="AX620"/>
    </row>
    <row r="621" spans="18:50" ht="12" customHeight="1" x14ac:dyDescent="0.25">
      <c r="R621" s="149"/>
      <c r="S621" s="148"/>
      <c r="T621" s="148"/>
      <c r="U621" s="148"/>
      <c r="V621" s="148"/>
      <c r="W621" s="148"/>
      <c r="X621" s="148"/>
      <c r="Y621" s="148"/>
      <c r="Z621" s="148"/>
      <c r="AA621" s="148"/>
      <c r="AB621" s="148"/>
      <c r="AC621" s="148"/>
      <c r="AD621" s="148"/>
      <c r="AP621"/>
      <c r="AQ621"/>
      <c r="AX621"/>
    </row>
    <row r="622" spans="18:50" ht="12" customHeight="1" x14ac:dyDescent="0.25">
      <c r="R622" s="149"/>
      <c r="S622" s="148"/>
      <c r="T622" s="148"/>
      <c r="U622" s="148"/>
      <c r="V622" s="148"/>
      <c r="W622" s="148"/>
      <c r="X622" s="148"/>
      <c r="Y622" s="148"/>
      <c r="Z622" s="148"/>
      <c r="AA622" s="148"/>
      <c r="AB622" s="148"/>
      <c r="AC622" s="148"/>
      <c r="AD622" s="148"/>
      <c r="AP622"/>
      <c r="AQ622"/>
      <c r="AX622"/>
    </row>
    <row r="623" spans="18:50" ht="12" customHeight="1" x14ac:dyDescent="0.25">
      <c r="R623" s="149"/>
      <c r="S623" s="148"/>
      <c r="T623" s="148"/>
      <c r="U623" s="148"/>
      <c r="V623" s="148"/>
      <c r="W623" s="148"/>
      <c r="X623" s="148"/>
      <c r="Y623" s="148"/>
      <c r="Z623" s="148"/>
      <c r="AA623" s="148"/>
      <c r="AB623" s="148"/>
      <c r="AC623" s="148"/>
      <c r="AD623" s="148"/>
      <c r="AP623"/>
      <c r="AQ623"/>
      <c r="AX623"/>
    </row>
    <row r="624" spans="18:50" ht="12" customHeight="1" x14ac:dyDescent="0.25">
      <c r="R624" s="149"/>
      <c r="S624" s="148"/>
      <c r="T624" s="148"/>
      <c r="U624" s="148"/>
      <c r="V624" s="148"/>
      <c r="W624" s="148"/>
      <c r="X624" s="148"/>
      <c r="Y624" s="148"/>
      <c r="Z624" s="148"/>
      <c r="AA624" s="148"/>
      <c r="AB624" s="148"/>
      <c r="AC624" s="148"/>
      <c r="AD624" s="148"/>
      <c r="AP624"/>
      <c r="AQ624"/>
      <c r="AX624"/>
    </row>
    <row r="625" spans="18:50" ht="12" customHeight="1" x14ac:dyDescent="0.25">
      <c r="R625" s="149"/>
      <c r="S625" s="148"/>
      <c r="T625" s="148"/>
      <c r="U625" s="148"/>
      <c r="V625" s="148"/>
      <c r="W625" s="148"/>
      <c r="X625" s="148"/>
      <c r="Y625" s="148"/>
      <c r="Z625" s="148"/>
      <c r="AA625" s="148"/>
      <c r="AB625" s="148"/>
      <c r="AC625" s="148"/>
      <c r="AD625" s="148"/>
      <c r="AP625"/>
      <c r="AQ625"/>
      <c r="AX625"/>
    </row>
    <row r="626" spans="18:50" ht="12" customHeight="1" x14ac:dyDescent="0.25">
      <c r="R626" s="149"/>
      <c r="S626" s="148"/>
      <c r="T626" s="148"/>
      <c r="U626" s="148"/>
      <c r="V626" s="148"/>
      <c r="W626" s="148"/>
      <c r="X626" s="148"/>
      <c r="Y626" s="148"/>
      <c r="Z626" s="148"/>
      <c r="AA626" s="148"/>
      <c r="AB626" s="148"/>
      <c r="AC626" s="148"/>
      <c r="AD626" s="148"/>
      <c r="AP626"/>
      <c r="AQ626"/>
      <c r="AX626"/>
    </row>
    <row r="627" spans="18:50" ht="12" customHeight="1" x14ac:dyDescent="0.25">
      <c r="R627" s="149"/>
      <c r="S627" s="148"/>
      <c r="T627" s="148"/>
      <c r="U627" s="148"/>
      <c r="V627" s="148"/>
      <c r="W627" s="148"/>
      <c r="X627" s="148"/>
      <c r="Y627" s="148"/>
      <c r="Z627" s="148"/>
      <c r="AA627" s="148"/>
      <c r="AB627" s="148"/>
      <c r="AC627" s="148"/>
      <c r="AD627" s="148"/>
      <c r="AP627"/>
      <c r="AQ627"/>
      <c r="AX627"/>
    </row>
    <row r="628" spans="18:50" ht="12" customHeight="1" x14ac:dyDescent="0.25">
      <c r="R628" s="149"/>
      <c r="S628" s="148"/>
      <c r="T628" s="148"/>
      <c r="U628" s="148"/>
      <c r="V628" s="148"/>
      <c r="W628" s="148"/>
      <c r="X628" s="148"/>
      <c r="Y628" s="148"/>
      <c r="Z628" s="148"/>
      <c r="AA628" s="148"/>
      <c r="AB628" s="148"/>
      <c r="AC628" s="148"/>
      <c r="AD628" s="148"/>
      <c r="AP628"/>
      <c r="AQ628"/>
      <c r="AX628"/>
    </row>
    <row r="629" spans="18:50" ht="12" customHeight="1" x14ac:dyDescent="0.25">
      <c r="R629" s="149"/>
      <c r="S629" s="148"/>
      <c r="T629" s="148"/>
      <c r="U629" s="148"/>
      <c r="V629" s="148"/>
      <c r="W629" s="148"/>
      <c r="X629" s="148"/>
      <c r="Y629" s="148"/>
      <c r="Z629" s="148"/>
      <c r="AA629" s="148"/>
      <c r="AB629" s="148"/>
      <c r="AC629" s="148"/>
      <c r="AD629" s="148"/>
      <c r="AP629"/>
      <c r="AQ629"/>
      <c r="AX629"/>
    </row>
    <row r="630" spans="18:50" ht="12" customHeight="1" x14ac:dyDescent="0.25">
      <c r="R630" s="149"/>
      <c r="S630" s="148"/>
      <c r="T630" s="148"/>
      <c r="U630" s="148"/>
      <c r="V630" s="148"/>
      <c r="W630" s="148"/>
      <c r="X630" s="148"/>
      <c r="Y630" s="148"/>
      <c r="Z630" s="148"/>
      <c r="AA630" s="148"/>
      <c r="AB630" s="148"/>
      <c r="AC630" s="148"/>
      <c r="AD630" s="148"/>
      <c r="AP630"/>
      <c r="AQ630"/>
      <c r="AX630"/>
    </row>
    <row r="631" spans="18:50" ht="12" customHeight="1" x14ac:dyDescent="0.25">
      <c r="R631" s="149"/>
      <c r="S631" s="148"/>
      <c r="T631" s="148"/>
      <c r="U631" s="148"/>
      <c r="V631" s="148"/>
      <c r="W631" s="148"/>
      <c r="X631" s="148"/>
      <c r="Y631" s="148"/>
      <c r="Z631" s="148"/>
      <c r="AA631" s="148"/>
      <c r="AB631" s="148"/>
      <c r="AC631" s="148"/>
      <c r="AD631" s="148"/>
      <c r="AP631"/>
      <c r="AQ631"/>
      <c r="AX631"/>
    </row>
    <row r="632" spans="18:50" ht="12" customHeight="1" x14ac:dyDescent="0.25">
      <c r="R632" s="149"/>
      <c r="S632" s="148"/>
      <c r="T632" s="148"/>
      <c r="U632" s="148"/>
      <c r="V632" s="148"/>
      <c r="W632" s="148"/>
      <c r="X632" s="148"/>
      <c r="Y632" s="148"/>
      <c r="Z632" s="148"/>
      <c r="AA632" s="148"/>
      <c r="AB632" s="148"/>
      <c r="AC632" s="148"/>
      <c r="AD632" s="148"/>
      <c r="AP632"/>
      <c r="AQ632"/>
      <c r="AX632"/>
    </row>
    <row r="633" spans="18:50" ht="12" customHeight="1" x14ac:dyDescent="0.25">
      <c r="R633" s="149"/>
      <c r="S633" s="148"/>
      <c r="T633" s="148"/>
      <c r="U633" s="148"/>
      <c r="V633" s="148"/>
      <c r="W633" s="148"/>
      <c r="X633" s="148"/>
      <c r="Y633" s="148"/>
      <c r="Z633" s="148"/>
      <c r="AA633" s="148"/>
      <c r="AB633" s="148"/>
      <c r="AC633" s="148"/>
      <c r="AD633" s="148"/>
      <c r="AP633"/>
      <c r="AQ633"/>
      <c r="AX633"/>
    </row>
    <row r="634" spans="18:50" ht="12" customHeight="1" x14ac:dyDescent="0.25">
      <c r="R634" s="149"/>
      <c r="S634" s="148"/>
      <c r="T634" s="148"/>
      <c r="U634" s="148"/>
      <c r="V634" s="148"/>
      <c r="W634" s="148"/>
      <c r="X634" s="148"/>
      <c r="Y634" s="148"/>
      <c r="Z634" s="148"/>
      <c r="AA634" s="148"/>
      <c r="AB634" s="148"/>
      <c r="AC634" s="148"/>
      <c r="AD634" s="148"/>
      <c r="AP634"/>
      <c r="AQ634"/>
      <c r="AX634"/>
    </row>
    <row r="635" spans="18:50" ht="12" customHeight="1" x14ac:dyDescent="0.25">
      <c r="R635" s="149"/>
      <c r="S635" s="148"/>
      <c r="T635" s="148"/>
      <c r="U635" s="148"/>
      <c r="V635" s="148"/>
      <c r="W635" s="148"/>
      <c r="X635" s="148"/>
      <c r="Y635" s="148"/>
      <c r="Z635" s="148"/>
      <c r="AA635" s="148"/>
      <c r="AB635" s="148"/>
      <c r="AC635" s="148"/>
      <c r="AD635" s="148"/>
      <c r="AP635"/>
      <c r="AQ635"/>
      <c r="AX635"/>
    </row>
    <row r="636" spans="18:50" ht="12" customHeight="1" x14ac:dyDescent="0.25">
      <c r="R636" s="149"/>
      <c r="S636" s="148"/>
      <c r="T636" s="148"/>
      <c r="U636" s="148"/>
      <c r="V636" s="148"/>
      <c r="W636" s="148"/>
      <c r="X636" s="148"/>
      <c r="Y636" s="148"/>
      <c r="Z636" s="148"/>
      <c r="AA636" s="148"/>
      <c r="AB636" s="148"/>
      <c r="AC636" s="148"/>
      <c r="AD636" s="148"/>
      <c r="AP636"/>
      <c r="AQ636"/>
      <c r="AX636"/>
    </row>
    <row r="637" spans="18:50" ht="12" customHeight="1" x14ac:dyDescent="0.25">
      <c r="R637" s="149"/>
      <c r="S637" s="148"/>
      <c r="T637" s="148"/>
      <c r="U637" s="148"/>
      <c r="V637" s="148"/>
      <c r="W637" s="148"/>
      <c r="X637" s="148"/>
      <c r="Y637" s="148"/>
      <c r="Z637" s="148"/>
      <c r="AA637" s="148"/>
      <c r="AB637" s="148"/>
      <c r="AC637" s="148"/>
      <c r="AD637" s="148"/>
      <c r="AP637"/>
      <c r="AQ637"/>
      <c r="AX637"/>
    </row>
    <row r="638" spans="18:50" ht="12" customHeight="1" x14ac:dyDescent="0.25">
      <c r="R638" s="149"/>
      <c r="S638" s="148"/>
      <c r="T638" s="148"/>
      <c r="U638" s="148"/>
      <c r="V638" s="148"/>
      <c r="W638" s="148"/>
      <c r="X638" s="148"/>
      <c r="Y638" s="148"/>
      <c r="Z638" s="148"/>
      <c r="AA638" s="148"/>
      <c r="AB638" s="148"/>
      <c r="AC638" s="148"/>
      <c r="AD638" s="148"/>
      <c r="AP638"/>
      <c r="AQ638"/>
      <c r="AX638"/>
    </row>
    <row r="639" spans="18:50" ht="12" customHeight="1" x14ac:dyDescent="0.25">
      <c r="R639" s="149"/>
      <c r="S639" s="148"/>
      <c r="T639" s="148"/>
      <c r="U639" s="148"/>
      <c r="V639" s="148"/>
      <c r="W639" s="148"/>
      <c r="X639" s="148"/>
      <c r="Y639" s="148"/>
      <c r="Z639" s="148"/>
      <c r="AA639" s="148"/>
      <c r="AB639" s="148"/>
      <c r="AC639" s="148"/>
      <c r="AD639" s="148"/>
      <c r="AP639"/>
      <c r="AQ639"/>
      <c r="AX639"/>
    </row>
    <row r="640" spans="18:50" ht="12" customHeight="1" x14ac:dyDescent="0.25">
      <c r="R640" s="149"/>
      <c r="S640" s="148"/>
      <c r="T640" s="148"/>
      <c r="U640" s="148"/>
      <c r="V640" s="148"/>
      <c r="W640" s="148"/>
      <c r="X640" s="148"/>
      <c r="Y640" s="148"/>
      <c r="Z640" s="148"/>
      <c r="AA640" s="148"/>
      <c r="AB640" s="148"/>
      <c r="AC640" s="148"/>
      <c r="AD640" s="148"/>
      <c r="AP640"/>
      <c r="AQ640"/>
      <c r="AX640"/>
    </row>
    <row r="641" spans="18:50" ht="12" customHeight="1" x14ac:dyDescent="0.25">
      <c r="R641" s="149"/>
      <c r="S641" s="148"/>
      <c r="T641" s="148"/>
      <c r="U641" s="148"/>
      <c r="V641" s="148"/>
      <c r="W641" s="148"/>
      <c r="X641" s="148"/>
      <c r="Y641" s="148"/>
      <c r="Z641" s="148"/>
      <c r="AA641" s="148"/>
      <c r="AB641" s="148"/>
      <c r="AC641" s="148"/>
      <c r="AD641" s="148"/>
      <c r="AP641"/>
      <c r="AQ641"/>
      <c r="AX641"/>
    </row>
    <row r="642" spans="18:50" ht="12" customHeight="1" x14ac:dyDescent="0.25">
      <c r="R642" s="149"/>
      <c r="S642" s="148"/>
      <c r="T642" s="148"/>
      <c r="U642" s="148"/>
      <c r="V642" s="148"/>
      <c r="W642" s="148"/>
      <c r="X642" s="148"/>
      <c r="Y642" s="148"/>
      <c r="Z642" s="148"/>
      <c r="AA642" s="148"/>
      <c r="AB642" s="148"/>
      <c r="AC642" s="148"/>
      <c r="AD642" s="148"/>
      <c r="AP642"/>
      <c r="AQ642"/>
      <c r="AX642"/>
    </row>
    <row r="643" spans="18:50" ht="12" customHeight="1" x14ac:dyDescent="0.25">
      <c r="R643" s="149"/>
      <c r="S643" s="148"/>
      <c r="T643" s="148"/>
      <c r="U643" s="148"/>
      <c r="V643" s="148"/>
      <c r="W643" s="148"/>
      <c r="X643" s="148"/>
      <c r="Y643" s="148"/>
      <c r="Z643" s="148"/>
      <c r="AA643" s="148"/>
      <c r="AB643" s="148"/>
      <c r="AC643" s="148"/>
      <c r="AD643" s="148"/>
      <c r="AP643"/>
      <c r="AQ643"/>
      <c r="AX643"/>
    </row>
    <row r="644" spans="18:50" ht="12" customHeight="1" x14ac:dyDescent="0.25">
      <c r="R644" s="149"/>
      <c r="S644" s="148"/>
      <c r="T644" s="148"/>
      <c r="U644" s="148"/>
      <c r="V644" s="148"/>
      <c r="W644" s="148"/>
      <c r="X644" s="148"/>
      <c r="Y644" s="148"/>
      <c r="Z644" s="148"/>
      <c r="AA644" s="148"/>
      <c r="AB644" s="148"/>
      <c r="AC644" s="148"/>
      <c r="AD644" s="148"/>
      <c r="AP644"/>
      <c r="AQ644"/>
      <c r="AX644"/>
    </row>
    <row r="645" spans="18:50" ht="12" customHeight="1" x14ac:dyDescent="0.25">
      <c r="R645" s="149"/>
      <c r="S645" s="148"/>
      <c r="T645" s="148"/>
      <c r="U645" s="148"/>
      <c r="V645" s="148"/>
      <c r="W645" s="148"/>
      <c r="X645" s="148"/>
      <c r="Y645" s="148"/>
      <c r="Z645" s="148"/>
      <c r="AA645" s="148"/>
      <c r="AB645" s="148"/>
      <c r="AC645" s="148"/>
      <c r="AD645" s="148"/>
      <c r="AP645"/>
      <c r="AQ645"/>
      <c r="AX645"/>
    </row>
    <row r="646" spans="18:50" ht="12" customHeight="1" x14ac:dyDescent="0.25">
      <c r="R646" s="149"/>
      <c r="S646" s="148"/>
      <c r="T646" s="148"/>
      <c r="U646" s="148"/>
      <c r="V646" s="148"/>
      <c r="W646" s="148"/>
      <c r="X646" s="148"/>
      <c r="Y646" s="148"/>
      <c r="Z646" s="148"/>
      <c r="AA646" s="148"/>
      <c r="AB646" s="148"/>
      <c r="AC646" s="148"/>
      <c r="AD646" s="148"/>
      <c r="AP646"/>
      <c r="AQ646"/>
      <c r="AX646"/>
    </row>
    <row r="647" spans="18:50" ht="12" customHeight="1" x14ac:dyDescent="0.25">
      <c r="R647" s="149"/>
      <c r="S647" s="148"/>
      <c r="T647" s="148"/>
      <c r="U647" s="148"/>
      <c r="V647" s="148"/>
      <c r="W647" s="148"/>
      <c r="X647" s="148"/>
      <c r="Y647" s="148"/>
      <c r="Z647" s="148"/>
      <c r="AA647" s="148"/>
      <c r="AB647" s="148"/>
      <c r="AC647" s="148"/>
      <c r="AD647" s="148"/>
      <c r="AP647"/>
      <c r="AQ647"/>
      <c r="AX647"/>
    </row>
    <row r="648" spans="18:50" ht="12" customHeight="1" x14ac:dyDescent="0.25">
      <c r="R648" s="149"/>
      <c r="S648" s="148"/>
      <c r="T648" s="148"/>
      <c r="U648" s="148"/>
      <c r="V648" s="148"/>
      <c r="W648" s="148"/>
      <c r="X648" s="148"/>
      <c r="Y648" s="148"/>
      <c r="Z648" s="148"/>
      <c r="AA648" s="148"/>
      <c r="AB648" s="148"/>
      <c r="AC648" s="148"/>
      <c r="AD648" s="148"/>
      <c r="AP648"/>
      <c r="AQ648"/>
      <c r="AX648"/>
    </row>
    <row r="649" spans="18:50" ht="12" customHeight="1" x14ac:dyDescent="0.25">
      <c r="R649" s="149"/>
      <c r="S649" s="148"/>
      <c r="T649" s="148"/>
      <c r="U649" s="148"/>
      <c r="V649" s="148"/>
      <c r="W649" s="148"/>
      <c r="X649" s="148"/>
      <c r="Y649" s="148"/>
      <c r="Z649" s="148"/>
      <c r="AA649" s="148"/>
      <c r="AB649" s="148"/>
      <c r="AC649" s="148"/>
      <c r="AD649" s="148"/>
      <c r="AP649"/>
      <c r="AQ649"/>
      <c r="AX649"/>
    </row>
    <row r="650" spans="18:50" ht="12" customHeight="1" x14ac:dyDescent="0.25">
      <c r="R650" s="149"/>
      <c r="S650" s="148"/>
      <c r="T650" s="148"/>
      <c r="U650" s="148"/>
      <c r="V650" s="148"/>
      <c r="W650" s="148"/>
      <c r="X650" s="148"/>
      <c r="Y650" s="148"/>
      <c r="Z650" s="148"/>
      <c r="AA650" s="148"/>
      <c r="AB650" s="148"/>
      <c r="AC650" s="148"/>
      <c r="AD650" s="148"/>
      <c r="AP650"/>
      <c r="AQ650"/>
      <c r="AX650"/>
    </row>
    <row r="651" spans="18:50" ht="12" customHeight="1" x14ac:dyDescent="0.25">
      <c r="R651" s="149"/>
      <c r="S651" s="148"/>
      <c r="T651" s="148"/>
      <c r="U651" s="148"/>
      <c r="V651" s="148"/>
      <c r="W651" s="148"/>
      <c r="X651" s="148"/>
      <c r="Y651" s="148"/>
      <c r="Z651" s="148"/>
      <c r="AA651" s="148"/>
      <c r="AB651" s="148"/>
      <c r="AC651" s="148"/>
      <c r="AD651" s="148"/>
      <c r="AP651"/>
      <c r="AQ651"/>
      <c r="AX651"/>
    </row>
    <row r="652" spans="18:50" ht="12" customHeight="1" x14ac:dyDescent="0.25">
      <c r="R652" s="149"/>
      <c r="S652" s="148"/>
      <c r="T652" s="148"/>
      <c r="U652" s="148"/>
      <c r="V652" s="148"/>
      <c r="W652" s="148"/>
      <c r="X652" s="148"/>
      <c r="Y652" s="148"/>
      <c r="Z652" s="148"/>
      <c r="AA652" s="148"/>
      <c r="AB652" s="148"/>
      <c r="AC652" s="148"/>
      <c r="AD652" s="148"/>
      <c r="AP652"/>
      <c r="AQ652"/>
      <c r="AX652"/>
    </row>
    <row r="653" spans="18:50" ht="12" customHeight="1" x14ac:dyDescent="0.25">
      <c r="R653" s="149"/>
      <c r="S653" s="148"/>
      <c r="T653" s="148"/>
      <c r="U653" s="148"/>
      <c r="V653" s="148"/>
      <c r="W653" s="148"/>
      <c r="X653" s="148"/>
      <c r="Y653" s="148"/>
      <c r="Z653" s="148"/>
      <c r="AA653" s="148"/>
      <c r="AB653" s="148"/>
      <c r="AC653" s="148"/>
      <c r="AD653" s="148"/>
      <c r="AP653"/>
      <c r="AQ653"/>
      <c r="AX653"/>
    </row>
    <row r="654" spans="18:50" ht="12" customHeight="1" x14ac:dyDescent="0.25">
      <c r="R654" s="149"/>
      <c r="S654" s="148"/>
      <c r="T654" s="148"/>
      <c r="U654" s="148"/>
      <c r="V654" s="148"/>
      <c r="W654" s="148"/>
      <c r="X654" s="148"/>
      <c r="Y654" s="148"/>
      <c r="Z654" s="148"/>
      <c r="AA654" s="148"/>
      <c r="AB654" s="148"/>
      <c r="AC654" s="148"/>
      <c r="AD654" s="148"/>
      <c r="AP654"/>
      <c r="AQ654"/>
      <c r="AX654"/>
    </row>
    <row r="655" spans="18:50" ht="12" customHeight="1" x14ac:dyDescent="0.25">
      <c r="R655" s="149"/>
      <c r="S655" s="148"/>
      <c r="T655" s="148"/>
      <c r="U655" s="148"/>
      <c r="V655" s="148"/>
      <c r="W655" s="148"/>
      <c r="X655" s="148"/>
      <c r="Y655" s="148"/>
      <c r="Z655" s="148"/>
      <c r="AA655" s="148"/>
      <c r="AB655" s="148"/>
      <c r="AC655" s="148"/>
      <c r="AD655" s="148"/>
      <c r="AP655"/>
      <c r="AQ655"/>
      <c r="AX655"/>
    </row>
    <row r="656" spans="18:50" ht="12" customHeight="1" x14ac:dyDescent="0.25">
      <c r="R656" s="149"/>
      <c r="S656" s="148"/>
      <c r="T656" s="148"/>
      <c r="U656" s="148"/>
      <c r="V656" s="148"/>
      <c r="W656" s="148"/>
      <c r="X656" s="148"/>
      <c r="Y656" s="148"/>
      <c r="Z656" s="148"/>
      <c r="AA656" s="148"/>
      <c r="AB656" s="148"/>
      <c r="AC656" s="148"/>
      <c r="AD656" s="148"/>
      <c r="AP656"/>
      <c r="AQ656"/>
      <c r="AX656"/>
    </row>
    <row r="657" spans="18:50" ht="12" customHeight="1" x14ac:dyDescent="0.25">
      <c r="R657" s="149"/>
      <c r="S657" s="148"/>
      <c r="T657" s="148"/>
      <c r="U657" s="148"/>
      <c r="V657" s="148"/>
      <c r="W657" s="148"/>
      <c r="X657" s="148"/>
      <c r="Y657" s="148"/>
      <c r="Z657" s="148"/>
      <c r="AA657" s="148"/>
      <c r="AB657" s="148"/>
      <c r="AC657" s="148"/>
      <c r="AD657" s="148"/>
      <c r="AP657"/>
      <c r="AQ657"/>
      <c r="AX657"/>
    </row>
    <row r="658" spans="18:50" ht="12" customHeight="1" x14ac:dyDescent="0.25">
      <c r="R658" s="149"/>
      <c r="S658" s="148"/>
      <c r="T658" s="148"/>
      <c r="U658" s="148"/>
      <c r="V658" s="148"/>
      <c r="W658" s="148"/>
      <c r="X658" s="148"/>
      <c r="Y658" s="148"/>
      <c r="Z658" s="148"/>
      <c r="AA658" s="148"/>
      <c r="AB658" s="148"/>
      <c r="AC658" s="148"/>
      <c r="AD658" s="148"/>
      <c r="AP658"/>
      <c r="AQ658"/>
      <c r="AX658"/>
    </row>
    <row r="659" spans="18:50" ht="12" customHeight="1" x14ac:dyDescent="0.25">
      <c r="R659" s="149"/>
      <c r="S659" s="148"/>
      <c r="T659" s="148"/>
      <c r="U659" s="148"/>
      <c r="V659" s="148"/>
      <c r="W659" s="148"/>
      <c r="X659" s="148"/>
      <c r="Y659" s="148"/>
      <c r="Z659" s="148"/>
      <c r="AA659" s="148"/>
      <c r="AB659" s="148"/>
      <c r="AC659" s="148"/>
      <c r="AD659" s="148"/>
      <c r="AP659"/>
      <c r="AQ659"/>
      <c r="AX659"/>
    </row>
    <row r="660" spans="18:50" ht="12" customHeight="1" x14ac:dyDescent="0.25">
      <c r="R660" s="149"/>
      <c r="S660" s="148"/>
      <c r="T660" s="148"/>
      <c r="U660" s="148"/>
      <c r="V660" s="148"/>
      <c r="W660" s="148"/>
      <c r="X660" s="148"/>
      <c r="Y660" s="148"/>
      <c r="Z660" s="148"/>
      <c r="AA660" s="148"/>
      <c r="AB660" s="148"/>
      <c r="AC660" s="148"/>
      <c r="AD660" s="148"/>
      <c r="AP660"/>
      <c r="AQ660"/>
      <c r="AX660"/>
    </row>
    <row r="661" spans="18:50" ht="12" customHeight="1" x14ac:dyDescent="0.25">
      <c r="R661" s="149"/>
      <c r="S661" s="148"/>
      <c r="T661" s="148"/>
      <c r="U661" s="148"/>
      <c r="V661" s="148"/>
      <c r="W661" s="148"/>
      <c r="X661" s="148"/>
      <c r="Y661" s="148"/>
      <c r="Z661" s="148"/>
      <c r="AA661" s="148"/>
      <c r="AB661" s="148"/>
      <c r="AC661" s="148"/>
      <c r="AD661" s="148"/>
      <c r="AP661"/>
      <c r="AQ661"/>
      <c r="AX661"/>
    </row>
    <row r="662" spans="18:50" ht="12" customHeight="1" x14ac:dyDescent="0.25">
      <c r="R662" s="149"/>
      <c r="S662" s="148"/>
      <c r="T662" s="148"/>
      <c r="U662" s="148"/>
      <c r="V662" s="148"/>
      <c r="W662" s="148"/>
      <c r="X662" s="148"/>
      <c r="Y662" s="148"/>
      <c r="Z662" s="148"/>
      <c r="AA662" s="148"/>
      <c r="AB662" s="148"/>
      <c r="AC662" s="148"/>
      <c r="AD662" s="148"/>
      <c r="AP662"/>
      <c r="AQ662"/>
      <c r="AX662"/>
    </row>
    <row r="663" spans="18:50" ht="12" customHeight="1" x14ac:dyDescent="0.25">
      <c r="R663" s="149"/>
      <c r="S663" s="148"/>
      <c r="T663" s="148"/>
      <c r="U663" s="148"/>
      <c r="V663" s="148"/>
      <c r="W663" s="148"/>
      <c r="X663" s="148"/>
      <c r="Y663" s="148"/>
      <c r="Z663" s="148"/>
      <c r="AA663" s="148"/>
      <c r="AB663" s="148"/>
      <c r="AC663" s="148"/>
      <c r="AD663" s="148"/>
      <c r="AP663"/>
      <c r="AQ663"/>
      <c r="AX663"/>
    </row>
    <row r="664" spans="18:50" ht="12" customHeight="1" x14ac:dyDescent="0.25">
      <c r="R664" s="149"/>
      <c r="S664" s="148"/>
      <c r="T664" s="148"/>
      <c r="U664" s="148"/>
      <c r="V664" s="148"/>
      <c r="W664" s="148"/>
      <c r="X664" s="148"/>
      <c r="Y664" s="148"/>
      <c r="Z664" s="148"/>
      <c r="AA664" s="148"/>
      <c r="AB664" s="148"/>
      <c r="AC664" s="148"/>
      <c r="AD664" s="148"/>
      <c r="AP664"/>
      <c r="AQ664"/>
      <c r="AX664"/>
    </row>
    <row r="665" spans="18:50" ht="12" customHeight="1" x14ac:dyDescent="0.25">
      <c r="R665" s="149"/>
      <c r="S665" s="148"/>
      <c r="T665" s="148"/>
      <c r="U665" s="148"/>
      <c r="V665" s="148"/>
      <c r="W665" s="148"/>
      <c r="X665" s="148"/>
      <c r="Y665" s="148"/>
      <c r="Z665" s="148"/>
      <c r="AA665" s="148"/>
      <c r="AB665" s="148"/>
      <c r="AC665" s="148"/>
      <c r="AD665" s="148"/>
      <c r="AP665"/>
      <c r="AQ665"/>
      <c r="AX665"/>
    </row>
    <row r="666" spans="18:50" ht="12" customHeight="1" x14ac:dyDescent="0.25">
      <c r="R666" s="149"/>
      <c r="S666" s="148"/>
      <c r="T666" s="148"/>
      <c r="U666" s="148"/>
      <c r="V666" s="148"/>
      <c r="W666" s="148"/>
      <c r="X666" s="148"/>
      <c r="Y666" s="148"/>
      <c r="Z666" s="148"/>
      <c r="AA666" s="148"/>
      <c r="AB666" s="148"/>
      <c r="AC666" s="148"/>
      <c r="AD666" s="148"/>
      <c r="AP666"/>
      <c r="AQ666"/>
      <c r="AX666"/>
    </row>
    <row r="667" spans="18:50" ht="12" customHeight="1" x14ac:dyDescent="0.25">
      <c r="R667" s="149"/>
      <c r="S667" s="148"/>
      <c r="T667" s="148"/>
      <c r="U667" s="148"/>
      <c r="V667" s="148"/>
      <c r="W667" s="148"/>
      <c r="X667" s="148"/>
      <c r="Y667" s="148"/>
      <c r="Z667" s="148"/>
      <c r="AA667" s="148"/>
      <c r="AB667" s="148"/>
      <c r="AC667" s="148"/>
      <c r="AD667" s="148"/>
      <c r="AP667"/>
      <c r="AQ667"/>
      <c r="AX667"/>
    </row>
    <row r="668" spans="18:50" ht="12" customHeight="1" x14ac:dyDescent="0.25">
      <c r="R668" s="149"/>
      <c r="S668" s="148"/>
      <c r="T668" s="148"/>
      <c r="U668" s="148"/>
      <c r="V668" s="148"/>
      <c r="W668" s="148"/>
      <c r="X668" s="148"/>
      <c r="Y668" s="148"/>
      <c r="Z668" s="148"/>
      <c r="AA668" s="148"/>
      <c r="AB668" s="148"/>
      <c r="AC668" s="148"/>
      <c r="AD668" s="148"/>
      <c r="AP668"/>
      <c r="AQ668"/>
      <c r="AX668"/>
    </row>
    <row r="669" spans="18:50" ht="12" customHeight="1" x14ac:dyDescent="0.25">
      <c r="R669" s="149"/>
      <c r="S669" s="148"/>
      <c r="T669" s="148"/>
      <c r="U669" s="148"/>
      <c r="V669" s="148"/>
      <c r="W669" s="148"/>
      <c r="X669" s="148"/>
      <c r="Y669" s="148"/>
      <c r="Z669" s="148"/>
      <c r="AA669" s="148"/>
      <c r="AB669" s="148"/>
      <c r="AC669" s="148"/>
      <c r="AD669" s="148"/>
      <c r="AP669"/>
      <c r="AQ669"/>
      <c r="AX669"/>
    </row>
    <row r="670" spans="18:50" ht="12" customHeight="1" x14ac:dyDescent="0.25">
      <c r="R670" s="149"/>
      <c r="S670" s="148"/>
      <c r="T670" s="148"/>
      <c r="U670" s="148"/>
      <c r="V670" s="148"/>
      <c r="W670" s="148"/>
      <c r="X670" s="148"/>
      <c r="Y670" s="148"/>
      <c r="Z670" s="148"/>
      <c r="AA670" s="148"/>
      <c r="AB670" s="148"/>
      <c r="AC670" s="148"/>
      <c r="AD670" s="148"/>
      <c r="AP670"/>
      <c r="AQ670"/>
      <c r="AX670"/>
    </row>
    <row r="671" spans="18:50" ht="12" customHeight="1" x14ac:dyDescent="0.25">
      <c r="R671" s="149"/>
      <c r="S671" s="148"/>
      <c r="T671" s="148"/>
      <c r="U671" s="148"/>
      <c r="V671" s="148"/>
      <c r="W671" s="148"/>
      <c r="X671" s="148"/>
      <c r="Y671" s="148"/>
      <c r="Z671" s="148"/>
      <c r="AA671" s="148"/>
      <c r="AB671" s="148"/>
      <c r="AC671" s="148"/>
      <c r="AD671" s="148"/>
      <c r="AP671"/>
      <c r="AQ671"/>
      <c r="AX671"/>
    </row>
    <row r="672" spans="18:50" ht="12" customHeight="1" x14ac:dyDescent="0.25">
      <c r="R672" s="149"/>
      <c r="S672" s="148"/>
      <c r="T672" s="148"/>
      <c r="U672" s="148"/>
      <c r="V672" s="148"/>
      <c r="W672" s="148"/>
      <c r="X672" s="148"/>
      <c r="Y672" s="148"/>
      <c r="Z672" s="148"/>
      <c r="AA672" s="148"/>
      <c r="AB672" s="148"/>
      <c r="AC672" s="148"/>
      <c r="AD672" s="148"/>
      <c r="AP672"/>
      <c r="AQ672"/>
      <c r="AX672"/>
    </row>
    <row r="673" spans="18:50" ht="12" customHeight="1" x14ac:dyDescent="0.25">
      <c r="R673" s="149"/>
      <c r="S673" s="148"/>
      <c r="T673" s="148"/>
      <c r="U673" s="148"/>
      <c r="V673" s="148"/>
      <c r="W673" s="148"/>
      <c r="X673" s="148"/>
      <c r="Y673" s="148"/>
      <c r="Z673" s="148"/>
      <c r="AA673" s="148"/>
      <c r="AB673" s="148"/>
      <c r="AC673" s="148"/>
      <c r="AD673" s="148"/>
      <c r="AP673"/>
      <c r="AQ673"/>
      <c r="AX673"/>
    </row>
    <row r="674" spans="18:50" ht="12" customHeight="1" x14ac:dyDescent="0.25">
      <c r="R674" s="149"/>
      <c r="S674" s="148"/>
      <c r="T674" s="148"/>
      <c r="U674" s="148"/>
      <c r="V674" s="148"/>
      <c r="W674" s="148"/>
      <c r="X674" s="148"/>
      <c r="Y674" s="148"/>
      <c r="Z674" s="148"/>
      <c r="AA674" s="148"/>
      <c r="AB674" s="148"/>
      <c r="AC674" s="148"/>
      <c r="AD674" s="148"/>
      <c r="AP674"/>
      <c r="AQ674"/>
      <c r="AX674"/>
    </row>
    <row r="675" spans="18:50" ht="12" customHeight="1" x14ac:dyDescent="0.25">
      <c r="R675" s="149"/>
      <c r="S675" s="148"/>
      <c r="T675" s="148"/>
      <c r="U675" s="148"/>
      <c r="V675" s="148"/>
      <c r="W675" s="148"/>
      <c r="X675" s="148"/>
      <c r="Y675" s="148"/>
      <c r="Z675" s="148"/>
      <c r="AA675" s="148"/>
      <c r="AB675" s="148"/>
      <c r="AC675" s="148"/>
      <c r="AD675" s="148"/>
      <c r="AP675"/>
      <c r="AQ675"/>
      <c r="AX675"/>
    </row>
    <row r="676" spans="18:50" ht="12" customHeight="1" x14ac:dyDescent="0.25">
      <c r="R676" s="149"/>
      <c r="S676" s="148"/>
      <c r="T676" s="148"/>
      <c r="U676" s="148"/>
      <c r="V676" s="148"/>
      <c r="W676" s="148"/>
      <c r="X676" s="148"/>
      <c r="Y676" s="148"/>
      <c r="Z676" s="148"/>
      <c r="AA676" s="148"/>
      <c r="AB676" s="148"/>
      <c r="AC676" s="148"/>
      <c r="AD676" s="148"/>
      <c r="AP676"/>
      <c r="AQ676"/>
      <c r="AX676"/>
    </row>
    <row r="677" spans="18:50" ht="12" customHeight="1" x14ac:dyDescent="0.25">
      <c r="R677" s="149"/>
      <c r="S677" s="148"/>
      <c r="T677" s="148"/>
      <c r="U677" s="148"/>
      <c r="V677" s="148"/>
      <c r="W677" s="148"/>
      <c r="X677" s="148"/>
      <c r="Y677" s="148"/>
      <c r="Z677" s="148"/>
      <c r="AA677" s="148"/>
      <c r="AB677" s="148"/>
      <c r="AC677" s="148"/>
      <c r="AD677" s="148"/>
      <c r="AP677"/>
      <c r="AQ677"/>
      <c r="AX677"/>
    </row>
    <row r="678" spans="18:50" ht="12" customHeight="1" x14ac:dyDescent="0.25">
      <c r="R678" s="149"/>
      <c r="S678" s="148"/>
      <c r="T678" s="148"/>
      <c r="U678" s="148"/>
      <c r="V678" s="148"/>
      <c r="W678" s="148"/>
      <c r="X678" s="148"/>
      <c r="Y678" s="148"/>
      <c r="Z678" s="148"/>
      <c r="AA678" s="148"/>
      <c r="AB678" s="148"/>
      <c r="AC678" s="148"/>
      <c r="AD678" s="148"/>
      <c r="AP678"/>
      <c r="AQ678"/>
      <c r="AX678"/>
    </row>
    <row r="679" spans="18:50" ht="12" customHeight="1" x14ac:dyDescent="0.25">
      <c r="R679" s="149"/>
      <c r="S679" s="148"/>
      <c r="T679" s="148"/>
      <c r="U679" s="148"/>
      <c r="V679" s="148"/>
      <c r="W679" s="148"/>
      <c r="X679" s="148"/>
      <c r="Y679" s="148"/>
      <c r="Z679" s="148"/>
      <c r="AA679" s="148"/>
      <c r="AB679" s="148"/>
      <c r="AC679" s="148"/>
      <c r="AD679" s="148"/>
      <c r="AP679"/>
      <c r="AQ679"/>
      <c r="AX679"/>
    </row>
    <row r="680" spans="18:50" ht="12" customHeight="1" x14ac:dyDescent="0.25">
      <c r="R680" s="149"/>
      <c r="S680" s="148"/>
      <c r="T680" s="148"/>
      <c r="U680" s="148"/>
      <c r="V680" s="148"/>
      <c r="W680" s="148"/>
      <c r="X680" s="148"/>
      <c r="Y680" s="148"/>
      <c r="Z680" s="148"/>
      <c r="AA680" s="148"/>
      <c r="AB680" s="148"/>
      <c r="AC680" s="148"/>
      <c r="AD680" s="148"/>
      <c r="AP680"/>
      <c r="AQ680"/>
      <c r="AX680"/>
    </row>
    <row r="681" spans="18:50" ht="12" customHeight="1" x14ac:dyDescent="0.25">
      <c r="R681" s="149"/>
      <c r="S681" s="148"/>
      <c r="T681" s="148"/>
      <c r="U681" s="148"/>
      <c r="V681" s="148"/>
      <c r="W681" s="148"/>
      <c r="X681" s="148"/>
      <c r="Y681" s="148"/>
      <c r="Z681" s="148"/>
      <c r="AA681" s="148"/>
      <c r="AB681" s="148"/>
      <c r="AC681" s="148"/>
      <c r="AD681" s="148"/>
      <c r="AP681"/>
      <c r="AQ681"/>
      <c r="AX681"/>
    </row>
    <row r="682" spans="18:50" ht="12" customHeight="1" x14ac:dyDescent="0.25">
      <c r="R682" s="149"/>
      <c r="S682" s="148"/>
      <c r="T682" s="148"/>
      <c r="U682" s="148"/>
      <c r="V682" s="148"/>
      <c r="W682" s="148"/>
      <c r="X682" s="148"/>
      <c r="Y682" s="148"/>
      <c r="Z682" s="148"/>
      <c r="AA682" s="148"/>
      <c r="AB682" s="148"/>
      <c r="AC682" s="148"/>
      <c r="AD682" s="148"/>
      <c r="AP682"/>
      <c r="AQ682"/>
      <c r="AX682"/>
    </row>
    <row r="683" spans="18:50" ht="12" customHeight="1" x14ac:dyDescent="0.25">
      <c r="R683" s="149"/>
      <c r="S683" s="148"/>
      <c r="T683" s="148"/>
      <c r="U683" s="148"/>
      <c r="V683" s="148"/>
      <c r="W683" s="148"/>
      <c r="X683" s="148"/>
      <c r="Y683" s="148"/>
      <c r="Z683" s="148"/>
      <c r="AA683" s="148"/>
      <c r="AB683" s="148"/>
      <c r="AC683" s="148"/>
      <c r="AD683" s="148"/>
      <c r="AP683"/>
      <c r="AQ683"/>
      <c r="AX683"/>
    </row>
    <row r="684" spans="18:50" ht="12" customHeight="1" x14ac:dyDescent="0.25">
      <c r="R684" s="149"/>
      <c r="S684" s="148"/>
      <c r="T684" s="148"/>
      <c r="U684" s="148"/>
      <c r="V684" s="148"/>
      <c r="W684" s="148"/>
      <c r="X684" s="148"/>
      <c r="Y684" s="148"/>
      <c r="Z684" s="148"/>
      <c r="AA684" s="148"/>
      <c r="AB684" s="148"/>
      <c r="AC684" s="148"/>
      <c r="AD684" s="148"/>
      <c r="AP684"/>
      <c r="AQ684"/>
      <c r="AX684"/>
    </row>
    <row r="685" spans="18:50" ht="12" customHeight="1" x14ac:dyDescent="0.25">
      <c r="R685" s="149"/>
      <c r="S685" s="148"/>
      <c r="T685" s="148"/>
      <c r="U685" s="148"/>
      <c r="V685" s="148"/>
      <c r="W685" s="148"/>
      <c r="X685" s="148"/>
      <c r="Y685" s="148"/>
      <c r="Z685" s="148"/>
      <c r="AA685" s="148"/>
      <c r="AB685" s="148"/>
      <c r="AC685" s="148"/>
      <c r="AD685" s="148"/>
      <c r="AP685"/>
      <c r="AQ685"/>
      <c r="AX685"/>
    </row>
    <row r="686" spans="18:50" ht="12" customHeight="1" x14ac:dyDescent="0.25">
      <c r="R686" s="149"/>
      <c r="S686" s="148"/>
      <c r="T686" s="148"/>
      <c r="U686" s="148"/>
      <c r="V686" s="148"/>
      <c r="W686" s="148"/>
      <c r="X686" s="148"/>
      <c r="Y686" s="148"/>
      <c r="Z686" s="148"/>
      <c r="AA686" s="148"/>
      <c r="AB686" s="148"/>
      <c r="AC686" s="148"/>
      <c r="AD686" s="148"/>
      <c r="AP686"/>
      <c r="AQ686"/>
      <c r="AX686"/>
    </row>
    <row r="687" spans="18:50" ht="12" customHeight="1" x14ac:dyDescent="0.25">
      <c r="R687" s="149"/>
      <c r="S687" s="148"/>
      <c r="T687" s="148"/>
      <c r="U687" s="148"/>
      <c r="V687" s="148"/>
      <c r="W687" s="148"/>
      <c r="X687" s="148"/>
      <c r="Y687" s="148"/>
      <c r="Z687" s="148"/>
      <c r="AA687" s="148"/>
      <c r="AB687" s="148"/>
      <c r="AC687" s="148"/>
      <c r="AD687" s="148"/>
      <c r="AP687"/>
      <c r="AQ687"/>
      <c r="AX687"/>
    </row>
    <row r="688" spans="18:50" ht="12" customHeight="1" x14ac:dyDescent="0.25">
      <c r="R688" s="149"/>
      <c r="S688" s="148"/>
      <c r="T688" s="148"/>
      <c r="U688" s="148"/>
      <c r="V688" s="148"/>
      <c r="W688" s="148"/>
      <c r="X688" s="148"/>
      <c r="Y688" s="148"/>
      <c r="Z688" s="148"/>
      <c r="AA688" s="148"/>
      <c r="AB688" s="148"/>
      <c r="AC688" s="148"/>
      <c r="AD688" s="148"/>
      <c r="AP688"/>
      <c r="AQ688"/>
      <c r="AX688"/>
    </row>
    <row r="689" spans="18:50" ht="12" customHeight="1" x14ac:dyDescent="0.25">
      <c r="R689" s="149"/>
      <c r="S689" s="148"/>
      <c r="T689" s="148"/>
      <c r="U689" s="148"/>
      <c r="V689" s="148"/>
      <c r="W689" s="148"/>
      <c r="X689" s="148"/>
      <c r="Y689" s="148"/>
      <c r="Z689" s="148"/>
      <c r="AA689" s="148"/>
      <c r="AB689" s="148"/>
      <c r="AC689" s="148"/>
      <c r="AD689" s="148"/>
      <c r="AP689"/>
      <c r="AQ689"/>
      <c r="AX689"/>
    </row>
    <row r="690" spans="18:50" ht="12" customHeight="1" x14ac:dyDescent="0.25">
      <c r="R690" s="149"/>
      <c r="S690" s="148"/>
      <c r="T690" s="148"/>
      <c r="U690" s="148"/>
      <c r="V690" s="148"/>
      <c r="W690" s="148"/>
      <c r="X690" s="148"/>
      <c r="Y690" s="148"/>
      <c r="Z690" s="148"/>
      <c r="AA690" s="148"/>
      <c r="AB690" s="148"/>
      <c r="AC690" s="148"/>
      <c r="AD690" s="148"/>
      <c r="AP690"/>
      <c r="AQ690"/>
      <c r="AX690"/>
    </row>
    <row r="691" spans="18:50" ht="12" customHeight="1" x14ac:dyDescent="0.25">
      <c r="R691" s="149"/>
      <c r="S691" s="148"/>
      <c r="T691" s="148"/>
      <c r="U691" s="148"/>
      <c r="V691" s="148"/>
      <c r="W691" s="148"/>
      <c r="X691" s="148"/>
      <c r="Y691" s="148"/>
      <c r="Z691" s="148"/>
      <c r="AA691" s="148"/>
      <c r="AB691" s="148"/>
      <c r="AC691" s="148"/>
      <c r="AD691" s="148"/>
      <c r="AP691"/>
      <c r="AQ691"/>
      <c r="AX691"/>
    </row>
    <row r="692" spans="18:50" ht="12" customHeight="1" x14ac:dyDescent="0.25">
      <c r="R692" s="149"/>
      <c r="S692" s="148"/>
      <c r="T692" s="148"/>
      <c r="U692" s="148"/>
      <c r="V692" s="148"/>
      <c r="W692" s="148"/>
      <c r="X692" s="148"/>
      <c r="Y692" s="148"/>
      <c r="Z692" s="148"/>
      <c r="AA692" s="148"/>
      <c r="AB692" s="148"/>
      <c r="AC692" s="148"/>
      <c r="AD692" s="148"/>
      <c r="AP692"/>
      <c r="AQ692"/>
      <c r="AX692"/>
    </row>
    <row r="693" spans="18:50" ht="12" customHeight="1" x14ac:dyDescent="0.25">
      <c r="R693" s="149"/>
      <c r="S693" s="148"/>
      <c r="T693" s="148"/>
      <c r="U693" s="148"/>
      <c r="V693" s="148"/>
      <c r="W693" s="148"/>
      <c r="X693" s="148"/>
      <c r="Y693" s="148"/>
      <c r="Z693" s="148"/>
      <c r="AA693" s="148"/>
      <c r="AB693" s="148"/>
      <c r="AC693" s="148"/>
      <c r="AD693" s="148"/>
      <c r="AP693"/>
      <c r="AQ693"/>
      <c r="AX693"/>
    </row>
    <row r="694" spans="18:50" ht="12" customHeight="1" x14ac:dyDescent="0.25">
      <c r="R694" s="149"/>
      <c r="S694" s="148"/>
      <c r="T694" s="148"/>
      <c r="U694" s="148"/>
      <c r="V694" s="148"/>
      <c r="W694" s="148"/>
      <c r="X694" s="148"/>
      <c r="Y694" s="148"/>
      <c r="Z694" s="148"/>
      <c r="AA694" s="148"/>
      <c r="AB694" s="148"/>
      <c r="AC694" s="148"/>
      <c r="AD694" s="148"/>
      <c r="AP694"/>
      <c r="AQ694"/>
      <c r="AX694"/>
    </row>
    <row r="695" spans="18:50" ht="12" customHeight="1" x14ac:dyDescent="0.25">
      <c r="R695" s="149"/>
      <c r="S695" s="148"/>
      <c r="T695" s="148"/>
      <c r="U695" s="148"/>
      <c r="V695" s="148"/>
      <c r="W695" s="148"/>
      <c r="X695" s="148"/>
      <c r="Y695" s="148"/>
      <c r="Z695" s="148"/>
      <c r="AA695" s="148"/>
      <c r="AB695" s="148"/>
      <c r="AC695" s="148"/>
      <c r="AD695" s="148"/>
      <c r="AP695"/>
      <c r="AQ695"/>
      <c r="AX695"/>
    </row>
    <row r="696" spans="18:50" ht="12" customHeight="1" x14ac:dyDescent="0.25">
      <c r="R696" s="149"/>
      <c r="S696" s="148"/>
      <c r="T696" s="148"/>
      <c r="U696" s="148"/>
      <c r="V696" s="148"/>
      <c r="W696" s="148"/>
      <c r="X696" s="148"/>
      <c r="Y696" s="148"/>
      <c r="Z696" s="148"/>
      <c r="AA696" s="148"/>
      <c r="AB696" s="148"/>
      <c r="AC696" s="148"/>
      <c r="AD696" s="148"/>
      <c r="AP696"/>
      <c r="AQ696"/>
      <c r="AX696"/>
    </row>
    <row r="697" spans="18:50" ht="12" customHeight="1" x14ac:dyDescent="0.25">
      <c r="R697" s="149"/>
      <c r="S697" s="148"/>
      <c r="T697" s="148"/>
      <c r="U697" s="148"/>
      <c r="V697" s="148"/>
      <c r="W697" s="148"/>
      <c r="X697" s="148"/>
      <c r="Y697" s="148"/>
      <c r="Z697" s="148"/>
      <c r="AA697" s="148"/>
      <c r="AB697" s="148"/>
      <c r="AC697" s="148"/>
      <c r="AD697" s="148"/>
      <c r="AP697"/>
      <c r="AQ697"/>
      <c r="AX697"/>
    </row>
    <row r="698" spans="18:50" ht="12" customHeight="1" x14ac:dyDescent="0.25">
      <c r="R698" s="149"/>
      <c r="S698" s="148"/>
      <c r="T698" s="148"/>
      <c r="U698" s="148"/>
      <c r="V698" s="148"/>
      <c r="W698" s="148"/>
      <c r="X698" s="148"/>
      <c r="Y698" s="148"/>
      <c r="Z698" s="148"/>
      <c r="AA698" s="148"/>
      <c r="AB698" s="148"/>
      <c r="AC698" s="148"/>
      <c r="AD698" s="148"/>
      <c r="AP698"/>
      <c r="AQ698"/>
      <c r="AX698"/>
    </row>
    <row r="699" spans="18:50" ht="12" customHeight="1" x14ac:dyDescent="0.25">
      <c r="R699" s="149"/>
      <c r="S699" s="148"/>
      <c r="T699" s="148"/>
      <c r="U699" s="148"/>
      <c r="V699" s="148"/>
      <c r="W699" s="148"/>
      <c r="X699" s="148"/>
      <c r="Y699" s="148"/>
      <c r="Z699" s="148"/>
      <c r="AA699" s="148"/>
      <c r="AB699" s="148"/>
      <c r="AC699" s="148"/>
      <c r="AD699" s="148"/>
      <c r="AP699"/>
      <c r="AQ699"/>
      <c r="AX699"/>
    </row>
    <row r="700" spans="18:50" ht="12" customHeight="1" x14ac:dyDescent="0.25">
      <c r="R700" s="149"/>
      <c r="S700" s="148"/>
      <c r="T700" s="148"/>
      <c r="U700" s="148"/>
      <c r="V700" s="148"/>
      <c r="W700" s="148"/>
      <c r="X700" s="148"/>
      <c r="Y700" s="148"/>
      <c r="Z700" s="148"/>
      <c r="AA700" s="148"/>
      <c r="AB700" s="148"/>
      <c r="AC700" s="148"/>
      <c r="AD700" s="148"/>
      <c r="AP700"/>
      <c r="AQ700"/>
      <c r="AX700"/>
    </row>
    <row r="701" spans="18:50" ht="12" customHeight="1" x14ac:dyDescent="0.25">
      <c r="R701" s="149"/>
      <c r="S701" s="148"/>
      <c r="T701" s="148"/>
      <c r="U701" s="148"/>
      <c r="V701" s="148"/>
      <c r="W701" s="148"/>
      <c r="X701" s="148"/>
      <c r="Y701" s="148"/>
      <c r="Z701" s="148"/>
      <c r="AA701" s="148"/>
      <c r="AB701" s="148"/>
      <c r="AC701" s="148"/>
      <c r="AD701" s="148"/>
      <c r="AP701"/>
      <c r="AQ701"/>
      <c r="AX701"/>
    </row>
    <row r="702" spans="18:50" ht="12" customHeight="1" x14ac:dyDescent="0.25">
      <c r="R702" s="149"/>
      <c r="S702" s="148"/>
      <c r="T702" s="148"/>
      <c r="U702" s="148"/>
      <c r="V702" s="148"/>
      <c r="W702" s="148"/>
      <c r="X702" s="148"/>
      <c r="Y702" s="148"/>
      <c r="Z702" s="148"/>
      <c r="AA702" s="148"/>
      <c r="AB702" s="148"/>
      <c r="AC702" s="148"/>
      <c r="AD702" s="148"/>
      <c r="AP702"/>
      <c r="AQ702"/>
      <c r="AX702"/>
    </row>
    <row r="703" spans="18:50" ht="12" customHeight="1" x14ac:dyDescent="0.25">
      <c r="R703" s="149"/>
      <c r="S703" s="148"/>
      <c r="T703" s="148"/>
      <c r="U703" s="148"/>
      <c r="V703" s="148"/>
      <c r="W703" s="148"/>
      <c r="X703" s="148"/>
      <c r="Y703" s="148"/>
      <c r="Z703" s="148"/>
      <c r="AA703" s="148"/>
      <c r="AB703" s="148"/>
      <c r="AC703" s="148"/>
      <c r="AD703" s="148"/>
      <c r="AP703"/>
      <c r="AQ703"/>
      <c r="AX703"/>
    </row>
    <row r="704" spans="18:50" ht="12" customHeight="1" x14ac:dyDescent="0.25">
      <c r="R704" s="149"/>
      <c r="S704" s="148"/>
      <c r="T704" s="148"/>
      <c r="U704" s="148"/>
      <c r="V704" s="148"/>
      <c r="W704" s="148"/>
      <c r="X704" s="148"/>
      <c r="Y704" s="148"/>
      <c r="Z704" s="148"/>
      <c r="AA704" s="148"/>
      <c r="AB704" s="148"/>
      <c r="AC704" s="148"/>
      <c r="AD704" s="148"/>
      <c r="AP704"/>
      <c r="AQ704"/>
      <c r="AX704"/>
    </row>
    <row r="705" spans="18:50" ht="12" customHeight="1" x14ac:dyDescent="0.25">
      <c r="R705" s="149"/>
      <c r="S705" s="148"/>
      <c r="T705" s="148"/>
      <c r="U705" s="148"/>
      <c r="V705" s="148"/>
      <c r="W705" s="148"/>
      <c r="X705" s="148"/>
      <c r="Y705" s="148"/>
      <c r="Z705" s="148"/>
      <c r="AA705" s="148"/>
      <c r="AB705" s="148"/>
      <c r="AC705" s="148"/>
      <c r="AD705" s="148"/>
      <c r="AP705"/>
      <c r="AQ705"/>
      <c r="AX705"/>
    </row>
    <row r="706" spans="18:50" ht="12" customHeight="1" x14ac:dyDescent="0.25">
      <c r="R706" s="149"/>
      <c r="S706" s="148"/>
      <c r="T706" s="148"/>
      <c r="U706" s="148"/>
      <c r="V706" s="148"/>
      <c r="W706" s="148"/>
      <c r="X706" s="148"/>
      <c r="Y706" s="148"/>
      <c r="Z706" s="148"/>
      <c r="AA706" s="148"/>
      <c r="AB706" s="148"/>
      <c r="AC706" s="148"/>
      <c r="AD706" s="148"/>
      <c r="AP706"/>
      <c r="AQ706"/>
      <c r="AX706"/>
    </row>
    <row r="707" spans="18:50" ht="12" customHeight="1" x14ac:dyDescent="0.25">
      <c r="R707" s="149"/>
      <c r="S707" s="148"/>
      <c r="T707" s="148"/>
      <c r="U707" s="148"/>
      <c r="V707" s="148"/>
      <c r="W707" s="148"/>
      <c r="X707" s="148"/>
      <c r="Y707" s="148"/>
      <c r="Z707" s="148"/>
      <c r="AA707" s="148"/>
      <c r="AB707" s="148"/>
      <c r="AC707" s="148"/>
      <c r="AD707" s="148"/>
      <c r="AP707"/>
      <c r="AQ707"/>
      <c r="AX707"/>
    </row>
    <row r="708" spans="18:50" ht="12" customHeight="1" x14ac:dyDescent="0.25">
      <c r="R708" s="149"/>
      <c r="S708" s="148"/>
      <c r="T708" s="148"/>
      <c r="U708" s="148"/>
      <c r="V708" s="148"/>
      <c r="W708" s="148"/>
      <c r="X708" s="148"/>
      <c r="Y708" s="148"/>
      <c r="Z708" s="148"/>
      <c r="AA708" s="148"/>
      <c r="AB708" s="148"/>
      <c r="AC708" s="148"/>
      <c r="AD708" s="148"/>
      <c r="AP708"/>
      <c r="AQ708"/>
      <c r="AX708"/>
    </row>
    <row r="709" spans="18:50" ht="12" customHeight="1" x14ac:dyDescent="0.25">
      <c r="R709" s="149"/>
      <c r="S709" s="148"/>
      <c r="T709" s="148"/>
      <c r="U709" s="148"/>
      <c r="V709" s="148"/>
      <c r="W709" s="148"/>
      <c r="X709" s="148"/>
      <c r="Y709" s="148"/>
      <c r="Z709" s="148"/>
      <c r="AA709" s="148"/>
      <c r="AB709" s="148"/>
      <c r="AC709" s="148"/>
      <c r="AD709" s="148"/>
      <c r="AP709"/>
      <c r="AQ709"/>
      <c r="AX709"/>
    </row>
    <row r="710" spans="18:50" ht="12" customHeight="1" x14ac:dyDescent="0.25">
      <c r="R710" s="149"/>
      <c r="S710" s="148"/>
      <c r="T710" s="148"/>
      <c r="U710" s="148"/>
      <c r="V710" s="148"/>
      <c r="W710" s="148"/>
      <c r="X710" s="148"/>
      <c r="Y710" s="148"/>
      <c r="Z710" s="148"/>
      <c r="AA710" s="148"/>
      <c r="AB710" s="148"/>
      <c r="AC710" s="148"/>
      <c r="AD710" s="148"/>
      <c r="AP710"/>
      <c r="AQ710"/>
      <c r="AX710"/>
    </row>
    <row r="711" spans="18:50" ht="12" customHeight="1" x14ac:dyDescent="0.25">
      <c r="R711" s="149"/>
      <c r="S711" s="148"/>
      <c r="T711" s="148"/>
      <c r="U711" s="148"/>
      <c r="V711" s="148"/>
      <c r="W711" s="148"/>
      <c r="X711" s="148"/>
      <c r="Y711" s="148"/>
      <c r="Z711" s="148"/>
      <c r="AA711" s="148"/>
      <c r="AB711" s="148"/>
      <c r="AC711" s="148"/>
      <c r="AD711" s="148"/>
      <c r="AP711"/>
      <c r="AQ711"/>
      <c r="AX711"/>
    </row>
    <row r="712" spans="18:50" ht="12" customHeight="1" x14ac:dyDescent="0.25">
      <c r="R712" s="149"/>
      <c r="S712" s="148"/>
      <c r="T712" s="148"/>
      <c r="U712" s="148"/>
      <c r="V712" s="148"/>
      <c r="W712" s="148"/>
      <c r="X712" s="148"/>
      <c r="Y712" s="148"/>
      <c r="Z712" s="148"/>
      <c r="AA712" s="148"/>
      <c r="AB712" s="148"/>
      <c r="AC712" s="148"/>
      <c r="AD712" s="148"/>
      <c r="AP712"/>
      <c r="AQ712"/>
      <c r="AX712"/>
    </row>
    <row r="713" spans="18:50" ht="12" customHeight="1" x14ac:dyDescent="0.25">
      <c r="R713" s="149"/>
      <c r="S713" s="148"/>
      <c r="T713" s="148"/>
      <c r="U713" s="148"/>
      <c r="V713" s="148"/>
      <c r="W713" s="148"/>
      <c r="X713" s="148"/>
      <c r="Y713" s="148"/>
      <c r="Z713" s="148"/>
      <c r="AA713" s="148"/>
      <c r="AB713" s="148"/>
      <c r="AC713" s="148"/>
      <c r="AD713" s="148"/>
      <c r="AP713"/>
      <c r="AQ713"/>
      <c r="AX713"/>
    </row>
    <row r="714" spans="18:50" ht="12" customHeight="1" x14ac:dyDescent="0.25">
      <c r="R714" s="149"/>
      <c r="S714" s="148"/>
      <c r="T714" s="148"/>
      <c r="U714" s="148"/>
      <c r="V714" s="148"/>
      <c r="W714" s="148"/>
      <c r="X714" s="148"/>
      <c r="Y714" s="148"/>
      <c r="Z714" s="148"/>
      <c r="AA714" s="148"/>
      <c r="AB714" s="148"/>
      <c r="AC714" s="148"/>
      <c r="AD714" s="148"/>
      <c r="AP714"/>
      <c r="AQ714"/>
      <c r="AX714"/>
    </row>
    <row r="715" spans="18:50" ht="12" customHeight="1" x14ac:dyDescent="0.25">
      <c r="R715" s="149"/>
      <c r="S715" s="148"/>
      <c r="T715" s="148"/>
      <c r="U715" s="148"/>
      <c r="V715" s="148"/>
      <c r="W715" s="148"/>
      <c r="X715" s="148"/>
      <c r="Y715" s="148"/>
      <c r="Z715" s="148"/>
      <c r="AA715" s="148"/>
      <c r="AB715" s="148"/>
      <c r="AC715" s="148"/>
      <c r="AD715" s="148"/>
      <c r="AP715"/>
      <c r="AQ715"/>
      <c r="AX715"/>
    </row>
    <row r="716" spans="18:50" ht="12" customHeight="1" x14ac:dyDescent="0.25">
      <c r="R716" s="149"/>
      <c r="S716" s="148"/>
      <c r="T716" s="148"/>
      <c r="U716" s="148"/>
      <c r="V716" s="148"/>
      <c r="W716" s="148"/>
      <c r="X716" s="148"/>
      <c r="Y716" s="148"/>
      <c r="Z716" s="148"/>
      <c r="AA716" s="148"/>
      <c r="AB716" s="148"/>
      <c r="AC716" s="148"/>
      <c r="AD716" s="148"/>
      <c r="AP716"/>
      <c r="AQ716"/>
      <c r="AX716"/>
    </row>
    <row r="717" spans="18:50" ht="12" customHeight="1" x14ac:dyDescent="0.25">
      <c r="R717" s="149"/>
      <c r="S717" s="148"/>
      <c r="T717" s="148"/>
      <c r="U717" s="148"/>
      <c r="V717" s="148"/>
      <c r="W717" s="148"/>
      <c r="X717" s="148"/>
      <c r="Y717" s="148"/>
      <c r="Z717" s="148"/>
      <c r="AA717" s="148"/>
      <c r="AB717" s="148"/>
      <c r="AC717" s="148"/>
      <c r="AD717" s="148"/>
      <c r="AP717"/>
      <c r="AQ717"/>
      <c r="AX717"/>
    </row>
    <row r="718" spans="18:50" ht="12" customHeight="1" x14ac:dyDescent="0.25">
      <c r="R718" s="149"/>
      <c r="S718" s="148"/>
      <c r="T718" s="148"/>
      <c r="U718" s="148"/>
      <c r="V718" s="148"/>
      <c r="W718" s="148"/>
      <c r="X718" s="148"/>
      <c r="Y718" s="148"/>
      <c r="Z718" s="148"/>
      <c r="AA718" s="148"/>
      <c r="AB718" s="148"/>
      <c r="AC718" s="148"/>
      <c r="AD718" s="148"/>
      <c r="AP718"/>
      <c r="AQ718"/>
      <c r="AX718"/>
    </row>
    <row r="719" spans="18:50" ht="12" customHeight="1" x14ac:dyDescent="0.25">
      <c r="R719" s="149"/>
      <c r="S719" s="148"/>
      <c r="T719" s="148"/>
      <c r="U719" s="148"/>
      <c r="V719" s="148"/>
      <c r="W719" s="148"/>
      <c r="X719" s="148"/>
      <c r="Y719" s="148"/>
      <c r="Z719" s="148"/>
      <c r="AA719" s="148"/>
      <c r="AB719" s="148"/>
      <c r="AC719" s="148"/>
      <c r="AD719" s="148"/>
      <c r="AP719"/>
      <c r="AQ719"/>
      <c r="AX719"/>
    </row>
    <row r="720" spans="18:50" ht="12" customHeight="1" x14ac:dyDescent="0.25">
      <c r="R720" s="149"/>
      <c r="S720" s="148"/>
      <c r="T720" s="148"/>
      <c r="U720" s="148"/>
      <c r="V720" s="148"/>
      <c r="W720" s="148"/>
      <c r="X720" s="148"/>
      <c r="Y720" s="148"/>
      <c r="Z720" s="148"/>
      <c r="AA720" s="148"/>
      <c r="AB720" s="148"/>
      <c r="AC720" s="148"/>
      <c r="AD720" s="148"/>
      <c r="AP720"/>
      <c r="AQ720"/>
      <c r="AX720"/>
    </row>
    <row r="721" spans="18:50" ht="12" customHeight="1" x14ac:dyDescent="0.25">
      <c r="R721" s="149"/>
      <c r="S721" s="148"/>
      <c r="T721" s="148"/>
      <c r="U721" s="148"/>
      <c r="V721" s="148"/>
      <c r="W721" s="148"/>
      <c r="X721" s="148"/>
      <c r="Y721" s="148"/>
      <c r="Z721" s="148"/>
      <c r="AA721" s="148"/>
      <c r="AB721" s="148"/>
      <c r="AC721" s="148"/>
      <c r="AD721" s="148"/>
      <c r="AP721"/>
      <c r="AQ721"/>
      <c r="AX721"/>
    </row>
    <row r="722" spans="18:50" ht="12" customHeight="1" x14ac:dyDescent="0.25">
      <c r="R722" s="149"/>
      <c r="S722" s="148"/>
      <c r="T722" s="148"/>
      <c r="U722" s="148"/>
      <c r="V722" s="148"/>
      <c r="W722" s="148"/>
      <c r="X722" s="148"/>
      <c r="Y722" s="148"/>
      <c r="Z722" s="148"/>
      <c r="AA722" s="148"/>
      <c r="AB722" s="148"/>
      <c r="AC722" s="148"/>
      <c r="AD722" s="148"/>
      <c r="AP722"/>
      <c r="AQ722"/>
      <c r="AX722"/>
    </row>
    <row r="723" spans="18:50" ht="12" customHeight="1" x14ac:dyDescent="0.25">
      <c r="R723" s="149"/>
      <c r="S723" s="148"/>
      <c r="T723" s="148"/>
      <c r="U723" s="148"/>
      <c r="V723" s="148"/>
      <c r="W723" s="148"/>
      <c r="X723" s="148"/>
      <c r="Y723" s="148"/>
      <c r="Z723" s="148"/>
      <c r="AA723" s="148"/>
      <c r="AB723" s="148"/>
      <c r="AC723" s="148"/>
      <c r="AD723" s="148"/>
      <c r="AP723"/>
      <c r="AQ723"/>
      <c r="AX723"/>
    </row>
    <row r="724" spans="18:50" ht="12" customHeight="1" x14ac:dyDescent="0.25">
      <c r="R724" s="149"/>
      <c r="S724" s="148"/>
      <c r="T724" s="148"/>
      <c r="U724" s="148"/>
      <c r="V724" s="148"/>
      <c r="W724" s="148"/>
      <c r="X724" s="148"/>
      <c r="Y724" s="148"/>
      <c r="Z724" s="148"/>
      <c r="AA724" s="148"/>
      <c r="AB724" s="148"/>
      <c r="AC724" s="148"/>
      <c r="AD724" s="148"/>
      <c r="AP724"/>
      <c r="AQ724"/>
      <c r="AX724"/>
    </row>
    <row r="725" spans="18:50" ht="12" customHeight="1" x14ac:dyDescent="0.25">
      <c r="R725" s="149"/>
      <c r="S725" s="148"/>
      <c r="T725" s="148"/>
      <c r="U725" s="148"/>
      <c r="V725" s="148"/>
      <c r="W725" s="148"/>
      <c r="X725" s="148"/>
      <c r="Y725" s="148"/>
      <c r="Z725" s="148"/>
      <c r="AA725" s="148"/>
      <c r="AB725" s="148"/>
      <c r="AC725" s="148"/>
      <c r="AD725" s="148"/>
      <c r="AP725"/>
      <c r="AQ725"/>
      <c r="AX725"/>
    </row>
    <row r="726" spans="18:50" ht="12" customHeight="1" x14ac:dyDescent="0.25">
      <c r="R726" s="149"/>
      <c r="S726" s="148"/>
      <c r="T726" s="148"/>
      <c r="U726" s="148"/>
      <c r="V726" s="148"/>
      <c r="W726" s="148"/>
      <c r="X726" s="148"/>
      <c r="Y726" s="148"/>
      <c r="Z726" s="148"/>
      <c r="AA726" s="148"/>
      <c r="AB726" s="148"/>
      <c r="AC726" s="148"/>
      <c r="AD726" s="148"/>
      <c r="AP726"/>
      <c r="AQ726"/>
      <c r="AX726"/>
    </row>
    <row r="727" spans="18:50" ht="12" customHeight="1" x14ac:dyDescent="0.25">
      <c r="R727" s="149"/>
      <c r="S727" s="148"/>
      <c r="T727" s="148"/>
      <c r="U727" s="148"/>
      <c r="V727" s="148"/>
      <c r="W727" s="148"/>
      <c r="X727" s="148"/>
      <c r="Y727" s="148"/>
      <c r="Z727" s="148"/>
      <c r="AA727" s="148"/>
      <c r="AB727" s="148"/>
      <c r="AC727" s="148"/>
      <c r="AD727" s="148"/>
      <c r="AP727"/>
      <c r="AQ727"/>
      <c r="AX727"/>
    </row>
    <row r="728" spans="18:50" ht="12" customHeight="1" x14ac:dyDescent="0.25">
      <c r="R728" s="149"/>
      <c r="S728" s="148"/>
      <c r="T728" s="148"/>
      <c r="U728" s="148"/>
      <c r="V728" s="148"/>
      <c r="W728" s="148"/>
      <c r="X728" s="148"/>
      <c r="Y728" s="148"/>
      <c r="Z728" s="148"/>
      <c r="AA728" s="148"/>
      <c r="AB728" s="148"/>
      <c r="AC728" s="148"/>
      <c r="AD728" s="148"/>
      <c r="AP728"/>
      <c r="AQ728"/>
      <c r="AX728"/>
    </row>
    <row r="729" spans="18:50" ht="12" customHeight="1" x14ac:dyDescent="0.25">
      <c r="R729" s="149"/>
      <c r="S729" s="148"/>
      <c r="T729" s="148"/>
      <c r="U729" s="148"/>
      <c r="V729" s="148"/>
      <c r="W729" s="148"/>
      <c r="X729" s="148"/>
      <c r="Y729" s="148"/>
      <c r="Z729" s="148"/>
      <c r="AA729" s="148"/>
      <c r="AB729" s="148"/>
      <c r="AC729" s="148"/>
      <c r="AD729" s="148"/>
      <c r="AP729"/>
      <c r="AQ729"/>
      <c r="AX729"/>
    </row>
    <row r="730" spans="18:50" ht="12" customHeight="1" x14ac:dyDescent="0.25">
      <c r="R730" s="149"/>
      <c r="S730" s="148"/>
      <c r="T730" s="148"/>
      <c r="U730" s="148"/>
      <c r="V730" s="148"/>
      <c r="W730" s="148"/>
      <c r="X730" s="148"/>
      <c r="Y730" s="148"/>
      <c r="Z730" s="148"/>
      <c r="AA730" s="148"/>
      <c r="AB730" s="148"/>
      <c r="AC730" s="148"/>
      <c r="AD730" s="148"/>
      <c r="AP730"/>
      <c r="AQ730"/>
      <c r="AX730"/>
    </row>
    <row r="731" spans="18:50" ht="12" customHeight="1" x14ac:dyDescent="0.25">
      <c r="R731" s="149"/>
      <c r="S731" s="148"/>
      <c r="T731" s="148"/>
      <c r="U731" s="148"/>
      <c r="V731" s="148"/>
      <c r="W731" s="148"/>
      <c r="X731" s="148"/>
      <c r="Y731" s="148"/>
      <c r="Z731" s="148"/>
      <c r="AA731" s="148"/>
      <c r="AB731" s="148"/>
      <c r="AC731" s="148"/>
      <c r="AD731" s="148"/>
      <c r="AP731"/>
      <c r="AQ731"/>
      <c r="AX731"/>
    </row>
    <row r="732" spans="18:50" ht="12" customHeight="1" x14ac:dyDescent="0.25">
      <c r="R732" s="149"/>
      <c r="S732" s="148"/>
      <c r="T732" s="148"/>
      <c r="U732" s="148"/>
      <c r="V732" s="148"/>
      <c r="W732" s="148"/>
      <c r="X732" s="148"/>
      <c r="Y732" s="148"/>
      <c r="Z732" s="148"/>
      <c r="AA732" s="148"/>
      <c r="AB732" s="148"/>
      <c r="AC732" s="148"/>
      <c r="AD732" s="148"/>
      <c r="AP732"/>
      <c r="AQ732"/>
      <c r="AX732"/>
    </row>
    <row r="733" spans="18:50" ht="12" customHeight="1" x14ac:dyDescent="0.25">
      <c r="R733" s="149"/>
      <c r="S733" s="148"/>
      <c r="T733" s="148"/>
      <c r="U733" s="148"/>
      <c r="V733" s="148"/>
      <c r="W733" s="148"/>
      <c r="X733" s="148"/>
      <c r="Y733" s="148"/>
      <c r="Z733" s="148"/>
      <c r="AA733" s="148"/>
      <c r="AB733" s="148"/>
      <c r="AC733" s="148"/>
      <c r="AD733" s="148"/>
      <c r="AP733"/>
      <c r="AQ733"/>
      <c r="AX733"/>
    </row>
    <row r="734" spans="18:50" ht="12" customHeight="1" x14ac:dyDescent="0.25">
      <c r="R734" s="149"/>
      <c r="S734" s="148"/>
      <c r="T734" s="148"/>
      <c r="U734" s="148"/>
      <c r="V734" s="148"/>
      <c r="W734" s="148"/>
      <c r="X734" s="148"/>
      <c r="Y734" s="148"/>
      <c r="Z734" s="148"/>
      <c r="AA734" s="148"/>
      <c r="AB734" s="148"/>
      <c r="AC734" s="148"/>
      <c r="AD734" s="148"/>
      <c r="AP734"/>
      <c r="AQ734"/>
      <c r="AX734"/>
    </row>
    <row r="735" spans="18:50" ht="12" customHeight="1" x14ac:dyDescent="0.25">
      <c r="R735" s="149"/>
      <c r="S735" s="148"/>
      <c r="T735" s="148"/>
      <c r="U735" s="148"/>
      <c r="V735" s="148"/>
      <c r="W735" s="148"/>
      <c r="X735" s="148"/>
      <c r="Y735" s="148"/>
      <c r="Z735" s="148"/>
      <c r="AA735" s="148"/>
      <c r="AB735" s="148"/>
      <c r="AC735" s="148"/>
      <c r="AD735" s="148"/>
      <c r="AP735"/>
      <c r="AQ735"/>
      <c r="AX735"/>
    </row>
    <row r="736" spans="18:50" ht="12" customHeight="1" x14ac:dyDescent="0.25">
      <c r="R736" s="149"/>
      <c r="S736" s="148"/>
      <c r="T736" s="148"/>
      <c r="U736" s="148"/>
      <c r="V736" s="148"/>
      <c r="W736" s="148"/>
      <c r="X736" s="148"/>
      <c r="Y736" s="148"/>
      <c r="Z736" s="148"/>
      <c r="AA736" s="148"/>
      <c r="AB736" s="148"/>
      <c r="AC736" s="148"/>
      <c r="AD736" s="148"/>
      <c r="AP736"/>
      <c r="AQ736"/>
      <c r="AX736"/>
    </row>
    <row r="737" spans="18:50" ht="12" customHeight="1" x14ac:dyDescent="0.25">
      <c r="R737" s="149"/>
      <c r="S737" s="148"/>
      <c r="T737" s="148"/>
      <c r="U737" s="148"/>
      <c r="V737" s="148"/>
      <c r="W737" s="148"/>
      <c r="X737" s="148"/>
      <c r="Y737" s="148"/>
      <c r="Z737" s="148"/>
      <c r="AA737" s="148"/>
      <c r="AB737" s="148"/>
      <c r="AC737" s="148"/>
      <c r="AD737" s="148"/>
      <c r="AP737"/>
      <c r="AQ737"/>
      <c r="AX737"/>
    </row>
    <row r="738" spans="18:50" ht="12" customHeight="1" x14ac:dyDescent="0.25">
      <c r="R738" s="149"/>
      <c r="S738" s="148"/>
      <c r="T738" s="148"/>
      <c r="U738" s="148"/>
      <c r="V738" s="148"/>
      <c r="W738" s="148"/>
      <c r="X738" s="148"/>
      <c r="Y738" s="148"/>
      <c r="Z738" s="148"/>
      <c r="AA738" s="148"/>
      <c r="AB738" s="148"/>
      <c r="AC738" s="148"/>
      <c r="AD738" s="148"/>
      <c r="AP738"/>
      <c r="AQ738"/>
      <c r="AX738"/>
    </row>
    <row r="739" spans="18:50" ht="12" customHeight="1" x14ac:dyDescent="0.25">
      <c r="R739" s="149"/>
      <c r="S739" s="148"/>
      <c r="T739" s="148"/>
      <c r="U739" s="148"/>
      <c r="V739" s="148"/>
      <c r="W739" s="148"/>
      <c r="X739" s="148"/>
      <c r="Y739" s="148"/>
      <c r="Z739" s="148"/>
      <c r="AA739" s="148"/>
      <c r="AB739" s="148"/>
      <c r="AC739" s="148"/>
      <c r="AD739" s="148"/>
      <c r="AP739"/>
      <c r="AQ739"/>
      <c r="AX739"/>
    </row>
    <row r="740" spans="18:50" ht="12" customHeight="1" x14ac:dyDescent="0.25">
      <c r="R740" s="149"/>
      <c r="S740" s="148"/>
      <c r="T740" s="148"/>
      <c r="U740" s="148"/>
      <c r="V740" s="148"/>
      <c r="W740" s="148"/>
      <c r="X740" s="148"/>
      <c r="Y740" s="148"/>
      <c r="Z740" s="148"/>
      <c r="AA740" s="148"/>
      <c r="AB740" s="148"/>
      <c r="AC740" s="148"/>
      <c r="AD740" s="148"/>
      <c r="AP740"/>
      <c r="AQ740"/>
      <c r="AX740"/>
    </row>
    <row r="741" spans="18:50" ht="12" customHeight="1" x14ac:dyDescent="0.25">
      <c r="R741" s="149"/>
      <c r="S741" s="148"/>
      <c r="T741" s="148"/>
      <c r="U741" s="148"/>
      <c r="V741" s="148"/>
      <c r="W741" s="148"/>
      <c r="X741" s="148"/>
      <c r="Y741" s="148"/>
      <c r="Z741" s="148"/>
      <c r="AA741" s="148"/>
      <c r="AB741" s="148"/>
      <c r="AC741" s="148"/>
      <c r="AD741" s="148"/>
      <c r="AP741"/>
      <c r="AQ741"/>
      <c r="AX741"/>
    </row>
    <row r="742" spans="18:50" ht="12" customHeight="1" x14ac:dyDescent="0.25">
      <c r="R742" s="149"/>
      <c r="S742" s="148"/>
      <c r="T742" s="148"/>
      <c r="U742" s="148"/>
      <c r="V742" s="148"/>
      <c r="W742" s="148"/>
      <c r="X742" s="148"/>
      <c r="Y742" s="148"/>
      <c r="Z742" s="148"/>
      <c r="AA742" s="148"/>
      <c r="AB742" s="148"/>
      <c r="AC742" s="148"/>
      <c r="AD742" s="148"/>
      <c r="AP742"/>
      <c r="AQ742"/>
      <c r="AX742"/>
    </row>
    <row r="743" spans="18:50" ht="12" customHeight="1" x14ac:dyDescent="0.25">
      <c r="R743" s="149"/>
      <c r="S743" s="148"/>
      <c r="T743" s="148"/>
      <c r="U743" s="148"/>
      <c r="V743" s="148"/>
      <c r="W743" s="148"/>
      <c r="X743" s="148"/>
      <c r="Y743" s="148"/>
      <c r="Z743" s="148"/>
      <c r="AA743" s="148"/>
      <c r="AB743" s="148"/>
      <c r="AC743" s="148"/>
      <c r="AD743" s="148"/>
      <c r="AP743"/>
      <c r="AQ743"/>
      <c r="AX743"/>
    </row>
    <row r="744" spans="18:50" ht="12" customHeight="1" x14ac:dyDescent="0.25">
      <c r="R744" s="149"/>
      <c r="S744" s="148"/>
      <c r="T744" s="148"/>
      <c r="U744" s="148"/>
      <c r="V744" s="148"/>
      <c r="W744" s="148"/>
      <c r="X744" s="148"/>
      <c r="Y744" s="148"/>
      <c r="Z744" s="148"/>
      <c r="AA744" s="148"/>
      <c r="AB744" s="148"/>
      <c r="AC744" s="148"/>
      <c r="AD744" s="148"/>
      <c r="AP744"/>
      <c r="AQ744"/>
      <c r="AX744"/>
    </row>
    <row r="745" spans="18:50" ht="12" customHeight="1" x14ac:dyDescent="0.25">
      <c r="R745" s="149"/>
      <c r="S745" s="148"/>
      <c r="T745" s="148"/>
      <c r="U745" s="148"/>
      <c r="V745" s="148"/>
      <c r="W745" s="148"/>
      <c r="X745" s="148"/>
      <c r="Y745" s="148"/>
      <c r="Z745" s="148"/>
      <c r="AA745" s="148"/>
      <c r="AB745" s="148"/>
      <c r="AC745" s="148"/>
      <c r="AD745" s="148"/>
      <c r="AP745"/>
      <c r="AQ745"/>
      <c r="AX745"/>
    </row>
    <row r="746" spans="18:50" ht="12" customHeight="1" x14ac:dyDescent="0.25">
      <c r="R746" s="149"/>
      <c r="S746" s="148"/>
      <c r="T746" s="148"/>
      <c r="U746" s="148"/>
      <c r="V746" s="148"/>
      <c r="W746" s="148"/>
      <c r="X746" s="148"/>
      <c r="Y746" s="148"/>
      <c r="Z746" s="148"/>
      <c r="AA746" s="148"/>
      <c r="AB746" s="148"/>
      <c r="AC746" s="148"/>
      <c r="AD746" s="148"/>
      <c r="AP746"/>
      <c r="AQ746"/>
      <c r="AX746"/>
    </row>
    <row r="747" spans="18:50" ht="12" customHeight="1" x14ac:dyDescent="0.25">
      <c r="R747" s="149"/>
      <c r="S747" s="148"/>
      <c r="T747" s="148"/>
      <c r="U747" s="148"/>
      <c r="V747" s="148"/>
      <c r="W747" s="148"/>
      <c r="X747" s="148"/>
      <c r="Y747" s="148"/>
      <c r="Z747" s="148"/>
      <c r="AA747" s="148"/>
      <c r="AB747" s="148"/>
      <c r="AC747" s="148"/>
      <c r="AD747" s="148"/>
      <c r="AP747"/>
      <c r="AQ747"/>
      <c r="AX747"/>
    </row>
    <row r="748" spans="18:50" ht="12" customHeight="1" x14ac:dyDescent="0.25">
      <c r="R748" s="149"/>
      <c r="S748" s="148"/>
      <c r="T748" s="148"/>
      <c r="U748" s="148"/>
      <c r="V748" s="148"/>
      <c r="W748" s="148"/>
      <c r="X748" s="148"/>
      <c r="Y748" s="148"/>
      <c r="Z748" s="148"/>
      <c r="AA748" s="148"/>
      <c r="AB748" s="148"/>
      <c r="AC748" s="148"/>
      <c r="AD748" s="148"/>
      <c r="AP748"/>
      <c r="AQ748"/>
      <c r="AX748"/>
    </row>
    <row r="749" spans="18:50" ht="12" customHeight="1" x14ac:dyDescent="0.25">
      <c r="R749" s="149"/>
      <c r="S749" s="148"/>
      <c r="T749" s="148"/>
      <c r="U749" s="148"/>
      <c r="V749" s="148"/>
      <c r="W749" s="148"/>
      <c r="X749" s="148"/>
      <c r="Y749" s="148"/>
      <c r="Z749" s="148"/>
      <c r="AA749" s="148"/>
      <c r="AB749" s="148"/>
      <c r="AC749" s="148"/>
      <c r="AD749" s="148"/>
      <c r="AP749"/>
      <c r="AQ749"/>
      <c r="AX749"/>
    </row>
    <row r="750" spans="18:50" ht="12" customHeight="1" x14ac:dyDescent="0.25">
      <c r="R750" s="149"/>
      <c r="S750" s="148"/>
      <c r="T750" s="148"/>
      <c r="U750" s="148"/>
      <c r="V750" s="148"/>
      <c r="W750" s="148"/>
      <c r="X750" s="148"/>
      <c r="Y750" s="148"/>
      <c r="Z750" s="148"/>
      <c r="AA750" s="148"/>
      <c r="AB750" s="148"/>
      <c r="AC750" s="148"/>
      <c r="AD750" s="148"/>
      <c r="AP750"/>
      <c r="AQ750"/>
      <c r="AX750"/>
    </row>
    <row r="751" spans="18:50" ht="12" customHeight="1" x14ac:dyDescent="0.25">
      <c r="R751" s="149"/>
      <c r="S751" s="148"/>
      <c r="T751" s="148"/>
      <c r="U751" s="148"/>
      <c r="V751" s="148"/>
      <c r="W751" s="148"/>
      <c r="X751" s="148"/>
      <c r="Y751" s="148"/>
      <c r="Z751" s="148"/>
      <c r="AA751" s="148"/>
      <c r="AB751" s="148"/>
      <c r="AC751" s="148"/>
      <c r="AD751" s="148"/>
      <c r="AP751"/>
      <c r="AQ751"/>
      <c r="AX751"/>
    </row>
    <row r="752" spans="18:50" ht="12" customHeight="1" x14ac:dyDescent="0.25">
      <c r="R752" s="149"/>
      <c r="S752" s="148"/>
      <c r="T752" s="148"/>
      <c r="U752" s="148"/>
      <c r="V752" s="148"/>
      <c r="W752" s="148"/>
      <c r="X752" s="148"/>
      <c r="Y752" s="148"/>
      <c r="Z752" s="148"/>
      <c r="AA752" s="148"/>
      <c r="AB752" s="148"/>
      <c r="AC752" s="148"/>
      <c r="AD752" s="148"/>
      <c r="AP752"/>
      <c r="AQ752"/>
      <c r="AX752"/>
    </row>
    <row r="753" spans="18:50" ht="12" customHeight="1" x14ac:dyDescent="0.25">
      <c r="R753" s="149"/>
      <c r="S753" s="148"/>
      <c r="T753" s="148"/>
      <c r="U753" s="148"/>
      <c r="V753" s="148"/>
      <c r="W753" s="148"/>
      <c r="X753" s="148"/>
      <c r="Y753" s="148"/>
      <c r="Z753" s="148"/>
      <c r="AA753" s="148"/>
      <c r="AB753" s="148"/>
      <c r="AC753" s="148"/>
      <c r="AD753" s="148"/>
      <c r="AP753"/>
      <c r="AQ753"/>
      <c r="AX753"/>
    </row>
    <row r="754" spans="18:50" ht="12" customHeight="1" x14ac:dyDescent="0.25">
      <c r="R754" s="149"/>
      <c r="S754" s="148"/>
      <c r="T754" s="148"/>
      <c r="U754" s="148"/>
      <c r="V754" s="148"/>
      <c r="W754" s="148"/>
      <c r="X754" s="148"/>
      <c r="Y754" s="148"/>
      <c r="Z754" s="148"/>
      <c r="AA754" s="148"/>
      <c r="AB754" s="148"/>
      <c r="AC754" s="148"/>
      <c r="AD754" s="148"/>
      <c r="AP754"/>
      <c r="AQ754"/>
      <c r="AX754"/>
    </row>
    <row r="755" spans="18:50" ht="12" customHeight="1" x14ac:dyDescent="0.25">
      <c r="R755" s="149"/>
      <c r="S755" s="148"/>
      <c r="T755" s="148"/>
      <c r="U755" s="148"/>
      <c r="V755" s="148"/>
      <c r="W755" s="148"/>
      <c r="X755" s="148"/>
      <c r="Y755" s="148"/>
      <c r="Z755" s="148"/>
      <c r="AA755" s="148"/>
      <c r="AB755" s="148"/>
      <c r="AC755" s="148"/>
      <c r="AD755" s="148"/>
      <c r="AP755"/>
      <c r="AQ755"/>
      <c r="AX755"/>
    </row>
    <row r="756" spans="18:50" ht="12" customHeight="1" x14ac:dyDescent="0.25">
      <c r="R756" s="149"/>
      <c r="S756" s="148"/>
      <c r="T756" s="148"/>
      <c r="U756" s="148"/>
      <c r="V756" s="148"/>
      <c r="W756" s="148"/>
      <c r="X756" s="148"/>
      <c r="Y756" s="148"/>
      <c r="Z756" s="148"/>
      <c r="AA756" s="148"/>
      <c r="AB756" s="148"/>
      <c r="AC756" s="148"/>
      <c r="AD756" s="148"/>
      <c r="AP756"/>
      <c r="AQ756"/>
      <c r="AX756"/>
    </row>
    <row r="757" spans="18:50" ht="12" customHeight="1" x14ac:dyDescent="0.25">
      <c r="R757" s="149"/>
      <c r="S757" s="148"/>
      <c r="T757" s="148"/>
      <c r="U757" s="148"/>
      <c r="V757" s="148"/>
      <c r="W757" s="148"/>
      <c r="X757" s="148"/>
      <c r="Y757" s="148"/>
      <c r="Z757" s="148"/>
      <c r="AA757" s="148"/>
      <c r="AB757" s="148"/>
      <c r="AC757" s="148"/>
      <c r="AD757" s="148"/>
      <c r="AP757"/>
      <c r="AQ757"/>
      <c r="AX757"/>
    </row>
    <row r="758" spans="18:50" ht="12" customHeight="1" x14ac:dyDescent="0.25">
      <c r="R758" s="149"/>
      <c r="S758" s="148"/>
      <c r="T758" s="148"/>
      <c r="U758" s="148"/>
      <c r="V758" s="148"/>
      <c r="W758" s="148"/>
      <c r="X758" s="148"/>
      <c r="Y758" s="148"/>
      <c r="Z758" s="148"/>
      <c r="AA758" s="148"/>
      <c r="AB758" s="148"/>
      <c r="AC758" s="148"/>
      <c r="AD758" s="148"/>
      <c r="AP758"/>
      <c r="AQ758"/>
      <c r="AX758"/>
    </row>
    <row r="759" spans="18:50" ht="12" customHeight="1" x14ac:dyDescent="0.25">
      <c r="R759" s="149"/>
      <c r="S759" s="148"/>
      <c r="T759" s="148"/>
      <c r="U759" s="148"/>
      <c r="V759" s="148"/>
      <c r="W759" s="148"/>
      <c r="X759" s="148"/>
      <c r="Y759" s="148"/>
      <c r="Z759" s="148"/>
      <c r="AA759" s="148"/>
      <c r="AB759" s="148"/>
      <c r="AC759" s="148"/>
      <c r="AD759" s="148"/>
      <c r="AP759"/>
      <c r="AQ759"/>
      <c r="AX759"/>
    </row>
    <row r="760" spans="18:50" ht="12" customHeight="1" x14ac:dyDescent="0.25">
      <c r="R760" s="149"/>
      <c r="S760" s="148"/>
      <c r="T760" s="148"/>
      <c r="U760" s="148"/>
      <c r="V760" s="148"/>
      <c r="W760" s="148"/>
      <c r="X760" s="148"/>
      <c r="Y760" s="148"/>
      <c r="Z760" s="148"/>
      <c r="AA760" s="148"/>
      <c r="AB760" s="148"/>
      <c r="AC760" s="148"/>
      <c r="AD760" s="148"/>
      <c r="AP760"/>
      <c r="AQ760"/>
      <c r="AX760"/>
    </row>
    <row r="761" spans="18:50" ht="12" customHeight="1" x14ac:dyDescent="0.25">
      <c r="R761" s="149"/>
      <c r="S761" s="148"/>
      <c r="T761" s="148"/>
      <c r="U761" s="148"/>
      <c r="V761" s="148"/>
      <c r="W761" s="148"/>
      <c r="X761" s="148"/>
      <c r="Y761" s="148"/>
      <c r="Z761" s="148"/>
      <c r="AA761" s="148"/>
      <c r="AB761" s="148"/>
      <c r="AC761" s="148"/>
      <c r="AD761" s="148"/>
      <c r="AP761"/>
      <c r="AQ761"/>
      <c r="AX761"/>
    </row>
    <row r="762" spans="18:50" ht="12" customHeight="1" x14ac:dyDescent="0.25">
      <c r="R762" s="149"/>
      <c r="S762" s="148"/>
      <c r="T762" s="148"/>
      <c r="U762" s="148"/>
      <c r="V762" s="148"/>
      <c r="W762" s="148"/>
      <c r="X762" s="148"/>
      <c r="Y762" s="148"/>
      <c r="Z762" s="148"/>
      <c r="AA762" s="148"/>
      <c r="AB762" s="148"/>
      <c r="AC762" s="148"/>
      <c r="AD762" s="148"/>
      <c r="AP762"/>
      <c r="AQ762"/>
      <c r="AX762"/>
    </row>
    <row r="763" spans="18:50" ht="12" customHeight="1" x14ac:dyDescent="0.25">
      <c r="R763" s="149"/>
      <c r="S763" s="148"/>
      <c r="T763" s="148"/>
      <c r="U763" s="148"/>
      <c r="V763" s="148"/>
      <c r="W763" s="148"/>
      <c r="X763" s="148"/>
      <c r="Y763" s="148"/>
      <c r="Z763" s="148"/>
      <c r="AA763" s="148"/>
      <c r="AB763" s="148"/>
      <c r="AC763" s="148"/>
      <c r="AD763" s="148"/>
      <c r="AP763"/>
      <c r="AQ763"/>
      <c r="AX763"/>
    </row>
    <row r="764" spans="18:50" ht="12" customHeight="1" x14ac:dyDescent="0.25">
      <c r="R764" s="149"/>
      <c r="S764" s="148"/>
      <c r="T764" s="148"/>
      <c r="U764" s="148"/>
      <c r="V764" s="148"/>
      <c r="W764" s="148"/>
      <c r="X764" s="148"/>
      <c r="Y764" s="148"/>
      <c r="Z764" s="148"/>
      <c r="AA764" s="148"/>
      <c r="AB764" s="148"/>
      <c r="AC764" s="148"/>
      <c r="AD764" s="148"/>
      <c r="AP764"/>
      <c r="AQ764"/>
      <c r="AX764"/>
    </row>
    <row r="765" spans="18:50" ht="12" customHeight="1" x14ac:dyDescent="0.25">
      <c r="R765" s="149"/>
      <c r="S765" s="148"/>
      <c r="T765" s="148"/>
      <c r="U765" s="148"/>
      <c r="V765" s="148"/>
      <c r="W765" s="148"/>
      <c r="X765" s="148"/>
      <c r="Y765" s="148"/>
      <c r="Z765" s="148"/>
      <c r="AA765" s="148"/>
      <c r="AB765" s="148"/>
      <c r="AC765" s="148"/>
      <c r="AD765" s="148"/>
      <c r="AP765"/>
      <c r="AQ765"/>
      <c r="AX765"/>
    </row>
    <row r="766" spans="18:50" ht="12" customHeight="1" x14ac:dyDescent="0.25">
      <c r="R766" s="149"/>
      <c r="S766" s="148"/>
      <c r="T766" s="148"/>
      <c r="U766" s="148"/>
      <c r="V766" s="148"/>
      <c r="W766" s="148"/>
      <c r="X766" s="148"/>
      <c r="Y766" s="148"/>
      <c r="Z766" s="148"/>
      <c r="AA766" s="148"/>
      <c r="AB766" s="148"/>
      <c r="AC766" s="148"/>
      <c r="AD766" s="148"/>
      <c r="AP766"/>
      <c r="AQ766"/>
      <c r="AX766"/>
    </row>
    <row r="767" spans="18:50" ht="12" customHeight="1" x14ac:dyDescent="0.25">
      <c r="R767" s="149"/>
      <c r="S767" s="148"/>
      <c r="T767" s="148"/>
      <c r="U767" s="148"/>
      <c r="V767" s="148"/>
      <c r="W767" s="148"/>
      <c r="X767" s="148"/>
      <c r="Y767" s="148"/>
      <c r="Z767" s="148"/>
      <c r="AA767" s="148"/>
      <c r="AB767" s="148"/>
      <c r="AC767" s="148"/>
      <c r="AD767" s="148"/>
      <c r="AP767"/>
      <c r="AQ767"/>
      <c r="AX767"/>
    </row>
    <row r="768" spans="18:50" ht="12" customHeight="1" x14ac:dyDescent="0.25">
      <c r="R768" s="149"/>
      <c r="S768" s="148"/>
      <c r="T768" s="148"/>
      <c r="U768" s="148"/>
      <c r="V768" s="148"/>
      <c r="W768" s="148"/>
      <c r="X768" s="148"/>
      <c r="Y768" s="148"/>
      <c r="Z768" s="148"/>
      <c r="AA768" s="148"/>
      <c r="AB768" s="148"/>
      <c r="AC768" s="148"/>
      <c r="AD768" s="148"/>
      <c r="AP768"/>
      <c r="AQ768"/>
      <c r="AX768"/>
    </row>
    <row r="769" spans="18:50" ht="12" customHeight="1" x14ac:dyDescent="0.25">
      <c r="R769" s="149"/>
      <c r="S769" s="148"/>
      <c r="T769" s="148"/>
      <c r="U769" s="148"/>
      <c r="V769" s="148"/>
      <c r="W769" s="148"/>
      <c r="X769" s="148"/>
      <c r="Y769" s="148"/>
      <c r="Z769" s="148"/>
      <c r="AA769" s="148"/>
      <c r="AB769" s="148"/>
      <c r="AC769" s="148"/>
      <c r="AD769" s="148"/>
      <c r="AP769"/>
      <c r="AQ769"/>
      <c r="AX769"/>
    </row>
    <row r="770" spans="18:50" ht="12" customHeight="1" x14ac:dyDescent="0.25">
      <c r="R770" s="149"/>
      <c r="S770" s="148"/>
      <c r="T770" s="148"/>
      <c r="U770" s="148"/>
      <c r="V770" s="148"/>
      <c r="W770" s="148"/>
      <c r="X770" s="148"/>
      <c r="Y770" s="148"/>
      <c r="Z770" s="148"/>
      <c r="AA770" s="148"/>
      <c r="AB770" s="148"/>
      <c r="AC770" s="148"/>
      <c r="AD770" s="148"/>
      <c r="AP770"/>
      <c r="AQ770"/>
      <c r="AX770"/>
    </row>
    <row r="771" spans="18:50" ht="12" customHeight="1" x14ac:dyDescent="0.25">
      <c r="R771" s="149"/>
      <c r="S771" s="148"/>
      <c r="T771" s="148"/>
      <c r="U771" s="148"/>
      <c r="V771" s="148"/>
      <c r="W771" s="148"/>
      <c r="X771" s="148"/>
      <c r="Y771" s="148"/>
      <c r="Z771" s="148"/>
      <c r="AA771" s="148"/>
      <c r="AB771" s="148"/>
      <c r="AC771" s="148"/>
      <c r="AD771" s="148"/>
      <c r="AP771"/>
      <c r="AQ771"/>
      <c r="AX771"/>
    </row>
    <row r="772" spans="18:50" ht="12" customHeight="1" x14ac:dyDescent="0.25">
      <c r="R772" s="149"/>
      <c r="S772" s="148"/>
      <c r="T772" s="148"/>
      <c r="U772" s="148"/>
      <c r="V772" s="148"/>
      <c r="W772" s="148"/>
      <c r="X772" s="148"/>
      <c r="Y772" s="148"/>
      <c r="Z772" s="148"/>
      <c r="AA772" s="148"/>
      <c r="AB772" s="148"/>
      <c r="AC772" s="148"/>
      <c r="AD772" s="148"/>
      <c r="AP772"/>
      <c r="AQ772"/>
      <c r="AX772"/>
    </row>
    <row r="773" spans="18:50" ht="12" customHeight="1" x14ac:dyDescent="0.25">
      <c r="R773" s="149"/>
      <c r="S773" s="148"/>
      <c r="T773" s="148"/>
      <c r="U773" s="148"/>
      <c r="V773" s="148"/>
      <c r="W773" s="148"/>
      <c r="X773" s="148"/>
      <c r="Y773" s="148"/>
      <c r="Z773" s="148"/>
      <c r="AA773" s="148"/>
      <c r="AB773" s="148"/>
      <c r="AC773" s="148"/>
      <c r="AD773" s="148"/>
      <c r="AP773"/>
      <c r="AQ773"/>
      <c r="AX773"/>
    </row>
    <row r="774" spans="18:50" ht="12" customHeight="1" x14ac:dyDescent="0.25">
      <c r="R774" s="149"/>
      <c r="S774" s="148"/>
      <c r="T774" s="148"/>
      <c r="U774" s="148"/>
      <c r="V774" s="148"/>
      <c r="W774" s="148"/>
      <c r="X774" s="148"/>
      <c r="Y774" s="148"/>
      <c r="Z774" s="148"/>
      <c r="AA774" s="148"/>
      <c r="AB774" s="148"/>
      <c r="AC774" s="148"/>
      <c r="AD774" s="148"/>
      <c r="AP774"/>
      <c r="AQ774"/>
      <c r="AX774"/>
    </row>
    <row r="775" spans="18:50" ht="12" customHeight="1" x14ac:dyDescent="0.25">
      <c r="R775" s="149"/>
      <c r="S775" s="148"/>
      <c r="T775" s="148"/>
      <c r="U775" s="148"/>
      <c r="V775" s="148"/>
      <c r="W775" s="148"/>
      <c r="X775" s="148"/>
      <c r="Y775" s="148"/>
      <c r="Z775" s="148"/>
      <c r="AA775" s="148"/>
      <c r="AB775" s="148"/>
      <c r="AC775" s="148"/>
      <c r="AD775" s="148"/>
      <c r="AP775"/>
      <c r="AQ775"/>
      <c r="AX775"/>
    </row>
    <row r="776" spans="18:50" ht="12" customHeight="1" x14ac:dyDescent="0.25">
      <c r="R776" s="149"/>
      <c r="S776" s="148"/>
      <c r="T776" s="148"/>
      <c r="U776" s="148"/>
      <c r="V776" s="148"/>
      <c r="W776" s="148"/>
      <c r="X776" s="148"/>
      <c r="Y776" s="148"/>
      <c r="Z776" s="148"/>
      <c r="AA776" s="148"/>
      <c r="AB776" s="148"/>
      <c r="AC776" s="148"/>
      <c r="AD776" s="148"/>
      <c r="AP776"/>
      <c r="AQ776"/>
      <c r="AX776"/>
    </row>
    <row r="777" spans="18:50" ht="12" customHeight="1" x14ac:dyDescent="0.25">
      <c r="R777" s="149"/>
      <c r="S777" s="148"/>
      <c r="T777" s="148"/>
      <c r="U777" s="148"/>
      <c r="V777" s="148"/>
      <c r="W777" s="148"/>
      <c r="X777" s="148"/>
      <c r="Y777" s="148"/>
      <c r="Z777" s="148"/>
      <c r="AA777" s="148"/>
      <c r="AB777" s="148"/>
      <c r="AC777" s="148"/>
      <c r="AD777" s="148"/>
      <c r="AP777"/>
      <c r="AQ777"/>
      <c r="AX777"/>
    </row>
    <row r="778" spans="18:50" ht="12" customHeight="1" x14ac:dyDescent="0.25">
      <c r="R778" s="149"/>
      <c r="S778" s="148"/>
      <c r="T778" s="148"/>
      <c r="U778" s="148"/>
      <c r="V778" s="148"/>
      <c r="W778" s="148"/>
      <c r="X778" s="148"/>
      <c r="Y778" s="148"/>
      <c r="Z778" s="148"/>
      <c r="AA778" s="148"/>
      <c r="AB778" s="148"/>
      <c r="AC778" s="148"/>
      <c r="AD778" s="148"/>
      <c r="AP778"/>
      <c r="AQ778"/>
      <c r="AX778"/>
    </row>
    <row r="779" spans="18:50" ht="12" customHeight="1" x14ac:dyDescent="0.25">
      <c r="R779" s="149"/>
      <c r="S779" s="148"/>
      <c r="T779" s="148"/>
      <c r="U779" s="148"/>
      <c r="V779" s="148"/>
      <c r="W779" s="148"/>
      <c r="X779" s="148"/>
      <c r="Y779" s="148"/>
      <c r="Z779" s="148"/>
      <c r="AA779" s="148"/>
      <c r="AB779" s="148"/>
      <c r="AC779" s="148"/>
      <c r="AD779" s="148"/>
      <c r="AP779"/>
      <c r="AQ779"/>
      <c r="AX779"/>
    </row>
    <row r="780" spans="18:50" ht="12" customHeight="1" x14ac:dyDescent="0.25">
      <c r="R780" s="149"/>
      <c r="S780" s="148"/>
      <c r="T780" s="148"/>
      <c r="U780" s="148"/>
      <c r="V780" s="148"/>
      <c r="W780" s="148"/>
      <c r="X780" s="148"/>
      <c r="Y780" s="148"/>
      <c r="Z780" s="148"/>
      <c r="AA780" s="148"/>
      <c r="AB780" s="148"/>
      <c r="AC780" s="148"/>
      <c r="AD780" s="148"/>
      <c r="AP780"/>
      <c r="AQ780"/>
      <c r="AX780"/>
    </row>
    <row r="781" spans="18:50" ht="12" customHeight="1" x14ac:dyDescent="0.25">
      <c r="R781" s="149"/>
      <c r="S781" s="148"/>
      <c r="T781" s="148"/>
      <c r="U781" s="148"/>
      <c r="V781" s="148"/>
      <c r="W781" s="148"/>
      <c r="X781" s="148"/>
      <c r="Y781" s="148"/>
      <c r="Z781" s="148"/>
      <c r="AA781" s="148"/>
      <c r="AB781" s="148"/>
      <c r="AC781" s="148"/>
      <c r="AD781" s="148"/>
      <c r="AP781"/>
      <c r="AQ781"/>
      <c r="AX781"/>
    </row>
    <row r="782" spans="18:50" ht="12" customHeight="1" x14ac:dyDescent="0.25">
      <c r="R782" s="149"/>
      <c r="S782" s="148"/>
      <c r="T782" s="148"/>
      <c r="U782" s="148"/>
      <c r="V782" s="148"/>
      <c r="W782" s="148"/>
      <c r="X782" s="148"/>
      <c r="Y782" s="148"/>
      <c r="Z782" s="148"/>
      <c r="AA782" s="148"/>
      <c r="AB782" s="148"/>
      <c r="AC782" s="148"/>
      <c r="AD782" s="148"/>
      <c r="AP782"/>
      <c r="AQ782"/>
      <c r="AX782"/>
    </row>
    <row r="783" spans="18:50" ht="12" customHeight="1" x14ac:dyDescent="0.25">
      <c r="R783" s="149"/>
      <c r="S783" s="148"/>
      <c r="T783" s="148"/>
      <c r="U783" s="148"/>
      <c r="V783" s="148"/>
      <c r="W783" s="148"/>
      <c r="X783" s="148"/>
      <c r="Y783" s="148"/>
      <c r="Z783" s="148"/>
      <c r="AA783" s="148"/>
      <c r="AB783" s="148"/>
      <c r="AC783" s="148"/>
      <c r="AD783" s="148"/>
      <c r="AP783"/>
      <c r="AQ783"/>
      <c r="AX783"/>
    </row>
    <row r="784" spans="18:50" ht="12" customHeight="1" x14ac:dyDescent="0.25">
      <c r="R784" s="149"/>
      <c r="S784" s="148"/>
      <c r="T784" s="148"/>
      <c r="U784" s="148"/>
      <c r="V784" s="148"/>
      <c r="W784" s="148"/>
      <c r="X784" s="148"/>
      <c r="Y784" s="148"/>
      <c r="Z784" s="148"/>
      <c r="AA784" s="148"/>
      <c r="AB784" s="148"/>
      <c r="AC784" s="148"/>
      <c r="AD784" s="148"/>
      <c r="AP784"/>
      <c r="AQ784"/>
      <c r="AX784"/>
    </row>
    <row r="785" spans="18:50" ht="12" customHeight="1" x14ac:dyDescent="0.25">
      <c r="R785" s="149"/>
      <c r="S785" s="148"/>
      <c r="T785" s="148"/>
      <c r="U785" s="148"/>
      <c r="V785" s="148"/>
      <c r="W785" s="148"/>
      <c r="X785" s="148"/>
      <c r="Y785" s="148"/>
      <c r="Z785" s="148"/>
      <c r="AA785" s="148"/>
      <c r="AB785" s="148"/>
      <c r="AC785" s="148"/>
      <c r="AD785" s="148"/>
      <c r="AP785"/>
      <c r="AQ785"/>
      <c r="AX785"/>
    </row>
    <row r="786" spans="18:50" ht="12" customHeight="1" x14ac:dyDescent="0.25">
      <c r="R786" s="149"/>
      <c r="S786" s="148"/>
      <c r="T786" s="148"/>
      <c r="U786" s="148"/>
      <c r="V786" s="148"/>
      <c r="W786" s="148"/>
      <c r="X786" s="148"/>
      <c r="Y786" s="148"/>
      <c r="Z786" s="148"/>
      <c r="AA786" s="148"/>
      <c r="AB786" s="148"/>
      <c r="AC786" s="148"/>
      <c r="AD786" s="148"/>
      <c r="AP786"/>
      <c r="AQ786"/>
      <c r="AX786"/>
    </row>
    <row r="787" spans="18:50" ht="12" customHeight="1" x14ac:dyDescent="0.25">
      <c r="R787" s="149"/>
      <c r="S787" s="148"/>
      <c r="T787" s="148"/>
      <c r="U787" s="148"/>
      <c r="V787" s="148"/>
      <c r="W787" s="148"/>
      <c r="X787" s="148"/>
      <c r="Y787" s="148"/>
      <c r="Z787" s="148"/>
      <c r="AA787" s="148"/>
      <c r="AB787" s="148"/>
      <c r="AC787" s="148"/>
      <c r="AD787" s="148"/>
      <c r="AP787"/>
      <c r="AQ787"/>
      <c r="AX787"/>
    </row>
    <row r="788" spans="18:50" ht="12" customHeight="1" x14ac:dyDescent="0.25">
      <c r="R788" s="149"/>
      <c r="S788" s="148"/>
      <c r="T788" s="148"/>
      <c r="U788" s="148"/>
      <c r="V788" s="148"/>
      <c r="W788" s="148"/>
      <c r="X788" s="148"/>
      <c r="Y788" s="148"/>
      <c r="Z788" s="148"/>
      <c r="AA788" s="148"/>
      <c r="AB788" s="148"/>
      <c r="AC788" s="148"/>
      <c r="AD788" s="148"/>
      <c r="AP788"/>
      <c r="AQ788"/>
      <c r="AX788"/>
    </row>
    <row r="789" spans="18:50" ht="12" customHeight="1" x14ac:dyDescent="0.25">
      <c r="R789" s="149"/>
      <c r="S789" s="148"/>
      <c r="T789" s="148"/>
      <c r="U789" s="148"/>
      <c r="V789" s="148"/>
      <c r="W789" s="148"/>
      <c r="X789" s="148"/>
      <c r="Y789" s="148"/>
      <c r="Z789" s="148"/>
      <c r="AA789" s="148"/>
      <c r="AB789" s="148"/>
      <c r="AC789" s="148"/>
      <c r="AD789" s="148"/>
      <c r="AP789"/>
      <c r="AQ789"/>
      <c r="AX789"/>
    </row>
    <row r="790" spans="18:50" ht="12" customHeight="1" x14ac:dyDescent="0.25">
      <c r="R790" s="149"/>
      <c r="S790" s="148"/>
      <c r="T790" s="148"/>
      <c r="U790" s="148"/>
      <c r="V790" s="148"/>
      <c r="W790" s="148"/>
      <c r="X790" s="148"/>
      <c r="Y790" s="148"/>
      <c r="Z790" s="148"/>
      <c r="AA790" s="148"/>
      <c r="AB790" s="148"/>
      <c r="AC790" s="148"/>
      <c r="AD790" s="148"/>
      <c r="AP790"/>
      <c r="AQ790"/>
      <c r="AX790"/>
    </row>
    <row r="791" spans="18:50" ht="12" customHeight="1" x14ac:dyDescent="0.25">
      <c r="R791" s="149"/>
      <c r="S791" s="148"/>
      <c r="T791" s="148"/>
      <c r="U791" s="148"/>
      <c r="V791" s="148"/>
      <c r="W791" s="148"/>
      <c r="X791" s="148"/>
      <c r="Y791" s="148"/>
      <c r="Z791" s="148"/>
      <c r="AA791" s="148"/>
      <c r="AB791" s="148"/>
      <c r="AC791" s="148"/>
      <c r="AD791" s="148"/>
      <c r="AP791"/>
      <c r="AQ791"/>
      <c r="AX791"/>
    </row>
    <row r="792" spans="18:50" ht="12" customHeight="1" x14ac:dyDescent="0.25">
      <c r="R792" s="149"/>
      <c r="S792" s="148"/>
      <c r="T792" s="148"/>
      <c r="U792" s="148"/>
      <c r="V792" s="148"/>
      <c r="W792" s="148"/>
      <c r="X792" s="148"/>
      <c r="Y792" s="148"/>
      <c r="Z792" s="148"/>
      <c r="AA792" s="148"/>
      <c r="AB792" s="148"/>
      <c r="AC792" s="148"/>
      <c r="AD792" s="148"/>
      <c r="AP792"/>
      <c r="AQ792"/>
      <c r="AX792"/>
    </row>
    <row r="793" spans="18:50" ht="12" customHeight="1" x14ac:dyDescent="0.25">
      <c r="R793" s="149"/>
      <c r="S793" s="148"/>
      <c r="T793" s="148"/>
      <c r="U793" s="148"/>
      <c r="V793" s="148"/>
      <c r="W793" s="148"/>
      <c r="X793" s="148"/>
      <c r="Y793" s="148"/>
      <c r="Z793" s="148"/>
      <c r="AA793" s="148"/>
      <c r="AB793" s="148"/>
      <c r="AC793" s="148"/>
      <c r="AD793" s="148"/>
      <c r="AP793"/>
      <c r="AQ793"/>
      <c r="AX793"/>
    </row>
    <row r="794" spans="18:50" ht="12" customHeight="1" x14ac:dyDescent="0.25">
      <c r="R794" s="149"/>
      <c r="S794" s="148"/>
      <c r="T794" s="148"/>
      <c r="U794" s="148"/>
      <c r="V794" s="148"/>
      <c r="W794" s="148"/>
      <c r="X794" s="148"/>
      <c r="Y794" s="148"/>
      <c r="Z794" s="148"/>
      <c r="AA794" s="148"/>
      <c r="AB794" s="148"/>
      <c r="AC794" s="148"/>
      <c r="AD794" s="148"/>
      <c r="AP794"/>
      <c r="AQ794"/>
      <c r="AX794"/>
    </row>
    <row r="795" spans="18:50" ht="12" customHeight="1" x14ac:dyDescent="0.25">
      <c r="R795" s="149"/>
      <c r="S795" s="148"/>
      <c r="T795" s="148"/>
      <c r="U795" s="148"/>
      <c r="V795" s="148"/>
      <c r="W795" s="148"/>
      <c r="X795" s="148"/>
      <c r="Y795" s="148"/>
      <c r="Z795" s="148"/>
      <c r="AA795" s="148"/>
      <c r="AB795" s="148"/>
      <c r="AC795" s="148"/>
      <c r="AD795" s="148"/>
      <c r="AP795"/>
      <c r="AQ795"/>
      <c r="AX795"/>
    </row>
    <row r="796" spans="18:50" ht="12" customHeight="1" x14ac:dyDescent="0.25">
      <c r="R796" s="149"/>
      <c r="S796" s="148"/>
      <c r="T796" s="148"/>
      <c r="U796" s="148"/>
      <c r="V796" s="148"/>
      <c r="W796" s="148"/>
      <c r="X796" s="148"/>
      <c r="Y796" s="148"/>
      <c r="Z796" s="148"/>
      <c r="AA796" s="148"/>
      <c r="AB796" s="148"/>
      <c r="AC796" s="148"/>
      <c r="AD796" s="148"/>
      <c r="AP796"/>
      <c r="AQ796"/>
      <c r="AX796"/>
    </row>
    <row r="797" spans="18:50" ht="12" customHeight="1" x14ac:dyDescent="0.25">
      <c r="R797" s="149"/>
      <c r="S797" s="148"/>
      <c r="T797" s="148"/>
      <c r="U797" s="148"/>
      <c r="V797" s="148"/>
      <c r="W797" s="148"/>
      <c r="X797" s="148"/>
      <c r="Y797" s="148"/>
      <c r="Z797" s="148"/>
      <c r="AA797" s="148"/>
      <c r="AB797" s="148"/>
      <c r="AC797" s="148"/>
      <c r="AD797" s="148"/>
      <c r="AP797"/>
      <c r="AQ797"/>
      <c r="AX797"/>
    </row>
    <row r="798" spans="18:50" ht="12" customHeight="1" x14ac:dyDescent="0.25">
      <c r="R798" s="149"/>
      <c r="S798" s="148"/>
      <c r="T798" s="148"/>
      <c r="U798" s="148"/>
      <c r="V798" s="148"/>
      <c r="W798" s="148"/>
      <c r="X798" s="148"/>
      <c r="Y798" s="148"/>
      <c r="Z798" s="148"/>
      <c r="AA798" s="148"/>
      <c r="AB798" s="148"/>
      <c r="AC798" s="148"/>
      <c r="AD798" s="148"/>
      <c r="AP798"/>
      <c r="AQ798"/>
      <c r="AX798"/>
    </row>
    <row r="799" spans="18:50" ht="12" customHeight="1" x14ac:dyDescent="0.25">
      <c r="R799" s="149"/>
      <c r="S799" s="148"/>
      <c r="T799" s="148"/>
      <c r="U799" s="148"/>
      <c r="V799" s="148"/>
      <c r="W799" s="148"/>
      <c r="X799" s="148"/>
      <c r="Y799" s="148"/>
      <c r="Z799" s="148"/>
      <c r="AA799" s="148"/>
      <c r="AB799" s="148"/>
      <c r="AC799" s="148"/>
      <c r="AD799" s="148"/>
      <c r="AP799"/>
      <c r="AQ799"/>
      <c r="AX799"/>
    </row>
    <row r="800" spans="18:50" ht="12" customHeight="1" x14ac:dyDescent="0.25">
      <c r="R800" s="149"/>
      <c r="S800" s="148"/>
      <c r="T800" s="148"/>
      <c r="U800" s="148"/>
      <c r="V800" s="148"/>
      <c r="W800" s="148"/>
      <c r="X800" s="148"/>
      <c r="Y800" s="148"/>
      <c r="Z800" s="148"/>
      <c r="AA800" s="148"/>
      <c r="AB800" s="148"/>
      <c r="AC800" s="148"/>
      <c r="AD800" s="148"/>
      <c r="AP800"/>
      <c r="AQ800"/>
      <c r="AX800"/>
    </row>
    <row r="801" spans="18:50" ht="12" customHeight="1" x14ac:dyDescent="0.25">
      <c r="R801" s="149"/>
      <c r="S801" s="148"/>
      <c r="T801" s="148"/>
      <c r="U801" s="148"/>
      <c r="V801" s="148"/>
      <c r="W801" s="148"/>
      <c r="X801" s="148"/>
      <c r="Y801" s="148"/>
      <c r="Z801" s="148"/>
      <c r="AA801" s="148"/>
      <c r="AB801" s="148"/>
      <c r="AC801" s="148"/>
      <c r="AD801" s="148"/>
      <c r="AP801"/>
      <c r="AQ801"/>
      <c r="AX801"/>
    </row>
    <row r="802" spans="18:50" ht="12" customHeight="1" x14ac:dyDescent="0.25">
      <c r="R802" s="149"/>
      <c r="S802" s="148"/>
      <c r="T802" s="148"/>
      <c r="U802" s="148"/>
      <c r="V802" s="148"/>
      <c r="W802" s="148"/>
      <c r="X802" s="148"/>
      <c r="Y802" s="148"/>
      <c r="Z802" s="148"/>
      <c r="AA802" s="148"/>
      <c r="AB802" s="148"/>
      <c r="AC802" s="148"/>
      <c r="AD802" s="148"/>
      <c r="AP802"/>
      <c r="AQ802"/>
      <c r="AX802"/>
    </row>
    <row r="803" spans="18:50" ht="12" customHeight="1" x14ac:dyDescent="0.25">
      <c r="R803" s="149"/>
      <c r="S803" s="148"/>
      <c r="T803" s="148"/>
      <c r="U803" s="148"/>
      <c r="V803" s="148"/>
      <c r="W803" s="148"/>
      <c r="X803" s="148"/>
      <c r="Y803" s="148"/>
      <c r="Z803" s="148"/>
      <c r="AA803" s="148"/>
      <c r="AB803" s="148"/>
      <c r="AC803" s="148"/>
      <c r="AD803" s="148"/>
      <c r="AP803"/>
      <c r="AQ803"/>
      <c r="AX803"/>
    </row>
    <row r="804" spans="18:50" ht="12" customHeight="1" x14ac:dyDescent="0.25">
      <c r="R804" s="149"/>
      <c r="S804" s="148"/>
      <c r="T804" s="148"/>
      <c r="U804" s="148"/>
      <c r="V804" s="148"/>
      <c r="W804" s="148"/>
      <c r="X804" s="148"/>
      <c r="Y804" s="148"/>
      <c r="Z804" s="148"/>
      <c r="AA804" s="148"/>
      <c r="AB804" s="148"/>
      <c r="AC804" s="148"/>
      <c r="AD804" s="148"/>
      <c r="AP804"/>
      <c r="AQ804"/>
      <c r="AX804"/>
    </row>
    <row r="805" spans="18:50" ht="12" customHeight="1" x14ac:dyDescent="0.25">
      <c r="R805" s="149"/>
      <c r="S805" s="148"/>
      <c r="T805" s="148"/>
      <c r="U805" s="148"/>
      <c r="V805" s="148"/>
      <c r="W805" s="148"/>
      <c r="X805" s="148"/>
      <c r="Y805" s="148"/>
      <c r="Z805" s="148"/>
      <c r="AA805" s="148"/>
      <c r="AB805" s="148"/>
      <c r="AC805" s="148"/>
      <c r="AD805" s="148"/>
      <c r="AP805"/>
      <c r="AQ805"/>
      <c r="AX805"/>
    </row>
    <row r="806" spans="18:50" ht="12" customHeight="1" x14ac:dyDescent="0.25">
      <c r="R806" s="149"/>
      <c r="S806" s="148"/>
      <c r="T806" s="148"/>
      <c r="U806" s="148"/>
      <c r="V806" s="148"/>
      <c r="W806" s="148"/>
      <c r="X806" s="148"/>
      <c r="Y806" s="148"/>
      <c r="Z806" s="148"/>
      <c r="AA806" s="148"/>
      <c r="AB806" s="148"/>
      <c r="AC806" s="148"/>
      <c r="AD806" s="148"/>
      <c r="AP806"/>
      <c r="AQ806"/>
      <c r="AX806"/>
    </row>
    <row r="807" spans="18:50" ht="12" customHeight="1" x14ac:dyDescent="0.25">
      <c r="R807" s="149"/>
      <c r="S807" s="148"/>
      <c r="T807" s="148"/>
      <c r="U807" s="148"/>
      <c r="V807" s="148"/>
      <c r="W807" s="148"/>
      <c r="X807" s="148"/>
      <c r="Y807" s="148"/>
      <c r="Z807" s="148"/>
      <c r="AA807" s="148"/>
      <c r="AB807" s="148"/>
      <c r="AC807" s="148"/>
      <c r="AD807" s="148"/>
      <c r="AP807"/>
      <c r="AQ807"/>
      <c r="AX807"/>
    </row>
    <row r="808" spans="18:50" ht="12" customHeight="1" x14ac:dyDescent="0.25">
      <c r="R808" s="149"/>
      <c r="S808" s="148"/>
      <c r="T808" s="148"/>
      <c r="U808" s="148"/>
      <c r="V808" s="148"/>
      <c r="W808" s="148"/>
      <c r="X808" s="148"/>
      <c r="Y808" s="148"/>
      <c r="Z808" s="148"/>
      <c r="AA808" s="148"/>
      <c r="AB808" s="148"/>
      <c r="AC808" s="148"/>
      <c r="AD808" s="148"/>
      <c r="AP808"/>
      <c r="AQ808"/>
      <c r="AX808"/>
    </row>
    <row r="809" spans="18:50" ht="12" customHeight="1" x14ac:dyDescent="0.25">
      <c r="R809" s="149"/>
      <c r="S809" s="148"/>
      <c r="T809" s="148"/>
      <c r="U809" s="148"/>
      <c r="V809" s="148"/>
      <c r="W809" s="148"/>
      <c r="X809" s="148"/>
      <c r="Y809" s="148"/>
      <c r="Z809" s="148"/>
      <c r="AA809" s="148"/>
      <c r="AB809" s="148"/>
      <c r="AC809" s="148"/>
      <c r="AD809" s="148"/>
      <c r="AP809"/>
      <c r="AQ809"/>
      <c r="AX809"/>
    </row>
    <row r="810" spans="18:50" ht="12" customHeight="1" x14ac:dyDescent="0.25">
      <c r="R810" s="149"/>
      <c r="S810" s="148"/>
      <c r="T810" s="148"/>
      <c r="U810" s="148"/>
      <c r="V810" s="148"/>
      <c r="W810" s="148"/>
      <c r="X810" s="148"/>
      <c r="Y810" s="148"/>
      <c r="Z810" s="148"/>
      <c r="AA810" s="148"/>
      <c r="AB810" s="148"/>
      <c r="AC810" s="148"/>
      <c r="AD810" s="148"/>
      <c r="AP810"/>
      <c r="AQ810"/>
      <c r="AX810"/>
    </row>
    <row r="811" spans="18:50" ht="12" customHeight="1" x14ac:dyDescent="0.25">
      <c r="R811" s="149"/>
      <c r="S811" s="148"/>
      <c r="T811" s="148"/>
      <c r="U811" s="148"/>
      <c r="V811" s="148"/>
      <c r="W811" s="148"/>
      <c r="X811" s="148"/>
      <c r="Y811" s="148"/>
      <c r="Z811" s="148"/>
      <c r="AA811" s="148"/>
      <c r="AB811" s="148"/>
      <c r="AC811" s="148"/>
      <c r="AD811" s="148"/>
      <c r="AP811"/>
      <c r="AQ811"/>
      <c r="AX811"/>
    </row>
    <row r="812" spans="18:50" ht="12" customHeight="1" x14ac:dyDescent="0.25">
      <c r="R812" s="149"/>
      <c r="S812" s="148"/>
      <c r="T812" s="148"/>
      <c r="U812" s="148"/>
      <c r="V812" s="148"/>
      <c r="W812" s="148"/>
      <c r="X812" s="148"/>
      <c r="Y812" s="148"/>
      <c r="Z812" s="148"/>
      <c r="AA812" s="148"/>
      <c r="AB812" s="148"/>
      <c r="AC812" s="148"/>
      <c r="AD812" s="148"/>
      <c r="AP812"/>
      <c r="AQ812"/>
      <c r="AX812"/>
    </row>
    <row r="813" spans="18:50" ht="12" customHeight="1" x14ac:dyDescent="0.25">
      <c r="R813" s="149"/>
      <c r="S813" s="148"/>
      <c r="T813" s="148"/>
      <c r="U813" s="148"/>
      <c r="V813" s="148"/>
      <c r="W813" s="148"/>
      <c r="X813" s="148"/>
      <c r="Y813" s="148"/>
      <c r="Z813" s="148"/>
      <c r="AA813" s="148"/>
      <c r="AB813" s="148"/>
      <c r="AC813" s="148"/>
      <c r="AD813" s="148"/>
      <c r="AP813"/>
      <c r="AQ813"/>
      <c r="AX813"/>
    </row>
    <row r="814" spans="18:50" ht="12" customHeight="1" x14ac:dyDescent="0.25">
      <c r="R814" s="149"/>
      <c r="S814" s="148"/>
      <c r="T814" s="148"/>
      <c r="U814" s="148"/>
      <c r="V814" s="148"/>
      <c r="W814" s="148"/>
      <c r="X814" s="148"/>
      <c r="Y814" s="148"/>
      <c r="Z814" s="148"/>
      <c r="AA814" s="148"/>
      <c r="AB814" s="148"/>
      <c r="AC814" s="148"/>
      <c r="AD814" s="148"/>
      <c r="AP814"/>
      <c r="AQ814"/>
      <c r="AX814"/>
    </row>
    <row r="815" spans="18:50" ht="12" customHeight="1" x14ac:dyDescent="0.25">
      <c r="R815" s="149"/>
      <c r="S815" s="148"/>
      <c r="T815" s="148"/>
      <c r="U815" s="148"/>
      <c r="V815" s="148"/>
      <c r="W815" s="148"/>
      <c r="X815" s="148"/>
      <c r="Y815" s="148"/>
      <c r="Z815" s="148"/>
      <c r="AA815" s="148"/>
      <c r="AB815" s="148"/>
      <c r="AC815" s="148"/>
      <c r="AD815" s="148"/>
      <c r="AP815"/>
      <c r="AQ815"/>
      <c r="AX815"/>
    </row>
    <row r="816" spans="18:50" ht="12" customHeight="1" x14ac:dyDescent="0.25">
      <c r="R816" s="149"/>
      <c r="S816" s="148"/>
      <c r="T816" s="148"/>
      <c r="U816" s="148"/>
      <c r="V816" s="148"/>
      <c r="W816" s="148"/>
      <c r="X816" s="148"/>
      <c r="Y816" s="148"/>
      <c r="Z816" s="148"/>
      <c r="AA816" s="148"/>
      <c r="AB816" s="148"/>
      <c r="AC816" s="148"/>
      <c r="AD816" s="148"/>
      <c r="AP816"/>
      <c r="AQ816"/>
      <c r="AX816"/>
    </row>
    <row r="817" spans="18:50" ht="12" customHeight="1" x14ac:dyDescent="0.25">
      <c r="R817" s="149"/>
      <c r="S817" s="148"/>
      <c r="T817" s="148"/>
      <c r="U817" s="148"/>
      <c r="V817" s="148"/>
      <c r="W817" s="148"/>
      <c r="X817" s="148"/>
      <c r="Y817" s="148"/>
      <c r="Z817" s="148"/>
      <c r="AA817" s="148"/>
      <c r="AB817" s="148"/>
      <c r="AC817" s="148"/>
      <c r="AD817" s="148"/>
      <c r="AP817"/>
      <c r="AQ817"/>
      <c r="AX817"/>
    </row>
    <row r="818" spans="18:50" ht="12" customHeight="1" x14ac:dyDescent="0.25">
      <c r="R818" s="149"/>
      <c r="S818" s="148"/>
      <c r="T818" s="148"/>
      <c r="U818" s="148"/>
      <c r="V818" s="148"/>
      <c r="W818" s="148"/>
      <c r="X818" s="148"/>
      <c r="Y818" s="148"/>
      <c r="Z818" s="148"/>
      <c r="AA818" s="148"/>
      <c r="AB818" s="148"/>
      <c r="AC818" s="148"/>
      <c r="AD818" s="148"/>
      <c r="AP818"/>
      <c r="AQ818"/>
      <c r="AX818"/>
    </row>
    <row r="819" spans="18:50" ht="12" customHeight="1" x14ac:dyDescent="0.25">
      <c r="R819" s="149"/>
      <c r="S819" s="148"/>
      <c r="T819" s="148"/>
      <c r="U819" s="148"/>
      <c r="V819" s="148"/>
      <c r="W819" s="148"/>
      <c r="X819" s="148"/>
      <c r="Y819" s="148"/>
      <c r="Z819" s="148"/>
      <c r="AA819" s="148"/>
      <c r="AB819" s="148"/>
      <c r="AC819" s="148"/>
      <c r="AD819" s="148"/>
      <c r="AP819"/>
      <c r="AQ819"/>
      <c r="AX819"/>
    </row>
    <row r="820" spans="18:50" ht="12" customHeight="1" x14ac:dyDescent="0.25">
      <c r="R820" s="149"/>
      <c r="S820" s="148"/>
      <c r="T820" s="148"/>
      <c r="U820" s="148"/>
      <c r="V820" s="148"/>
      <c r="W820" s="148"/>
      <c r="X820" s="148"/>
      <c r="Y820" s="148"/>
      <c r="Z820" s="148"/>
      <c r="AA820" s="148"/>
      <c r="AB820" s="148"/>
      <c r="AC820" s="148"/>
      <c r="AD820" s="148"/>
      <c r="AP820"/>
      <c r="AQ820"/>
      <c r="AX820"/>
    </row>
    <row r="821" spans="18:50" ht="12" customHeight="1" x14ac:dyDescent="0.25">
      <c r="R821" s="149"/>
      <c r="S821" s="148"/>
      <c r="T821" s="148"/>
      <c r="U821" s="148"/>
      <c r="V821" s="148"/>
      <c r="W821" s="148"/>
      <c r="X821" s="148"/>
      <c r="Y821" s="148"/>
      <c r="Z821" s="148"/>
      <c r="AA821" s="148"/>
      <c r="AB821" s="148"/>
      <c r="AC821" s="148"/>
      <c r="AD821" s="148"/>
      <c r="AP821"/>
      <c r="AQ821"/>
      <c r="AX821"/>
    </row>
    <row r="822" spans="18:50" ht="12" customHeight="1" x14ac:dyDescent="0.25">
      <c r="R822" s="149"/>
      <c r="S822" s="148"/>
      <c r="T822" s="148"/>
      <c r="U822" s="148"/>
      <c r="V822" s="148"/>
      <c r="W822" s="148"/>
      <c r="X822" s="148"/>
      <c r="Y822" s="148"/>
      <c r="Z822" s="148"/>
      <c r="AA822" s="148"/>
      <c r="AB822" s="148"/>
      <c r="AC822" s="148"/>
      <c r="AD822" s="148"/>
      <c r="AP822"/>
      <c r="AQ822"/>
      <c r="AX822"/>
    </row>
    <row r="823" spans="18:50" ht="12" customHeight="1" x14ac:dyDescent="0.25">
      <c r="R823" s="149"/>
      <c r="S823" s="148"/>
      <c r="T823" s="148"/>
      <c r="U823" s="148"/>
      <c r="V823" s="148"/>
      <c r="W823" s="148"/>
      <c r="X823" s="148"/>
      <c r="Y823" s="148"/>
      <c r="Z823" s="148"/>
      <c r="AA823" s="148"/>
      <c r="AB823" s="148"/>
      <c r="AC823" s="148"/>
      <c r="AD823" s="148"/>
      <c r="AP823"/>
      <c r="AQ823"/>
      <c r="AX823"/>
    </row>
    <row r="824" spans="18:50" ht="12" customHeight="1" x14ac:dyDescent="0.25">
      <c r="R824" s="149"/>
      <c r="S824" s="148"/>
      <c r="T824" s="148"/>
      <c r="U824" s="148"/>
      <c r="V824" s="148"/>
      <c r="W824" s="148"/>
      <c r="X824" s="148"/>
      <c r="Y824" s="148"/>
      <c r="Z824" s="148"/>
      <c r="AA824" s="148"/>
      <c r="AB824" s="148"/>
      <c r="AC824" s="148"/>
      <c r="AD824" s="148"/>
      <c r="AP824"/>
      <c r="AQ824"/>
      <c r="AX824"/>
    </row>
    <row r="825" spans="18:50" ht="12" customHeight="1" x14ac:dyDescent="0.25">
      <c r="R825" s="149"/>
      <c r="S825" s="148"/>
      <c r="T825" s="148"/>
      <c r="U825" s="148"/>
      <c r="V825" s="148"/>
      <c r="W825" s="148"/>
      <c r="X825" s="148"/>
      <c r="Y825" s="148"/>
      <c r="Z825" s="148"/>
      <c r="AA825" s="148"/>
      <c r="AB825" s="148"/>
      <c r="AC825" s="148"/>
      <c r="AD825" s="148"/>
      <c r="AP825"/>
      <c r="AQ825"/>
      <c r="AX825"/>
    </row>
    <row r="826" spans="18:50" ht="12" customHeight="1" x14ac:dyDescent="0.25">
      <c r="R826" s="149"/>
      <c r="S826" s="148"/>
      <c r="T826" s="148"/>
      <c r="U826" s="148"/>
      <c r="V826" s="148"/>
      <c r="W826" s="148"/>
      <c r="X826" s="148"/>
      <c r="Y826" s="148"/>
      <c r="Z826" s="148"/>
      <c r="AA826" s="148"/>
      <c r="AB826" s="148"/>
      <c r="AC826" s="148"/>
      <c r="AD826" s="148"/>
      <c r="AP826"/>
      <c r="AQ826"/>
      <c r="AX826"/>
    </row>
    <row r="827" spans="18:50" ht="12" customHeight="1" x14ac:dyDescent="0.25">
      <c r="R827" s="149"/>
      <c r="S827" s="148"/>
      <c r="T827" s="148"/>
      <c r="U827" s="148"/>
      <c r="V827" s="148"/>
      <c r="W827" s="148"/>
      <c r="X827" s="148"/>
      <c r="Y827" s="148"/>
      <c r="Z827" s="148"/>
      <c r="AA827" s="148"/>
      <c r="AB827" s="148"/>
      <c r="AC827" s="148"/>
      <c r="AD827" s="148"/>
      <c r="AP827"/>
      <c r="AQ827"/>
      <c r="AX827"/>
    </row>
    <row r="828" spans="18:50" ht="12" customHeight="1" x14ac:dyDescent="0.25">
      <c r="R828" s="149"/>
      <c r="S828" s="148"/>
      <c r="T828" s="148"/>
      <c r="U828" s="148"/>
      <c r="V828" s="148"/>
      <c r="W828" s="148"/>
      <c r="X828" s="148"/>
      <c r="Y828" s="148"/>
      <c r="Z828" s="148"/>
      <c r="AA828" s="148"/>
      <c r="AB828" s="148"/>
      <c r="AC828" s="148"/>
      <c r="AD828" s="148"/>
      <c r="AP828"/>
      <c r="AQ828"/>
      <c r="AX828"/>
    </row>
    <row r="829" spans="18:50" ht="12" customHeight="1" x14ac:dyDescent="0.25">
      <c r="R829" s="149"/>
      <c r="S829" s="148"/>
      <c r="T829" s="148"/>
      <c r="U829" s="148"/>
      <c r="V829" s="148"/>
      <c r="W829" s="148"/>
      <c r="X829" s="148"/>
      <c r="Y829" s="148"/>
      <c r="Z829" s="148"/>
      <c r="AA829" s="148"/>
      <c r="AB829" s="148"/>
      <c r="AC829" s="148"/>
      <c r="AD829" s="148"/>
      <c r="AP829"/>
      <c r="AQ829"/>
      <c r="AX829"/>
    </row>
    <row r="830" spans="18:50" ht="12" customHeight="1" x14ac:dyDescent="0.25">
      <c r="R830" s="149"/>
      <c r="S830" s="148"/>
      <c r="T830" s="148"/>
      <c r="U830" s="148"/>
      <c r="V830" s="148"/>
      <c r="W830" s="148"/>
      <c r="X830" s="148"/>
      <c r="Y830" s="148"/>
      <c r="Z830" s="148"/>
      <c r="AA830" s="148"/>
      <c r="AB830" s="148"/>
      <c r="AC830" s="148"/>
      <c r="AD830" s="148"/>
      <c r="AP830"/>
      <c r="AQ830"/>
      <c r="AX830"/>
    </row>
    <row r="831" spans="18:50" ht="12" customHeight="1" x14ac:dyDescent="0.25">
      <c r="R831" s="149"/>
      <c r="S831" s="148"/>
      <c r="T831" s="148"/>
      <c r="U831" s="148"/>
      <c r="V831" s="148"/>
      <c r="W831" s="148"/>
      <c r="X831" s="148"/>
      <c r="Y831" s="148"/>
      <c r="Z831" s="148"/>
      <c r="AA831" s="148"/>
      <c r="AB831" s="148"/>
      <c r="AC831" s="148"/>
      <c r="AD831" s="148"/>
      <c r="AP831"/>
      <c r="AQ831"/>
      <c r="AX831"/>
    </row>
    <row r="832" spans="18:50" ht="12" customHeight="1" x14ac:dyDescent="0.25">
      <c r="R832" s="149"/>
      <c r="S832" s="148"/>
      <c r="T832" s="148"/>
      <c r="U832" s="148"/>
      <c r="V832" s="148"/>
      <c r="W832" s="148"/>
      <c r="X832" s="148"/>
      <c r="Y832" s="148"/>
      <c r="Z832" s="148"/>
      <c r="AA832" s="148"/>
      <c r="AB832" s="148"/>
      <c r="AC832" s="148"/>
      <c r="AD832" s="148"/>
      <c r="AP832"/>
      <c r="AQ832"/>
      <c r="AX832"/>
    </row>
    <row r="833" spans="18:50" ht="12" customHeight="1" x14ac:dyDescent="0.25">
      <c r="R833" s="149"/>
      <c r="S833" s="148"/>
      <c r="T833" s="148"/>
      <c r="U833" s="148"/>
      <c r="V833" s="148"/>
      <c r="W833" s="148"/>
      <c r="X833" s="148"/>
      <c r="Y833" s="148"/>
      <c r="Z833" s="148"/>
      <c r="AA833" s="148"/>
      <c r="AB833" s="148"/>
      <c r="AC833" s="148"/>
      <c r="AD833" s="148"/>
      <c r="AP833"/>
      <c r="AQ833"/>
      <c r="AX833"/>
    </row>
    <row r="834" spans="18:50" ht="12" customHeight="1" x14ac:dyDescent="0.25">
      <c r="R834" s="149"/>
      <c r="S834" s="148"/>
      <c r="T834" s="148"/>
      <c r="U834" s="148"/>
      <c r="V834" s="148"/>
      <c r="W834" s="148"/>
      <c r="X834" s="148"/>
      <c r="Y834" s="148"/>
      <c r="Z834" s="148"/>
      <c r="AA834" s="148"/>
      <c r="AB834" s="148"/>
      <c r="AC834" s="148"/>
      <c r="AD834" s="148"/>
      <c r="AP834"/>
      <c r="AQ834"/>
      <c r="AX834"/>
    </row>
    <row r="835" spans="18:50" ht="12" customHeight="1" x14ac:dyDescent="0.25">
      <c r="R835" s="149"/>
      <c r="S835" s="148"/>
      <c r="T835" s="148"/>
      <c r="U835" s="148"/>
      <c r="V835" s="148"/>
      <c r="W835" s="148"/>
      <c r="X835" s="148"/>
      <c r="Y835" s="148"/>
      <c r="Z835" s="148"/>
      <c r="AA835" s="148"/>
      <c r="AB835" s="148"/>
      <c r="AC835" s="148"/>
      <c r="AD835" s="148"/>
      <c r="AP835"/>
      <c r="AQ835"/>
      <c r="AX835"/>
    </row>
    <row r="836" spans="18:50" ht="12" customHeight="1" x14ac:dyDescent="0.25">
      <c r="R836" s="149"/>
      <c r="S836" s="148"/>
      <c r="T836" s="148"/>
      <c r="U836" s="148"/>
      <c r="V836" s="148"/>
      <c r="W836" s="148"/>
      <c r="X836" s="148"/>
      <c r="Y836" s="148"/>
      <c r="Z836" s="148"/>
      <c r="AA836" s="148"/>
      <c r="AB836" s="148"/>
      <c r="AC836" s="148"/>
      <c r="AD836" s="148"/>
      <c r="AP836"/>
      <c r="AQ836"/>
      <c r="AX836"/>
    </row>
    <row r="837" spans="18:50" ht="12" customHeight="1" x14ac:dyDescent="0.25">
      <c r="R837" s="149"/>
      <c r="S837" s="148"/>
      <c r="T837" s="148"/>
      <c r="U837" s="148"/>
      <c r="V837" s="148"/>
      <c r="W837" s="148"/>
      <c r="X837" s="148"/>
      <c r="Y837" s="148"/>
      <c r="Z837" s="148"/>
      <c r="AA837" s="148"/>
      <c r="AB837" s="148"/>
      <c r="AC837" s="148"/>
      <c r="AD837" s="148"/>
      <c r="AP837"/>
      <c r="AQ837"/>
      <c r="AX837"/>
    </row>
    <row r="838" spans="18:50" ht="12" customHeight="1" x14ac:dyDescent="0.25">
      <c r="R838" s="149"/>
      <c r="S838" s="148"/>
      <c r="T838" s="148"/>
      <c r="U838" s="148"/>
      <c r="V838" s="148"/>
      <c r="W838" s="148"/>
      <c r="X838" s="148"/>
      <c r="Y838" s="148"/>
      <c r="Z838" s="148"/>
      <c r="AA838" s="148"/>
      <c r="AB838" s="148"/>
      <c r="AC838" s="148"/>
      <c r="AD838" s="148"/>
      <c r="AP838"/>
      <c r="AQ838"/>
      <c r="AX838"/>
    </row>
    <row r="839" spans="18:50" ht="12" customHeight="1" x14ac:dyDescent="0.25">
      <c r="R839" s="149"/>
      <c r="S839" s="148"/>
      <c r="T839" s="148"/>
      <c r="U839" s="148"/>
      <c r="V839" s="148"/>
      <c r="W839" s="148"/>
      <c r="X839" s="148"/>
      <c r="Y839" s="148"/>
      <c r="Z839" s="148"/>
      <c r="AA839" s="148"/>
      <c r="AB839" s="148"/>
      <c r="AC839" s="148"/>
      <c r="AD839" s="148"/>
      <c r="AP839"/>
      <c r="AQ839"/>
      <c r="AX839"/>
    </row>
    <row r="840" spans="18:50" ht="12" customHeight="1" x14ac:dyDescent="0.25">
      <c r="R840" s="149"/>
      <c r="S840" s="148"/>
      <c r="T840" s="148"/>
      <c r="U840" s="148"/>
      <c r="V840" s="148"/>
      <c r="W840" s="148"/>
      <c r="X840" s="148"/>
      <c r="Y840" s="148"/>
      <c r="Z840" s="148"/>
      <c r="AA840" s="148"/>
      <c r="AB840" s="148"/>
      <c r="AC840" s="148"/>
      <c r="AD840" s="148"/>
      <c r="AP840"/>
      <c r="AQ840"/>
      <c r="AX840"/>
    </row>
    <row r="841" spans="18:50" ht="12" customHeight="1" x14ac:dyDescent="0.25">
      <c r="R841" s="149"/>
      <c r="S841" s="148"/>
      <c r="T841" s="148"/>
      <c r="U841" s="148"/>
      <c r="V841" s="148"/>
      <c r="W841" s="148"/>
      <c r="X841" s="148"/>
      <c r="Y841" s="148"/>
      <c r="Z841" s="148"/>
      <c r="AA841" s="148"/>
      <c r="AB841" s="148"/>
      <c r="AC841" s="148"/>
      <c r="AD841" s="148"/>
      <c r="AP841"/>
      <c r="AQ841"/>
      <c r="AX841"/>
    </row>
    <row r="842" spans="18:50" ht="12" customHeight="1" x14ac:dyDescent="0.25">
      <c r="R842" s="149"/>
      <c r="S842" s="148"/>
      <c r="T842" s="148"/>
      <c r="U842" s="148"/>
      <c r="V842" s="148"/>
      <c r="W842" s="148"/>
      <c r="X842" s="148"/>
      <c r="Y842" s="148"/>
      <c r="Z842" s="148"/>
      <c r="AA842" s="148"/>
      <c r="AB842" s="148"/>
      <c r="AC842" s="148"/>
      <c r="AD842" s="148"/>
      <c r="AP842"/>
      <c r="AQ842"/>
      <c r="AX842"/>
    </row>
    <row r="843" spans="18:50" ht="12" customHeight="1" x14ac:dyDescent="0.25">
      <c r="R843" s="149"/>
      <c r="S843" s="148"/>
      <c r="T843" s="148"/>
      <c r="U843" s="148"/>
      <c r="V843" s="148"/>
      <c r="W843" s="148"/>
      <c r="X843" s="148"/>
      <c r="Y843" s="148"/>
      <c r="Z843" s="148"/>
      <c r="AA843" s="148"/>
      <c r="AB843" s="148"/>
      <c r="AC843" s="148"/>
      <c r="AD843" s="148"/>
      <c r="AP843"/>
      <c r="AQ843"/>
      <c r="AX843"/>
    </row>
    <row r="844" spans="18:50" ht="12" customHeight="1" x14ac:dyDescent="0.25">
      <c r="R844" s="149"/>
      <c r="S844" s="148"/>
      <c r="T844" s="148"/>
      <c r="U844" s="148"/>
      <c r="V844" s="148"/>
      <c r="W844" s="148"/>
      <c r="X844" s="148"/>
      <c r="Y844" s="148"/>
      <c r="Z844" s="148"/>
      <c r="AA844" s="148"/>
      <c r="AB844" s="148"/>
      <c r="AC844" s="148"/>
      <c r="AD844" s="148"/>
      <c r="AP844"/>
      <c r="AQ844"/>
      <c r="AX844"/>
    </row>
    <row r="845" spans="18:50" ht="12" customHeight="1" x14ac:dyDescent="0.25">
      <c r="R845" s="149"/>
      <c r="S845" s="148"/>
      <c r="T845" s="148"/>
      <c r="U845" s="148"/>
      <c r="V845" s="148"/>
      <c r="W845" s="148"/>
      <c r="X845" s="148"/>
      <c r="Y845" s="148"/>
      <c r="Z845" s="148"/>
      <c r="AA845" s="148"/>
      <c r="AB845" s="148"/>
      <c r="AC845" s="148"/>
      <c r="AD845" s="148"/>
      <c r="AP845"/>
      <c r="AQ845"/>
      <c r="AX845"/>
    </row>
    <row r="846" spans="18:50" ht="12" customHeight="1" x14ac:dyDescent="0.25">
      <c r="R846" s="149"/>
      <c r="S846" s="148"/>
      <c r="T846" s="148"/>
      <c r="U846" s="148"/>
      <c r="V846" s="148"/>
      <c r="W846" s="148"/>
      <c r="X846" s="148"/>
      <c r="Y846" s="148"/>
      <c r="Z846" s="148"/>
      <c r="AA846" s="148"/>
      <c r="AB846" s="148"/>
      <c r="AC846" s="148"/>
      <c r="AD846" s="148"/>
      <c r="AP846"/>
      <c r="AQ846"/>
      <c r="AX846"/>
    </row>
    <row r="847" spans="18:50" ht="12" customHeight="1" x14ac:dyDescent="0.25">
      <c r="R847" s="149"/>
      <c r="S847" s="148"/>
      <c r="T847" s="148"/>
      <c r="U847" s="148"/>
      <c r="V847" s="148"/>
      <c r="W847" s="148"/>
      <c r="X847" s="148"/>
      <c r="Y847" s="148"/>
      <c r="Z847" s="148"/>
      <c r="AA847" s="148"/>
      <c r="AB847" s="148"/>
      <c r="AC847" s="148"/>
      <c r="AD847" s="148"/>
      <c r="AP847"/>
      <c r="AQ847"/>
      <c r="AX847"/>
    </row>
    <row r="848" spans="18:50" ht="12" customHeight="1" x14ac:dyDescent="0.25">
      <c r="R848" s="149"/>
      <c r="S848" s="148"/>
      <c r="T848" s="148"/>
      <c r="U848" s="148"/>
      <c r="V848" s="148"/>
      <c r="W848" s="148"/>
      <c r="X848" s="148"/>
      <c r="Y848" s="148"/>
      <c r="Z848" s="148"/>
      <c r="AA848" s="148"/>
      <c r="AB848" s="148"/>
      <c r="AC848" s="148"/>
      <c r="AD848" s="148"/>
      <c r="AP848"/>
      <c r="AQ848"/>
      <c r="AX848"/>
    </row>
    <row r="849" spans="18:50" ht="12" customHeight="1" x14ac:dyDescent="0.25">
      <c r="R849" s="149"/>
      <c r="S849" s="148"/>
      <c r="T849" s="148"/>
      <c r="U849" s="148"/>
      <c r="V849" s="148"/>
      <c r="W849" s="148"/>
      <c r="X849" s="148"/>
      <c r="Y849" s="148"/>
      <c r="Z849" s="148"/>
      <c r="AA849" s="148"/>
      <c r="AB849" s="148"/>
      <c r="AC849" s="148"/>
      <c r="AD849" s="148"/>
      <c r="AP849"/>
      <c r="AQ849"/>
      <c r="AX849"/>
    </row>
    <row r="850" spans="18:50" ht="12" customHeight="1" x14ac:dyDescent="0.25">
      <c r="R850" s="149"/>
      <c r="S850" s="148"/>
      <c r="T850" s="148"/>
      <c r="U850" s="148"/>
      <c r="V850" s="148"/>
      <c r="W850" s="148"/>
      <c r="X850" s="148"/>
      <c r="Y850" s="148"/>
      <c r="Z850" s="148"/>
      <c r="AA850" s="148"/>
      <c r="AB850" s="148"/>
      <c r="AC850" s="148"/>
      <c r="AD850" s="148"/>
      <c r="AP850"/>
      <c r="AQ850"/>
      <c r="AX850"/>
    </row>
    <row r="851" spans="18:50" ht="12" customHeight="1" x14ac:dyDescent="0.25">
      <c r="R851" s="149"/>
      <c r="S851" s="148"/>
      <c r="T851" s="148"/>
      <c r="U851" s="148"/>
      <c r="V851" s="148"/>
      <c r="W851" s="148"/>
      <c r="X851" s="148"/>
      <c r="Y851" s="148"/>
      <c r="Z851" s="148"/>
      <c r="AA851" s="148"/>
      <c r="AB851" s="148"/>
      <c r="AC851" s="148"/>
      <c r="AD851" s="148"/>
      <c r="AP851"/>
      <c r="AQ851"/>
      <c r="AX851"/>
    </row>
    <row r="852" spans="18:50" ht="12" customHeight="1" x14ac:dyDescent="0.25">
      <c r="R852" s="149"/>
      <c r="S852" s="148"/>
      <c r="T852" s="148"/>
      <c r="U852" s="148"/>
      <c r="V852" s="148"/>
      <c r="W852" s="148"/>
      <c r="X852" s="148"/>
      <c r="Y852" s="148"/>
      <c r="Z852" s="148"/>
      <c r="AA852" s="148"/>
      <c r="AB852" s="148"/>
      <c r="AC852" s="148"/>
      <c r="AD852" s="148"/>
      <c r="AP852"/>
      <c r="AQ852"/>
      <c r="AX852"/>
    </row>
    <row r="853" spans="18:50" ht="12" customHeight="1" x14ac:dyDescent="0.25">
      <c r="R853" s="149"/>
      <c r="S853" s="148"/>
      <c r="T853" s="148"/>
      <c r="U853" s="148"/>
      <c r="V853" s="148"/>
      <c r="W853" s="148"/>
      <c r="X853" s="148"/>
      <c r="Y853" s="148"/>
      <c r="Z853" s="148"/>
      <c r="AA853" s="148"/>
      <c r="AB853" s="148"/>
      <c r="AC853" s="148"/>
      <c r="AD853" s="148"/>
      <c r="AP853"/>
      <c r="AQ853"/>
      <c r="AX853"/>
    </row>
    <row r="854" spans="18:50" ht="12" customHeight="1" x14ac:dyDescent="0.25">
      <c r="R854" s="149"/>
      <c r="S854" s="148"/>
      <c r="T854" s="148"/>
      <c r="U854" s="148"/>
      <c r="V854" s="148"/>
      <c r="W854" s="148"/>
      <c r="X854" s="148"/>
      <c r="Y854" s="148"/>
      <c r="Z854" s="148"/>
      <c r="AA854" s="148"/>
      <c r="AB854" s="148"/>
      <c r="AC854" s="148"/>
      <c r="AD854" s="148"/>
      <c r="AP854"/>
      <c r="AQ854"/>
      <c r="AX854"/>
    </row>
    <row r="855" spans="18:50" ht="12" customHeight="1" x14ac:dyDescent="0.25">
      <c r="R855" s="149"/>
      <c r="S855" s="148"/>
      <c r="T855" s="148"/>
      <c r="U855" s="148"/>
      <c r="V855" s="148"/>
      <c r="W855" s="148"/>
      <c r="X855" s="148"/>
      <c r="Y855" s="148"/>
      <c r="Z855" s="148"/>
      <c r="AA855" s="148"/>
      <c r="AB855" s="148"/>
      <c r="AC855" s="148"/>
      <c r="AD855" s="148"/>
      <c r="AP855"/>
      <c r="AQ855"/>
      <c r="AX855"/>
    </row>
    <row r="856" spans="18:50" ht="12" customHeight="1" x14ac:dyDescent="0.25">
      <c r="R856" s="149"/>
      <c r="S856" s="148"/>
      <c r="T856" s="148"/>
      <c r="U856" s="148"/>
      <c r="V856" s="148"/>
      <c r="W856" s="148"/>
      <c r="X856" s="148"/>
      <c r="Y856" s="148"/>
      <c r="Z856" s="148"/>
      <c r="AA856" s="148"/>
      <c r="AB856" s="148"/>
      <c r="AC856" s="148"/>
      <c r="AD856" s="148"/>
      <c r="AP856"/>
      <c r="AQ856"/>
      <c r="AX856"/>
    </row>
    <row r="857" spans="18:50" ht="12" customHeight="1" x14ac:dyDescent="0.25">
      <c r="R857" s="149"/>
      <c r="S857" s="148"/>
      <c r="T857" s="148"/>
      <c r="U857" s="148"/>
      <c r="V857" s="148"/>
      <c r="W857" s="148"/>
      <c r="X857" s="148"/>
      <c r="Y857" s="148"/>
      <c r="Z857" s="148"/>
      <c r="AA857" s="148"/>
      <c r="AB857" s="148"/>
      <c r="AC857" s="148"/>
      <c r="AD857" s="148"/>
      <c r="AP857"/>
      <c r="AQ857"/>
      <c r="AX857"/>
    </row>
    <row r="858" spans="18:50" ht="12" customHeight="1" x14ac:dyDescent="0.25">
      <c r="R858" s="149"/>
      <c r="S858" s="148"/>
      <c r="T858" s="148"/>
      <c r="U858" s="148"/>
      <c r="V858" s="148"/>
      <c r="W858" s="148"/>
      <c r="X858" s="148"/>
      <c r="Y858" s="148"/>
      <c r="Z858" s="148"/>
      <c r="AA858" s="148"/>
      <c r="AB858" s="148"/>
      <c r="AC858" s="148"/>
      <c r="AD858" s="148"/>
      <c r="AP858"/>
      <c r="AQ858"/>
      <c r="AX858"/>
    </row>
    <row r="859" spans="18:50" ht="12" customHeight="1" x14ac:dyDescent="0.25">
      <c r="R859" s="149"/>
      <c r="S859" s="148"/>
      <c r="T859" s="148"/>
      <c r="U859" s="148"/>
      <c r="V859" s="148"/>
      <c r="W859" s="148"/>
      <c r="X859" s="148"/>
      <c r="Y859" s="148"/>
      <c r="Z859" s="148"/>
      <c r="AA859" s="148"/>
      <c r="AB859" s="148"/>
      <c r="AC859" s="148"/>
      <c r="AD859" s="148"/>
      <c r="AP859"/>
      <c r="AQ859"/>
      <c r="AX859"/>
    </row>
    <row r="860" spans="18:50" ht="12" customHeight="1" x14ac:dyDescent="0.25">
      <c r="R860" s="149"/>
      <c r="S860" s="148"/>
      <c r="T860" s="148"/>
      <c r="U860" s="148"/>
      <c r="V860" s="148"/>
      <c r="W860" s="148"/>
      <c r="X860" s="148"/>
      <c r="Y860" s="148"/>
      <c r="Z860" s="148"/>
      <c r="AA860" s="148"/>
      <c r="AB860" s="148"/>
      <c r="AC860" s="148"/>
      <c r="AD860" s="148"/>
      <c r="AP860"/>
      <c r="AQ860"/>
      <c r="AX860"/>
    </row>
    <row r="861" spans="18:50" ht="12" customHeight="1" x14ac:dyDescent="0.25">
      <c r="R861" s="149"/>
      <c r="S861" s="148"/>
      <c r="T861" s="148"/>
      <c r="U861" s="148"/>
      <c r="V861" s="148"/>
      <c r="W861" s="148"/>
      <c r="X861" s="148"/>
      <c r="Y861" s="148"/>
      <c r="Z861" s="148"/>
      <c r="AA861" s="148"/>
      <c r="AB861" s="148"/>
      <c r="AC861" s="148"/>
      <c r="AD861" s="148"/>
      <c r="AP861"/>
      <c r="AQ861"/>
      <c r="AX861"/>
    </row>
    <row r="862" spans="18:50" ht="12" customHeight="1" x14ac:dyDescent="0.25">
      <c r="R862" s="149"/>
      <c r="S862" s="148"/>
      <c r="T862" s="148"/>
      <c r="U862" s="148"/>
      <c r="V862" s="148"/>
      <c r="W862" s="148"/>
      <c r="X862" s="148"/>
      <c r="Y862" s="148"/>
      <c r="Z862" s="148"/>
      <c r="AA862" s="148"/>
      <c r="AB862" s="148"/>
      <c r="AC862" s="148"/>
      <c r="AD862" s="148"/>
      <c r="AP862"/>
      <c r="AQ862"/>
      <c r="AX862"/>
    </row>
    <row r="863" spans="18:50" ht="12" customHeight="1" x14ac:dyDescent="0.25">
      <c r="R863" s="149"/>
      <c r="S863" s="148"/>
      <c r="T863" s="148"/>
      <c r="U863" s="148"/>
      <c r="V863" s="148"/>
      <c r="W863" s="148"/>
      <c r="X863" s="148"/>
      <c r="Y863" s="148"/>
      <c r="Z863" s="148"/>
      <c r="AA863" s="148"/>
      <c r="AB863" s="148"/>
      <c r="AC863" s="148"/>
      <c r="AD863" s="148"/>
      <c r="AP863"/>
      <c r="AQ863"/>
      <c r="AX863"/>
    </row>
    <row r="864" spans="18:50" ht="12" customHeight="1" x14ac:dyDescent="0.25">
      <c r="R864" s="149"/>
      <c r="S864" s="148"/>
      <c r="T864" s="148"/>
      <c r="U864" s="148"/>
      <c r="V864" s="148"/>
      <c r="W864" s="148"/>
      <c r="X864" s="148"/>
      <c r="Y864" s="148"/>
      <c r="Z864" s="148"/>
      <c r="AA864" s="148"/>
      <c r="AB864" s="148"/>
      <c r="AC864" s="148"/>
      <c r="AD864" s="148"/>
      <c r="AP864"/>
      <c r="AQ864"/>
      <c r="AX864"/>
    </row>
    <row r="865" spans="18:50" ht="12" customHeight="1" x14ac:dyDescent="0.25">
      <c r="R865" s="149"/>
      <c r="S865" s="148"/>
      <c r="T865" s="148"/>
      <c r="U865" s="148"/>
      <c r="V865" s="148"/>
      <c r="W865" s="148"/>
      <c r="X865" s="148"/>
      <c r="Y865" s="148"/>
      <c r="Z865" s="148"/>
      <c r="AA865" s="148"/>
      <c r="AB865" s="148"/>
      <c r="AC865" s="148"/>
      <c r="AD865" s="148"/>
      <c r="AP865"/>
      <c r="AQ865"/>
      <c r="AX865"/>
    </row>
    <row r="866" spans="18:50" ht="12" customHeight="1" x14ac:dyDescent="0.25">
      <c r="R866" s="149"/>
      <c r="S866" s="148"/>
      <c r="T866" s="148"/>
      <c r="U866" s="148"/>
      <c r="V866" s="148"/>
      <c r="W866" s="148"/>
      <c r="X866" s="148"/>
      <c r="Y866" s="148"/>
      <c r="Z866" s="148"/>
      <c r="AA866" s="148"/>
      <c r="AB866" s="148"/>
      <c r="AC866" s="148"/>
      <c r="AD866" s="148"/>
      <c r="AP866"/>
      <c r="AQ866"/>
      <c r="AX866"/>
    </row>
    <row r="867" spans="18:50" ht="12" customHeight="1" x14ac:dyDescent="0.25">
      <c r="R867" s="149"/>
      <c r="S867" s="148"/>
      <c r="T867" s="148"/>
      <c r="U867" s="148"/>
      <c r="V867" s="148"/>
      <c r="W867" s="148"/>
      <c r="X867" s="148"/>
      <c r="Y867" s="148"/>
      <c r="Z867" s="148"/>
      <c r="AA867" s="148"/>
      <c r="AB867" s="148"/>
      <c r="AC867" s="148"/>
      <c r="AD867" s="148"/>
      <c r="AP867"/>
      <c r="AQ867"/>
      <c r="AX867"/>
    </row>
    <row r="868" spans="18:50" ht="12" customHeight="1" x14ac:dyDescent="0.25">
      <c r="R868" s="149"/>
      <c r="S868" s="148"/>
      <c r="T868" s="148"/>
      <c r="U868" s="148"/>
      <c r="V868" s="148"/>
      <c r="W868" s="148"/>
      <c r="X868" s="148"/>
      <c r="Y868" s="148"/>
      <c r="Z868" s="148"/>
      <c r="AA868" s="148"/>
      <c r="AB868" s="148"/>
      <c r="AC868" s="148"/>
      <c r="AD868" s="148"/>
      <c r="AP868"/>
      <c r="AQ868"/>
      <c r="AX868"/>
    </row>
    <row r="869" spans="18:50" ht="12" customHeight="1" x14ac:dyDescent="0.25">
      <c r="R869" s="149"/>
      <c r="S869" s="148"/>
      <c r="T869" s="148"/>
      <c r="U869" s="148"/>
      <c r="V869" s="148"/>
      <c r="W869" s="148"/>
      <c r="X869" s="148"/>
      <c r="Y869" s="148"/>
      <c r="Z869" s="148"/>
      <c r="AA869" s="148"/>
      <c r="AB869" s="148"/>
      <c r="AC869" s="148"/>
      <c r="AD869" s="148"/>
      <c r="AP869"/>
      <c r="AQ869"/>
      <c r="AX869"/>
    </row>
    <row r="870" spans="18:50" ht="12" customHeight="1" x14ac:dyDescent="0.25">
      <c r="R870" s="149"/>
      <c r="S870" s="148"/>
      <c r="T870" s="148"/>
      <c r="U870" s="148"/>
      <c r="V870" s="148"/>
      <c r="W870" s="148"/>
      <c r="X870" s="148"/>
      <c r="Y870" s="148"/>
      <c r="Z870" s="148"/>
      <c r="AA870" s="148"/>
      <c r="AB870" s="148"/>
      <c r="AC870" s="148"/>
      <c r="AD870" s="148"/>
      <c r="AP870"/>
      <c r="AQ870"/>
      <c r="AX870"/>
    </row>
    <row r="871" spans="18:50" ht="12" customHeight="1" x14ac:dyDescent="0.25">
      <c r="R871" s="149"/>
      <c r="S871" s="148"/>
      <c r="T871" s="148"/>
      <c r="U871" s="148"/>
      <c r="V871" s="148"/>
      <c r="W871" s="148"/>
      <c r="X871" s="148"/>
      <c r="Y871" s="148"/>
      <c r="Z871" s="148"/>
      <c r="AA871" s="148"/>
      <c r="AB871" s="148"/>
      <c r="AC871" s="148"/>
      <c r="AD871" s="148"/>
      <c r="AP871"/>
      <c r="AQ871"/>
      <c r="AX871"/>
    </row>
    <row r="872" spans="18:50" ht="12" customHeight="1" x14ac:dyDescent="0.25">
      <c r="R872" s="149"/>
      <c r="S872" s="148"/>
      <c r="T872" s="148"/>
      <c r="U872" s="148"/>
      <c r="V872" s="148"/>
      <c r="W872" s="148"/>
      <c r="X872" s="148"/>
      <c r="Y872" s="148"/>
      <c r="Z872" s="148"/>
      <c r="AA872" s="148"/>
      <c r="AB872" s="148"/>
      <c r="AC872" s="148"/>
      <c r="AD872" s="148"/>
      <c r="AP872"/>
      <c r="AQ872"/>
      <c r="AX872"/>
    </row>
    <row r="873" spans="18:50" ht="12" customHeight="1" x14ac:dyDescent="0.25">
      <c r="R873" s="149"/>
      <c r="S873" s="148"/>
      <c r="T873" s="148"/>
      <c r="U873" s="148"/>
      <c r="V873" s="148"/>
      <c r="W873" s="148"/>
      <c r="X873" s="148"/>
      <c r="Y873" s="148"/>
      <c r="Z873" s="148"/>
      <c r="AA873" s="148"/>
      <c r="AB873" s="148"/>
      <c r="AC873" s="148"/>
      <c r="AD873" s="148"/>
      <c r="AP873"/>
      <c r="AQ873"/>
      <c r="AX873"/>
    </row>
    <row r="874" spans="18:50" ht="12" customHeight="1" x14ac:dyDescent="0.25">
      <c r="R874" s="149"/>
      <c r="S874" s="148"/>
      <c r="T874" s="148"/>
      <c r="U874" s="148"/>
      <c r="V874" s="148"/>
      <c r="W874" s="148"/>
      <c r="X874" s="148"/>
      <c r="Y874" s="148"/>
      <c r="Z874" s="148"/>
      <c r="AA874" s="148"/>
      <c r="AB874" s="148"/>
      <c r="AC874" s="148"/>
      <c r="AD874" s="148"/>
      <c r="AP874"/>
      <c r="AQ874"/>
      <c r="AX874"/>
    </row>
    <row r="875" spans="18:50" ht="12" customHeight="1" x14ac:dyDescent="0.25">
      <c r="R875" s="149"/>
      <c r="S875" s="148"/>
      <c r="T875" s="148"/>
      <c r="U875" s="148"/>
      <c r="V875" s="148"/>
      <c r="W875" s="148"/>
      <c r="X875" s="148"/>
      <c r="Y875" s="148"/>
      <c r="Z875" s="148"/>
      <c r="AA875" s="148"/>
      <c r="AB875" s="148"/>
      <c r="AC875" s="148"/>
      <c r="AD875" s="148"/>
      <c r="AP875"/>
      <c r="AQ875"/>
      <c r="AX875"/>
    </row>
    <row r="876" spans="18:50" ht="12" customHeight="1" x14ac:dyDescent="0.25">
      <c r="R876" s="149"/>
      <c r="S876" s="148"/>
      <c r="T876" s="148"/>
      <c r="U876" s="148"/>
      <c r="V876" s="148"/>
      <c r="W876" s="148"/>
      <c r="X876" s="148"/>
      <c r="Y876" s="148"/>
      <c r="Z876" s="148"/>
      <c r="AA876" s="148"/>
      <c r="AB876" s="148"/>
      <c r="AC876" s="148"/>
      <c r="AD876" s="148"/>
      <c r="AP876"/>
      <c r="AQ876"/>
      <c r="AX876"/>
    </row>
    <row r="877" spans="18:50" ht="12" customHeight="1" x14ac:dyDescent="0.25">
      <c r="R877" s="149"/>
      <c r="S877" s="148"/>
      <c r="T877" s="148"/>
      <c r="U877" s="148"/>
      <c r="V877" s="148"/>
      <c r="W877" s="148"/>
      <c r="X877" s="148"/>
      <c r="Y877" s="148"/>
      <c r="Z877" s="148"/>
      <c r="AA877" s="148"/>
      <c r="AB877" s="148"/>
      <c r="AC877" s="148"/>
      <c r="AD877" s="148"/>
      <c r="AP877"/>
      <c r="AQ877"/>
      <c r="AX877"/>
    </row>
    <row r="878" spans="18:50" ht="12" customHeight="1" x14ac:dyDescent="0.25">
      <c r="R878" s="149"/>
      <c r="S878" s="148"/>
      <c r="T878" s="148"/>
      <c r="U878" s="148"/>
      <c r="V878" s="148"/>
      <c r="W878" s="148"/>
      <c r="X878" s="148"/>
      <c r="Y878" s="148"/>
      <c r="Z878" s="148"/>
      <c r="AA878" s="148"/>
      <c r="AB878" s="148"/>
      <c r="AC878" s="148"/>
      <c r="AD878" s="148"/>
      <c r="AP878"/>
      <c r="AQ878"/>
      <c r="AX878"/>
    </row>
    <row r="879" spans="18:50" ht="12" customHeight="1" x14ac:dyDescent="0.25">
      <c r="R879" s="149"/>
      <c r="S879" s="148"/>
      <c r="T879" s="148"/>
      <c r="U879" s="148"/>
      <c r="V879" s="148"/>
      <c r="W879" s="148"/>
      <c r="X879" s="148"/>
      <c r="Y879" s="148"/>
      <c r="Z879" s="148"/>
      <c r="AA879" s="148"/>
      <c r="AB879" s="148"/>
      <c r="AC879" s="148"/>
      <c r="AD879" s="148"/>
      <c r="AP879"/>
      <c r="AQ879"/>
      <c r="AX879"/>
    </row>
    <row r="880" spans="18:50" ht="12" customHeight="1" x14ac:dyDescent="0.25">
      <c r="R880" s="149"/>
      <c r="S880" s="148"/>
      <c r="T880" s="148"/>
      <c r="U880" s="148"/>
      <c r="V880" s="148"/>
      <c r="W880" s="148"/>
      <c r="X880" s="148"/>
      <c r="Y880" s="148"/>
      <c r="Z880" s="148"/>
      <c r="AA880" s="148"/>
      <c r="AB880" s="148"/>
      <c r="AC880" s="148"/>
      <c r="AD880" s="148"/>
      <c r="AP880"/>
      <c r="AQ880"/>
      <c r="AX880"/>
    </row>
    <row r="881" spans="18:50" ht="12" customHeight="1" x14ac:dyDescent="0.25">
      <c r="R881" s="149"/>
      <c r="S881" s="148"/>
      <c r="T881" s="148"/>
      <c r="U881" s="148"/>
      <c r="V881" s="148"/>
      <c r="W881" s="148"/>
      <c r="X881" s="148"/>
      <c r="Y881" s="148"/>
      <c r="Z881" s="148"/>
      <c r="AA881" s="148"/>
      <c r="AB881" s="148"/>
      <c r="AC881" s="148"/>
      <c r="AD881" s="148"/>
      <c r="AP881"/>
      <c r="AQ881"/>
      <c r="AX881"/>
    </row>
    <row r="882" spans="18:50" ht="12" customHeight="1" x14ac:dyDescent="0.25">
      <c r="R882" s="149"/>
      <c r="S882" s="148"/>
      <c r="T882" s="148"/>
      <c r="U882" s="148"/>
      <c r="V882" s="148"/>
      <c r="W882" s="148"/>
      <c r="X882" s="148"/>
      <c r="Y882" s="148"/>
      <c r="Z882" s="148"/>
      <c r="AA882" s="148"/>
      <c r="AB882" s="148"/>
      <c r="AC882" s="148"/>
      <c r="AD882" s="148"/>
      <c r="AP882"/>
      <c r="AQ882"/>
      <c r="AX882"/>
    </row>
    <row r="883" spans="18:50" ht="12" customHeight="1" x14ac:dyDescent="0.25">
      <c r="R883" s="149"/>
      <c r="S883" s="148"/>
      <c r="T883" s="148"/>
      <c r="U883" s="148"/>
      <c r="V883" s="148"/>
      <c r="W883" s="148"/>
      <c r="X883" s="148"/>
      <c r="Y883" s="148"/>
      <c r="Z883" s="148"/>
      <c r="AA883" s="148"/>
      <c r="AB883" s="148"/>
      <c r="AC883" s="148"/>
      <c r="AD883" s="148"/>
      <c r="AP883"/>
      <c r="AQ883"/>
      <c r="AX883"/>
    </row>
    <row r="884" spans="18:50" ht="12" customHeight="1" x14ac:dyDescent="0.25">
      <c r="R884" s="149"/>
      <c r="S884" s="148"/>
      <c r="T884" s="148"/>
      <c r="U884" s="148"/>
      <c r="V884" s="148"/>
      <c r="W884" s="148"/>
      <c r="X884" s="148"/>
      <c r="Y884" s="148"/>
      <c r="Z884" s="148"/>
      <c r="AA884" s="148"/>
      <c r="AB884" s="148"/>
      <c r="AC884" s="148"/>
      <c r="AD884" s="148"/>
      <c r="AP884"/>
      <c r="AQ884"/>
      <c r="AX884"/>
    </row>
    <row r="885" spans="18:50" ht="12" customHeight="1" x14ac:dyDescent="0.25">
      <c r="R885" s="149"/>
      <c r="S885" s="148"/>
      <c r="T885" s="148"/>
      <c r="U885" s="148"/>
      <c r="V885" s="148"/>
      <c r="W885" s="148"/>
      <c r="X885" s="148"/>
      <c r="Y885" s="148"/>
      <c r="Z885" s="148"/>
      <c r="AA885" s="148"/>
      <c r="AB885" s="148"/>
      <c r="AC885" s="148"/>
      <c r="AD885" s="148"/>
      <c r="AP885"/>
      <c r="AQ885"/>
      <c r="AX885"/>
    </row>
    <row r="886" spans="18:50" ht="12" customHeight="1" x14ac:dyDescent="0.25">
      <c r="R886" s="149"/>
      <c r="S886" s="148"/>
      <c r="T886" s="148"/>
      <c r="U886" s="148"/>
      <c r="V886" s="148"/>
      <c r="W886" s="148"/>
      <c r="X886" s="148"/>
      <c r="Y886" s="148"/>
      <c r="Z886" s="148"/>
      <c r="AA886" s="148"/>
      <c r="AB886" s="148"/>
      <c r="AC886" s="148"/>
      <c r="AD886" s="148"/>
      <c r="AP886"/>
      <c r="AQ886"/>
      <c r="AX886"/>
    </row>
    <row r="887" spans="18:50" ht="12" customHeight="1" x14ac:dyDescent="0.25">
      <c r="R887" s="149"/>
      <c r="S887" s="148"/>
      <c r="T887" s="148"/>
      <c r="U887" s="148"/>
      <c r="V887" s="148"/>
      <c r="W887" s="148"/>
      <c r="X887" s="148"/>
      <c r="Y887" s="148"/>
      <c r="Z887" s="148"/>
      <c r="AA887" s="148"/>
      <c r="AB887" s="148"/>
      <c r="AC887" s="148"/>
      <c r="AD887" s="148"/>
      <c r="AP887"/>
      <c r="AQ887"/>
      <c r="AX887"/>
    </row>
    <row r="888" spans="18:50" ht="12" customHeight="1" x14ac:dyDescent="0.25">
      <c r="R888" s="149"/>
      <c r="S888" s="148"/>
      <c r="T888" s="148"/>
      <c r="U888" s="148"/>
      <c r="V888" s="148"/>
      <c r="W888" s="148"/>
      <c r="X888" s="148"/>
      <c r="Y888" s="148"/>
      <c r="Z888" s="148"/>
      <c r="AA888" s="148"/>
      <c r="AB888" s="148"/>
      <c r="AC888" s="148"/>
      <c r="AD888" s="148"/>
      <c r="AP888"/>
      <c r="AQ888"/>
      <c r="AX888"/>
    </row>
    <row r="889" spans="18:50" ht="12" customHeight="1" x14ac:dyDescent="0.25">
      <c r="R889" s="149"/>
      <c r="S889" s="148"/>
      <c r="T889" s="148"/>
      <c r="U889" s="148"/>
      <c r="V889" s="148"/>
      <c r="W889" s="148"/>
      <c r="X889" s="148"/>
      <c r="Y889" s="148"/>
      <c r="Z889" s="148"/>
      <c r="AA889" s="148"/>
      <c r="AB889" s="148"/>
      <c r="AC889" s="148"/>
      <c r="AD889" s="148"/>
      <c r="AP889"/>
      <c r="AQ889"/>
      <c r="AX889"/>
    </row>
    <row r="890" spans="18:50" ht="12" customHeight="1" x14ac:dyDescent="0.25">
      <c r="R890" s="149"/>
      <c r="S890" s="148"/>
      <c r="T890" s="148"/>
      <c r="U890" s="148"/>
      <c r="V890" s="148"/>
      <c r="W890" s="148"/>
      <c r="X890" s="148"/>
      <c r="Y890" s="148"/>
      <c r="Z890" s="148"/>
      <c r="AA890" s="148"/>
      <c r="AB890" s="148"/>
      <c r="AC890" s="148"/>
      <c r="AD890" s="148"/>
      <c r="AP890"/>
      <c r="AQ890"/>
      <c r="AX890"/>
    </row>
    <row r="891" spans="18:50" ht="12" customHeight="1" x14ac:dyDescent="0.25">
      <c r="R891" s="149"/>
      <c r="S891" s="148"/>
      <c r="T891" s="148"/>
      <c r="U891" s="148"/>
      <c r="V891" s="148"/>
      <c r="W891" s="148"/>
      <c r="X891" s="148"/>
      <c r="Y891" s="148"/>
      <c r="Z891" s="148"/>
      <c r="AA891" s="148"/>
      <c r="AB891" s="148"/>
      <c r="AC891" s="148"/>
      <c r="AD891" s="148"/>
      <c r="AP891"/>
      <c r="AQ891"/>
      <c r="AX891"/>
    </row>
    <row r="892" spans="18:50" ht="12" customHeight="1" x14ac:dyDescent="0.25">
      <c r="R892" s="149"/>
      <c r="S892" s="148"/>
      <c r="T892" s="148"/>
      <c r="U892" s="148"/>
      <c r="V892" s="148"/>
      <c r="W892" s="148"/>
      <c r="X892" s="148"/>
      <c r="Y892" s="148"/>
      <c r="Z892" s="148"/>
      <c r="AA892" s="148"/>
      <c r="AB892" s="148"/>
      <c r="AC892" s="148"/>
      <c r="AD892" s="148"/>
      <c r="AP892"/>
      <c r="AQ892"/>
      <c r="AX892"/>
    </row>
    <row r="893" spans="18:50" ht="12" customHeight="1" x14ac:dyDescent="0.25">
      <c r="R893" s="149"/>
      <c r="S893" s="148"/>
      <c r="T893" s="148"/>
      <c r="U893" s="148"/>
      <c r="V893" s="148"/>
      <c r="W893" s="148"/>
      <c r="X893" s="148"/>
      <c r="Y893" s="148"/>
      <c r="Z893" s="148"/>
      <c r="AA893" s="148"/>
      <c r="AB893" s="148"/>
      <c r="AC893" s="148"/>
      <c r="AD893" s="148"/>
      <c r="AP893"/>
      <c r="AQ893"/>
      <c r="AX893"/>
    </row>
    <row r="894" spans="18:50" ht="12" customHeight="1" x14ac:dyDescent="0.25">
      <c r="R894" s="149"/>
      <c r="S894" s="148"/>
      <c r="T894" s="148"/>
      <c r="U894" s="148"/>
      <c r="V894" s="148"/>
      <c r="W894" s="148"/>
      <c r="X894" s="148"/>
      <c r="Y894" s="148"/>
      <c r="Z894" s="148"/>
      <c r="AA894" s="148"/>
      <c r="AB894" s="148"/>
      <c r="AC894" s="148"/>
      <c r="AD894" s="148"/>
      <c r="AP894"/>
      <c r="AQ894"/>
      <c r="AX894"/>
    </row>
    <row r="895" spans="18:50" ht="12" customHeight="1" x14ac:dyDescent="0.25">
      <c r="R895" s="149"/>
      <c r="S895" s="148"/>
      <c r="T895" s="148"/>
      <c r="U895" s="148"/>
      <c r="V895" s="148"/>
      <c r="W895" s="148"/>
      <c r="X895" s="148"/>
      <c r="Y895" s="148"/>
      <c r="Z895" s="148"/>
      <c r="AA895" s="148"/>
      <c r="AB895" s="148"/>
      <c r="AC895" s="148"/>
      <c r="AD895" s="148"/>
      <c r="AP895"/>
      <c r="AQ895"/>
      <c r="AX895"/>
    </row>
    <row r="896" spans="18:50" ht="12" customHeight="1" x14ac:dyDescent="0.25">
      <c r="R896" s="149"/>
      <c r="S896" s="148"/>
      <c r="T896" s="148"/>
      <c r="U896" s="148"/>
      <c r="V896" s="148"/>
      <c r="W896" s="148"/>
      <c r="X896" s="148"/>
      <c r="Y896" s="148"/>
      <c r="Z896" s="148"/>
      <c r="AA896" s="148"/>
      <c r="AB896" s="148"/>
      <c r="AC896" s="148"/>
      <c r="AD896" s="148"/>
      <c r="AP896"/>
      <c r="AQ896"/>
      <c r="AX896"/>
    </row>
    <row r="897" spans="18:50" ht="12" customHeight="1" x14ac:dyDescent="0.25">
      <c r="R897" s="149"/>
      <c r="S897" s="148"/>
      <c r="T897" s="148"/>
      <c r="U897" s="148"/>
      <c r="V897" s="148"/>
      <c r="W897" s="148"/>
      <c r="X897" s="148"/>
      <c r="Y897" s="148"/>
      <c r="Z897" s="148"/>
      <c r="AA897" s="148"/>
      <c r="AB897" s="148"/>
      <c r="AC897" s="148"/>
      <c r="AD897" s="148"/>
      <c r="AP897"/>
      <c r="AQ897"/>
      <c r="AX897"/>
    </row>
    <row r="898" spans="18:50" ht="12" customHeight="1" x14ac:dyDescent="0.25">
      <c r="R898" s="149"/>
      <c r="S898" s="148"/>
      <c r="T898" s="148"/>
      <c r="U898" s="148"/>
      <c r="V898" s="148"/>
      <c r="W898" s="148"/>
      <c r="X898" s="148"/>
      <c r="Y898" s="148"/>
      <c r="Z898" s="148"/>
      <c r="AA898" s="148"/>
      <c r="AB898" s="148"/>
      <c r="AC898" s="148"/>
      <c r="AD898" s="148"/>
      <c r="AP898"/>
      <c r="AQ898"/>
      <c r="AX898"/>
    </row>
    <row r="899" spans="18:50" ht="12" customHeight="1" x14ac:dyDescent="0.25">
      <c r="R899" s="149"/>
      <c r="S899" s="148"/>
      <c r="T899" s="148"/>
      <c r="U899" s="148"/>
      <c r="V899" s="148"/>
      <c r="W899" s="148"/>
      <c r="X899" s="148"/>
      <c r="Y899" s="148"/>
      <c r="Z899" s="148"/>
      <c r="AA899" s="148"/>
      <c r="AB899" s="148"/>
      <c r="AC899" s="148"/>
      <c r="AD899" s="148"/>
      <c r="AP899"/>
      <c r="AQ899"/>
      <c r="AX899"/>
    </row>
    <row r="900" spans="18:50" ht="12" customHeight="1" x14ac:dyDescent="0.25">
      <c r="R900" s="149"/>
      <c r="S900" s="148"/>
      <c r="T900" s="148"/>
      <c r="U900" s="148"/>
      <c r="V900" s="148"/>
      <c r="W900" s="148"/>
      <c r="X900" s="148"/>
      <c r="Y900" s="148"/>
      <c r="Z900" s="148"/>
      <c r="AA900" s="148"/>
      <c r="AB900" s="148"/>
      <c r="AC900" s="148"/>
      <c r="AD900" s="148"/>
      <c r="AP900"/>
      <c r="AQ900"/>
      <c r="AX900"/>
    </row>
    <row r="901" spans="18:50" ht="12" customHeight="1" x14ac:dyDescent="0.25">
      <c r="R901" s="149"/>
      <c r="S901" s="148"/>
      <c r="T901" s="148"/>
      <c r="U901" s="148"/>
      <c r="V901" s="148"/>
      <c r="W901" s="148"/>
      <c r="X901" s="148"/>
      <c r="Y901" s="148"/>
      <c r="Z901" s="148"/>
      <c r="AA901" s="148"/>
      <c r="AB901" s="148"/>
      <c r="AC901" s="148"/>
      <c r="AD901" s="148"/>
      <c r="AP901"/>
      <c r="AQ901"/>
      <c r="AX901"/>
    </row>
    <row r="902" spans="18:50" ht="12" customHeight="1" x14ac:dyDescent="0.25">
      <c r="R902" s="149"/>
      <c r="S902" s="148"/>
      <c r="T902" s="148"/>
      <c r="U902" s="148"/>
      <c r="V902" s="148"/>
      <c r="W902" s="148"/>
      <c r="X902" s="148"/>
      <c r="Y902" s="148"/>
      <c r="Z902" s="148"/>
      <c r="AA902" s="148"/>
      <c r="AB902" s="148"/>
      <c r="AC902" s="148"/>
      <c r="AD902" s="148"/>
      <c r="AP902"/>
      <c r="AQ902"/>
      <c r="AX902"/>
    </row>
    <row r="903" spans="18:50" ht="12" customHeight="1" x14ac:dyDescent="0.25">
      <c r="R903" s="149"/>
      <c r="S903" s="148"/>
      <c r="T903" s="148"/>
      <c r="U903" s="148"/>
      <c r="V903" s="148"/>
      <c r="W903" s="148"/>
      <c r="X903" s="148"/>
      <c r="Y903" s="148"/>
      <c r="Z903" s="148"/>
      <c r="AA903" s="148"/>
      <c r="AB903" s="148"/>
      <c r="AC903" s="148"/>
      <c r="AD903" s="148"/>
      <c r="AP903"/>
      <c r="AQ903"/>
      <c r="AX903"/>
    </row>
    <row r="904" spans="18:50" ht="12" customHeight="1" x14ac:dyDescent="0.25">
      <c r="R904" s="149"/>
      <c r="S904" s="148"/>
      <c r="T904" s="148"/>
      <c r="U904" s="148"/>
      <c r="V904" s="148"/>
      <c r="W904" s="148"/>
      <c r="X904" s="148"/>
      <c r="Y904" s="148"/>
      <c r="Z904" s="148"/>
      <c r="AA904" s="148"/>
      <c r="AB904" s="148"/>
      <c r="AC904" s="148"/>
      <c r="AD904" s="148"/>
      <c r="AP904"/>
      <c r="AQ904"/>
      <c r="AX904"/>
    </row>
    <row r="905" spans="18:50" ht="12" customHeight="1" x14ac:dyDescent="0.25">
      <c r="R905" s="149"/>
      <c r="S905" s="148"/>
      <c r="T905" s="148"/>
      <c r="U905" s="148"/>
      <c r="V905" s="148"/>
      <c r="W905" s="148"/>
      <c r="X905" s="148"/>
      <c r="Y905" s="148"/>
      <c r="Z905" s="148"/>
      <c r="AA905" s="148"/>
      <c r="AB905" s="148"/>
      <c r="AC905" s="148"/>
      <c r="AD905" s="148"/>
      <c r="AP905"/>
      <c r="AQ905"/>
      <c r="AX905"/>
    </row>
    <row r="906" spans="18:50" ht="12" customHeight="1" x14ac:dyDescent="0.25">
      <c r="R906" s="149"/>
      <c r="S906" s="148"/>
      <c r="T906" s="148"/>
      <c r="U906" s="148"/>
      <c r="V906" s="148"/>
      <c r="W906" s="148"/>
      <c r="X906" s="148"/>
      <c r="Y906" s="148"/>
      <c r="Z906" s="148"/>
      <c r="AA906" s="148"/>
      <c r="AB906" s="148"/>
      <c r="AC906" s="148"/>
      <c r="AD906" s="148"/>
      <c r="AP906"/>
      <c r="AQ906"/>
      <c r="AX906"/>
    </row>
    <row r="907" spans="18:50" ht="12" customHeight="1" x14ac:dyDescent="0.25">
      <c r="R907" s="149"/>
      <c r="S907" s="148"/>
      <c r="T907" s="148"/>
      <c r="U907" s="148"/>
      <c r="V907" s="148"/>
      <c r="W907" s="148"/>
      <c r="X907" s="148"/>
      <c r="Y907" s="148"/>
      <c r="Z907" s="148"/>
      <c r="AA907" s="148"/>
      <c r="AB907" s="148"/>
      <c r="AC907" s="148"/>
      <c r="AD907" s="148"/>
      <c r="AP907"/>
      <c r="AQ907"/>
      <c r="AX907"/>
    </row>
    <row r="908" spans="18:50" ht="12" customHeight="1" x14ac:dyDescent="0.25">
      <c r="R908" s="149"/>
      <c r="S908" s="148"/>
      <c r="T908" s="148"/>
      <c r="U908" s="148"/>
      <c r="V908" s="148"/>
      <c r="W908" s="148"/>
      <c r="X908" s="148"/>
      <c r="Y908" s="148"/>
      <c r="Z908" s="148"/>
      <c r="AA908" s="148"/>
      <c r="AB908" s="148"/>
      <c r="AC908" s="148"/>
      <c r="AD908" s="148"/>
      <c r="AP908"/>
      <c r="AQ908"/>
      <c r="AX908"/>
    </row>
    <row r="909" spans="18:50" ht="12" customHeight="1" x14ac:dyDescent="0.25">
      <c r="R909" s="149"/>
      <c r="S909" s="148"/>
      <c r="T909" s="148"/>
      <c r="U909" s="148"/>
      <c r="V909" s="148"/>
      <c r="W909" s="148"/>
      <c r="X909" s="148"/>
      <c r="Y909" s="148"/>
      <c r="Z909" s="148"/>
      <c r="AA909" s="148"/>
      <c r="AB909" s="148"/>
      <c r="AC909" s="148"/>
      <c r="AD909" s="148"/>
      <c r="AP909"/>
      <c r="AQ909"/>
      <c r="AX909"/>
    </row>
    <row r="910" spans="18:50" ht="12" customHeight="1" x14ac:dyDescent="0.25">
      <c r="R910" s="149"/>
      <c r="S910" s="148"/>
      <c r="T910" s="148"/>
      <c r="U910" s="148"/>
      <c r="V910" s="148"/>
      <c r="W910" s="148"/>
      <c r="X910" s="148"/>
      <c r="Y910" s="148"/>
      <c r="Z910" s="148"/>
      <c r="AA910" s="148"/>
      <c r="AB910" s="148"/>
      <c r="AC910" s="148"/>
      <c r="AD910" s="148"/>
      <c r="AP910"/>
      <c r="AQ910"/>
      <c r="AX910"/>
    </row>
    <row r="911" spans="18:50" ht="12" customHeight="1" x14ac:dyDescent="0.25">
      <c r="R911" s="149"/>
      <c r="S911" s="148"/>
      <c r="T911" s="148"/>
      <c r="U911" s="148"/>
      <c r="V911" s="148"/>
      <c r="W911" s="148"/>
      <c r="X911" s="148"/>
      <c r="Y911" s="148"/>
      <c r="Z911" s="148"/>
      <c r="AA911" s="148"/>
      <c r="AB911" s="148"/>
      <c r="AC911" s="148"/>
      <c r="AD911" s="148"/>
      <c r="AP911"/>
      <c r="AQ911"/>
      <c r="AX911"/>
    </row>
    <row r="912" spans="18:50" ht="12" customHeight="1" x14ac:dyDescent="0.25">
      <c r="R912" s="149"/>
      <c r="S912" s="148"/>
      <c r="T912" s="148"/>
      <c r="U912" s="148"/>
      <c r="V912" s="148"/>
      <c r="W912" s="148"/>
      <c r="X912" s="148"/>
      <c r="Y912" s="148"/>
      <c r="Z912" s="148"/>
      <c r="AA912" s="148"/>
      <c r="AB912" s="148"/>
      <c r="AC912" s="148"/>
      <c r="AD912" s="148"/>
      <c r="AP912"/>
      <c r="AQ912"/>
      <c r="AX912"/>
    </row>
    <row r="913" spans="18:50" ht="12" customHeight="1" x14ac:dyDescent="0.25">
      <c r="R913" s="149"/>
      <c r="S913" s="148"/>
      <c r="T913" s="148"/>
      <c r="U913" s="148"/>
      <c r="V913" s="148"/>
      <c r="W913" s="148"/>
      <c r="X913" s="148"/>
      <c r="Y913" s="148"/>
      <c r="Z913" s="148"/>
      <c r="AA913" s="148"/>
      <c r="AB913" s="148"/>
      <c r="AC913" s="148"/>
      <c r="AD913" s="148"/>
      <c r="AP913"/>
      <c r="AQ913"/>
      <c r="AX913"/>
    </row>
    <row r="914" spans="18:50" ht="12" customHeight="1" x14ac:dyDescent="0.25">
      <c r="R914" s="149"/>
      <c r="S914" s="148"/>
      <c r="T914" s="148"/>
      <c r="U914" s="148"/>
      <c r="V914" s="148"/>
      <c r="W914" s="148"/>
      <c r="X914" s="148"/>
      <c r="Y914" s="148"/>
      <c r="Z914" s="148"/>
      <c r="AA914" s="148"/>
      <c r="AB914" s="148"/>
      <c r="AC914" s="148"/>
      <c r="AD914" s="148"/>
      <c r="AP914"/>
      <c r="AQ914"/>
      <c r="AX914"/>
    </row>
    <row r="915" spans="18:50" ht="12" customHeight="1" x14ac:dyDescent="0.25">
      <c r="R915" s="149"/>
      <c r="S915" s="148"/>
      <c r="T915" s="148"/>
      <c r="U915" s="148"/>
      <c r="V915" s="148"/>
      <c r="W915" s="148"/>
      <c r="X915" s="148"/>
      <c r="Y915" s="148"/>
      <c r="Z915" s="148"/>
      <c r="AA915" s="148"/>
      <c r="AB915" s="148"/>
      <c r="AC915" s="148"/>
      <c r="AD915" s="148"/>
      <c r="AP915"/>
      <c r="AQ915"/>
      <c r="AX915"/>
    </row>
    <row r="916" spans="18:50" ht="12" customHeight="1" x14ac:dyDescent="0.25">
      <c r="R916" s="149"/>
      <c r="S916" s="148"/>
      <c r="T916" s="148"/>
      <c r="U916" s="148"/>
      <c r="V916" s="148"/>
      <c r="W916" s="148"/>
      <c r="X916" s="148"/>
      <c r="Y916" s="148"/>
      <c r="Z916" s="148"/>
      <c r="AA916" s="148"/>
      <c r="AB916" s="148"/>
      <c r="AC916" s="148"/>
      <c r="AD916" s="148"/>
      <c r="AP916"/>
      <c r="AQ916"/>
      <c r="AX916"/>
    </row>
    <row r="917" spans="18:50" ht="12" customHeight="1" x14ac:dyDescent="0.25">
      <c r="R917" s="149"/>
      <c r="S917" s="148"/>
      <c r="T917" s="148"/>
      <c r="U917" s="148"/>
      <c r="V917" s="148"/>
      <c r="W917" s="148"/>
      <c r="X917" s="148"/>
      <c r="Y917" s="148"/>
      <c r="Z917" s="148"/>
      <c r="AA917" s="148"/>
      <c r="AB917" s="148"/>
      <c r="AC917" s="148"/>
      <c r="AD917" s="148"/>
      <c r="AP917"/>
      <c r="AQ917"/>
      <c r="AX917"/>
    </row>
    <row r="918" spans="18:50" ht="12" customHeight="1" x14ac:dyDescent="0.25">
      <c r="R918" s="149"/>
      <c r="S918" s="148"/>
      <c r="T918" s="148"/>
      <c r="U918" s="148"/>
      <c r="V918" s="148"/>
      <c r="W918" s="148"/>
      <c r="X918" s="148"/>
      <c r="Y918" s="148"/>
      <c r="Z918" s="148"/>
      <c r="AA918" s="148"/>
      <c r="AB918" s="148"/>
      <c r="AC918" s="148"/>
      <c r="AD918" s="148"/>
      <c r="AP918"/>
      <c r="AQ918"/>
      <c r="AX918"/>
    </row>
    <row r="919" spans="18:50" ht="12" customHeight="1" x14ac:dyDescent="0.25">
      <c r="R919" s="149"/>
      <c r="S919" s="148"/>
      <c r="T919" s="148"/>
      <c r="U919" s="148"/>
      <c r="V919" s="148"/>
      <c r="W919" s="148"/>
      <c r="X919" s="148"/>
      <c r="Y919" s="148"/>
      <c r="Z919" s="148"/>
      <c r="AA919" s="148"/>
      <c r="AB919" s="148"/>
      <c r="AC919" s="148"/>
      <c r="AD919" s="148"/>
      <c r="AP919"/>
      <c r="AQ919"/>
      <c r="AX919"/>
    </row>
    <row r="920" spans="18:50" ht="12" customHeight="1" x14ac:dyDescent="0.25">
      <c r="R920" s="149"/>
      <c r="S920" s="148"/>
      <c r="T920" s="148"/>
      <c r="U920" s="148"/>
      <c r="V920" s="148"/>
      <c r="W920" s="148"/>
      <c r="X920" s="148"/>
      <c r="Y920" s="148"/>
      <c r="Z920" s="148"/>
      <c r="AA920" s="148"/>
      <c r="AB920" s="148"/>
      <c r="AC920" s="148"/>
      <c r="AD920" s="148"/>
      <c r="AP920"/>
      <c r="AQ920"/>
      <c r="AX920"/>
    </row>
    <row r="921" spans="18:50" ht="12" customHeight="1" x14ac:dyDescent="0.25">
      <c r="R921" s="149"/>
      <c r="S921" s="148"/>
      <c r="T921" s="148"/>
      <c r="U921" s="148"/>
      <c r="V921" s="148"/>
      <c r="W921" s="148"/>
      <c r="X921" s="148"/>
      <c r="Y921" s="148"/>
      <c r="Z921" s="148"/>
      <c r="AA921" s="148"/>
      <c r="AB921" s="148"/>
      <c r="AC921" s="148"/>
      <c r="AD921" s="148"/>
      <c r="AP921"/>
      <c r="AQ921"/>
      <c r="AX921"/>
    </row>
    <row r="922" spans="18:50" ht="12" customHeight="1" x14ac:dyDescent="0.25">
      <c r="R922" s="149"/>
      <c r="S922" s="148"/>
      <c r="T922" s="148"/>
      <c r="U922" s="148"/>
      <c r="V922" s="148"/>
      <c r="W922" s="148"/>
      <c r="X922" s="148"/>
      <c r="Y922" s="148"/>
      <c r="Z922" s="148"/>
      <c r="AA922" s="148"/>
      <c r="AB922" s="148"/>
      <c r="AC922" s="148"/>
      <c r="AD922" s="148"/>
      <c r="AP922"/>
      <c r="AQ922"/>
      <c r="AX922"/>
    </row>
    <row r="923" spans="18:50" ht="12" customHeight="1" x14ac:dyDescent="0.25">
      <c r="R923" s="149"/>
      <c r="S923" s="148"/>
      <c r="T923" s="148"/>
      <c r="U923" s="148"/>
      <c r="V923" s="148"/>
      <c r="W923" s="148"/>
      <c r="X923" s="148"/>
      <c r="Y923" s="148"/>
      <c r="Z923" s="148"/>
      <c r="AA923" s="148"/>
      <c r="AB923" s="148"/>
      <c r="AC923" s="148"/>
      <c r="AD923" s="148"/>
      <c r="AP923"/>
      <c r="AQ923"/>
      <c r="AX923"/>
    </row>
    <row r="924" spans="18:50" ht="12" customHeight="1" x14ac:dyDescent="0.25">
      <c r="R924" s="149"/>
      <c r="S924" s="148"/>
      <c r="T924" s="148"/>
      <c r="U924" s="148"/>
      <c r="V924" s="148"/>
      <c r="W924" s="148"/>
      <c r="X924" s="148"/>
      <c r="Y924" s="148"/>
      <c r="Z924" s="148"/>
      <c r="AA924" s="148"/>
      <c r="AB924" s="148"/>
      <c r="AC924" s="148"/>
      <c r="AD924" s="148"/>
      <c r="AP924"/>
      <c r="AQ924"/>
      <c r="AX924"/>
    </row>
    <row r="925" spans="18:50" ht="12" customHeight="1" x14ac:dyDescent="0.25">
      <c r="R925" s="149"/>
      <c r="S925" s="148"/>
      <c r="T925" s="148"/>
      <c r="U925" s="148"/>
      <c r="V925" s="148"/>
      <c r="W925" s="148"/>
      <c r="X925" s="148"/>
      <c r="Y925" s="148"/>
      <c r="Z925" s="148"/>
      <c r="AA925" s="148"/>
      <c r="AB925" s="148"/>
      <c r="AC925" s="148"/>
      <c r="AD925" s="148"/>
      <c r="AP925"/>
      <c r="AQ925"/>
      <c r="AX925"/>
    </row>
    <row r="926" spans="18:50" ht="12" customHeight="1" x14ac:dyDescent="0.25">
      <c r="R926" s="149"/>
      <c r="S926" s="148"/>
      <c r="T926" s="148"/>
      <c r="U926" s="148"/>
      <c r="V926" s="148"/>
      <c r="W926" s="148"/>
      <c r="X926" s="148"/>
      <c r="Y926" s="148"/>
      <c r="Z926" s="148"/>
      <c r="AA926" s="148"/>
      <c r="AB926" s="148"/>
      <c r="AC926" s="148"/>
      <c r="AD926" s="148"/>
      <c r="AP926"/>
      <c r="AQ926"/>
      <c r="AX926"/>
    </row>
    <row r="927" spans="18:50" ht="12" customHeight="1" x14ac:dyDescent="0.25">
      <c r="R927" s="149"/>
      <c r="S927" s="148"/>
      <c r="T927" s="148"/>
      <c r="U927" s="148"/>
      <c r="V927" s="148"/>
      <c r="W927" s="148"/>
      <c r="X927" s="148"/>
      <c r="Y927" s="148"/>
      <c r="Z927" s="148"/>
      <c r="AA927" s="148"/>
      <c r="AB927" s="148"/>
      <c r="AC927" s="148"/>
      <c r="AD927" s="148"/>
      <c r="AP927"/>
      <c r="AQ927"/>
      <c r="AX927"/>
    </row>
    <row r="928" spans="18:50" ht="12" customHeight="1" x14ac:dyDescent="0.25">
      <c r="R928" s="149"/>
      <c r="S928" s="148"/>
      <c r="T928" s="148"/>
      <c r="U928" s="148"/>
      <c r="V928" s="148"/>
      <c r="W928" s="148"/>
      <c r="X928" s="148"/>
      <c r="Y928" s="148"/>
      <c r="Z928" s="148"/>
      <c r="AA928" s="148"/>
      <c r="AB928" s="148"/>
      <c r="AC928" s="148"/>
      <c r="AD928" s="148"/>
      <c r="AP928"/>
      <c r="AQ928"/>
      <c r="AX928"/>
    </row>
    <row r="929" spans="18:50" ht="12" customHeight="1" x14ac:dyDescent="0.25">
      <c r="R929" s="149"/>
      <c r="S929" s="148"/>
      <c r="T929" s="148"/>
      <c r="U929" s="148"/>
      <c r="V929" s="148"/>
      <c r="W929" s="148"/>
      <c r="X929" s="148"/>
      <c r="Y929" s="148"/>
      <c r="Z929" s="148"/>
      <c r="AA929" s="148"/>
      <c r="AB929" s="148"/>
      <c r="AC929" s="148"/>
      <c r="AD929" s="148"/>
      <c r="AP929"/>
      <c r="AQ929"/>
      <c r="AX929"/>
    </row>
    <row r="930" spans="18:50" ht="12" customHeight="1" x14ac:dyDescent="0.25">
      <c r="R930" s="149"/>
      <c r="S930" s="148"/>
      <c r="T930" s="148"/>
      <c r="U930" s="148"/>
      <c r="V930" s="148"/>
      <c r="W930" s="148"/>
      <c r="X930" s="148"/>
      <c r="Y930" s="148"/>
      <c r="Z930" s="148"/>
      <c r="AA930" s="148"/>
      <c r="AB930" s="148"/>
      <c r="AC930" s="148"/>
      <c r="AD930" s="148"/>
      <c r="AP930"/>
      <c r="AQ930"/>
      <c r="AX930"/>
    </row>
    <row r="931" spans="18:50" ht="12" customHeight="1" x14ac:dyDescent="0.25">
      <c r="R931" s="149"/>
      <c r="S931" s="148"/>
      <c r="T931" s="148"/>
      <c r="U931" s="148"/>
      <c r="V931" s="148"/>
      <c r="W931" s="148"/>
      <c r="X931" s="148"/>
      <c r="Y931" s="148"/>
      <c r="Z931" s="148"/>
      <c r="AA931" s="148"/>
      <c r="AB931" s="148"/>
      <c r="AC931" s="148"/>
      <c r="AD931" s="148"/>
      <c r="AP931"/>
      <c r="AQ931"/>
      <c r="AX931"/>
    </row>
    <row r="932" spans="18:50" ht="12" customHeight="1" x14ac:dyDescent="0.25">
      <c r="R932" s="149"/>
      <c r="S932" s="148"/>
      <c r="T932" s="148"/>
      <c r="U932" s="148"/>
      <c r="V932" s="148"/>
      <c r="W932" s="148"/>
      <c r="X932" s="148"/>
      <c r="Y932" s="148"/>
      <c r="Z932" s="148"/>
      <c r="AA932" s="148"/>
      <c r="AB932" s="148"/>
      <c r="AC932" s="148"/>
      <c r="AD932" s="148"/>
      <c r="AP932"/>
      <c r="AQ932"/>
      <c r="AX932"/>
    </row>
    <row r="933" spans="18:50" ht="12" customHeight="1" x14ac:dyDescent="0.25">
      <c r="R933" s="149"/>
      <c r="S933" s="148"/>
      <c r="T933" s="148"/>
      <c r="U933" s="148"/>
      <c r="V933" s="148"/>
      <c r="W933" s="148"/>
      <c r="X933" s="148"/>
      <c r="Y933" s="148"/>
      <c r="Z933" s="148"/>
      <c r="AA933" s="148"/>
      <c r="AB933" s="148"/>
      <c r="AC933" s="148"/>
      <c r="AD933" s="148"/>
      <c r="AP933"/>
      <c r="AQ933"/>
      <c r="AX933"/>
    </row>
    <row r="934" spans="18:50" ht="12" customHeight="1" x14ac:dyDescent="0.25">
      <c r="R934" s="149"/>
      <c r="S934" s="148"/>
      <c r="T934" s="148"/>
      <c r="U934" s="148"/>
      <c r="V934" s="148"/>
      <c r="W934" s="148"/>
      <c r="X934" s="148"/>
      <c r="Y934" s="148"/>
      <c r="Z934" s="148"/>
      <c r="AA934" s="148"/>
      <c r="AB934" s="148"/>
      <c r="AC934" s="148"/>
      <c r="AD934" s="148"/>
      <c r="AP934"/>
      <c r="AQ934"/>
      <c r="AX934"/>
    </row>
    <row r="935" spans="18:50" ht="12" customHeight="1" x14ac:dyDescent="0.25">
      <c r="R935" s="149"/>
      <c r="S935" s="148"/>
      <c r="T935" s="148"/>
      <c r="U935" s="148"/>
      <c r="V935" s="148"/>
      <c r="W935" s="148"/>
      <c r="X935" s="148"/>
      <c r="Y935" s="148"/>
      <c r="Z935" s="148"/>
      <c r="AA935" s="148"/>
      <c r="AB935" s="148"/>
      <c r="AC935" s="148"/>
      <c r="AD935" s="148"/>
      <c r="AP935"/>
      <c r="AQ935"/>
      <c r="AX935"/>
    </row>
    <row r="936" spans="18:50" ht="12" customHeight="1" x14ac:dyDescent="0.25">
      <c r="R936" s="149"/>
      <c r="S936" s="148"/>
      <c r="T936" s="148"/>
      <c r="U936" s="148"/>
      <c r="V936" s="148"/>
      <c r="W936" s="148"/>
      <c r="X936" s="148"/>
      <c r="Y936" s="148"/>
      <c r="Z936" s="148"/>
      <c r="AA936" s="148"/>
      <c r="AB936" s="148"/>
      <c r="AC936" s="148"/>
      <c r="AD936" s="148"/>
      <c r="AP936"/>
      <c r="AQ936"/>
      <c r="AX936"/>
    </row>
    <row r="937" spans="18:50" ht="12" customHeight="1" x14ac:dyDescent="0.25">
      <c r="R937" s="149"/>
      <c r="S937" s="148"/>
      <c r="T937" s="148"/>
      <c r="U937" s="148"/>
      <c r="V937" s="148"/>
      <c r="W937" s="148"/>
      <c r="X937" s="148"/>
      <c r="Y937" s="148"/>
      <c r="Z937" s="148"/>
      <c r="AA937" s="148"/>
      <c r="AB937" s="148"/>
      <c r="AC937" s="148"/>
      <c r="AD937" s="148"/>
      <c r="AP937"/>
      <c r="AQ937"/>
      <c r="AX937"/>
    </row>
    <row r="938" spans="18:50" ht="12" customHeight="1" x14ac:dyDescent="0.25">
      <c r="R938" s="149"/>
      <c r="S938" s="148"/>
      <c r="T938" s="148"/>
      <c r="U938" s="148"/>
      <c r="V938" s="148"/>
      <c r="W938" s="148"/>
      <c r="X938" s="148"/>
      <c r="Y938" s="148"/>
      <c r="Z938" s="148"/>
      <c r="AA938" s="148"/>
      <c r="AB938" s="148"/>
      <c r="AC938" s="148"/>
      <c r="AD938" s="148"/>
      <c r="AP938"/>
      <c r="AQ938"/>
      <c r="AX938"/>
    </row>
    <row r="939" spans="18:50" ht="12" customHeight="1" x14ac:dyDescent="0.25">
      <c r="R939" s="149"/>
      <c r="S939" s="148"/>
      <c r="T939" s="148"/>
      <c r="U939" s="148"/>
      <c r="V939" s="148"/>
      <c r="W939" s="148"/>
      <c r="X939" s="148"/>
      <c r="Y939" s="148"/>
      <c r="Z939" s="148"/>
      <c r="AA939" s="148"/>
      <c r="AB939" s="148"/>
      <c r="AC939" s="148"/>
      <c r="AD939" s="148"/>
      <c r="AP939"/>
      <c r="AQ939"/>
      <c r="AX939"/>
    </row>
    <row r="940" spans="18:50" ht="12" customHeight="1" x14ac:dyDescent="0.25">
      <c r="R940" s="149"/>
      <c r="S940" s="148"/>
      <c r="T940" s="148"/>
      <c r="U940" s="148"/>
      <c r="V940" s="148"/>
      <c r="W940" s="148"/>
      <c r="X940" s="148"/>
      <c r="Y940" s="148"/>
      <c r="Z940" s="148"/>
      <c r="AA940" s="148"/>
      <c r="AB940" s="148"/>
      <c r="AC940" s="148"/>
      <c r="AD940" s="148"/>
      <c r="AP940"/>
      <c r="AQ940"/>
      <c r="AX940"/>
    </row>
    <row r="941" spans="18:50" ht="12" customHeight="1" x14ac:dyDescent="0.25">
      <c r="R941" s="149"/>
      <c r="S941" s="148"/>
      <c r="T941" s="148"/>
      <c r="U941" s="148"/>
      <c r="V941" s="148"/>
      <c r="W941" s="148"/>
      <c r="X941" s="148"/>
      <c r="Y941" s="148"/>
      <c r="Z941" s="148"/>
      <c r="AA941" s="148"/>
      <c r="AB941" s="148"/>
      <c r="AC941" s="148"/>
      <c r="AD941" s="148"/>
      <c r="AP941"/>
      <c r="AQ941"/>
      <c r="AX941"/>
    </row>
    <row r="942" spans="18:50" ht="12" customHeight="1" x14ac:dyDescent="0.25">
      <c r="R942" s="149"/>
      <c r="S942" s="148"/>
      <c r="T942" s="148"/>
      <c r="U942" s="148"/>
      <c r="V942" s="148"/>
      <c r="W942" s="148"/>
      <c r="X942" s="148"/>
      <c r="Y942" s="148"/>
      <c r="Z942" s="148"/>
      <c r="AA942" s="148"/>
      <c r="AB942" s="148"/>
      <c r="AC942" s="148"/>
      <c r="AD942" s="148"/>
      <c r="AP942"/>
      <c r="AQ942"/>
      <c r="AX942"/>
    </row>
    <row r="943" spans="18:50" ht="12" customHeight="1" x14ac:dyDescent="0.25">
      <c r="R943" s="149"/>
      <c r="S943" s="148"/>
      <c r="T943" s="148"/>
      <c r="U943" s="148"/>
      <c r="V943" s="148"/>
      <c r="W943" s="148"/>
      <c r="X943" s="148"/>
      <c r="Y943" s="148"/>
      <c r="Z943" s="148"/>
      <c r="AA943" s="148"/>
      <c r="AB943" s="148"/>
      <c r="AC943" s="148"/>
      <c r="AD943" s="148"/>
      <c r="AP943"/>
      <c r="AQ943"/>
      <c r="AX943"/>
    </row>
    <row r="944" spans="18:50" ht="12" customHeight="1" x14ac:dyDescent="0.25">
      <c r="R944" s="149"/>
      <c r="S944" s="148"/>
      <c r="T944" s="148"/>
      <c r="U944" s="148"/>
      <c r="V944" s="148"/>
      <c r="W944" s="148"/>
      <c r="X944" s="148"/>
      <c r="Y944" s="148"/>
      <c r="Z944" s="148"/>
      <c r="AA944" s="148"/>
      <c r="AB944" s="148"/>
      <c r="AC944" s="148"/>
      <c r="AD944" s="148"/>
      <c r="AP944"/>
      <c r="AQ944"/>
      <c r="AX944"/>
    </row>
    <row r="945" spans="18:50" ht="12" customHeight="1" x14ac:dyDescent="0.25">
      <c r="R945" s="149"/>
      <c r="S945" s="148"/>
      <c r="T945" s="148"/>
      <c r="U945" s="148"/>
      <c r="V945" s="148"/>
      <c r="W945" s="148"/>
      <c r="X945" s="148"/>
      <c r="Y945" s="148"/>
      <c r="Z945" s="148"/>
      <c r="AA945" s="148"/>
      <c r="AB945" s="148"/>
      <c r="AC945" s="148"/>
      <c r="AD945" s="148"/>
      <c r="AP945"/>
      <c r="AQ945"/>
      <c r="AX945"/>
    </row>
    <row r="946" spans="18:50" ht="12" customHeight="1" x14ac:dyDescent="0.25">
      <c r="R946" s="149"/>
      <c r="S946" s="148"/>
      <c r="T946" s="148"/>
      <c r="U946" s="148"/>
      <c r="V946" s="148"/>
      <c r="W946" s="148"/>
      <c r="X946" s="148"/>
      <c r="Y946" s="148"/>
      <c r="Z946" s="148"/>
      <c r="AA946" s="148"/>
      <c r="AB946" s="148"/>
      <c r="AC946" s="148"/>
      <c r="AD946" s="148"/>
      <c r="AP946"/>
      <c r="AQ946"/>
      <c r="AX946"/>
    </row>
    <row r="947" spans="18:50" ht="12" customHeight="1" x14ac:dyDescent="0.25">
      <c r="R947" s="149"/>
      <c r="S947" s="148"/>
      <c r="T947" s="148"/>
      <c r="U947" s="148"/>
      <c r="V947" s="148"/>
      <c r="W947" s="148"/>
      <c r="X947" s="148"/>
      <c r="Y947" s="148"/>
      <c r="Z947" s="148"/>
      <c r="AA947" s="148"/>
      <c r="AB947" s="148"/>
      <c r="AC947" s="148"/>
      <c r="AD947" s="148"/>
      <c r="AP947"/>
      <c r="AQ947"/>
      <c r="AX947"/>
    </row>
    <row r="948" spans="18:50" ht="12" customHeight="1" x14ac:dyDescent="0.25">
      <c r="R948" s="149"/>
      <c r="S948" s="148"/>
      <c r="T948" s="148"/>
      <c r="U948" s="148"/>
      <c r="V948" s="148"/>
      <c r="W948" s="148"/>
      <c r="X948" s="148"/>
      <c r="Y948" s="148"/>
      <c r="Z948" s="148"/>
      <c r="AA948" s="148"/>
      <c r="AB948" s="148"/>
      <c r="AC948" s="148"/>
      <c r="AD948" s="148"/>
      <c r="AP948"/>
      <c r="AQ948"/>
      <c r="AX948"/>
    </row>
    <row r="949" spans="18:50" ht="12" customHeight="1" x14ac:dyDescent="0.25">
      <c r="R949" s="149"/>
      <c r="S949" s="148"/>
      <c r="T949" s="148"/>
      <c r="U949" s="148"/>
      <c r="V949" s="148"/>
      <c r="W949" s="148"/>
      <c r="X949" s="148"/>
      <c r="Y949" s="148"/>
      <c r="Z949" s="148"/>
      <c r="AA949" s="148"/>
      <c r="AB949" s="148"/>
      <c r="AC949" s="148"/>
      <c r="AD949" s="148"/>
      <c r="AP949"/>
      <c r="AQ949"/>
      <c r="AX949"/>
    </row>
    <row r="950" spans="18:50" ht="12" customHeight="1" x14ac:dyDescent="0.25">
      <c r="R950" s="149"/>
      <c r="S950" s="148"/>
      <c r="T950" s="148"/>
      <c r="U950" s="148"/>
      <c r="V950" s="148"/>
      <c r="W950" s="148"/>
      <c r="X950" s="148"/>
      <c r="Y950" s="148"/>
      <c r="Z950" s="148"/>
      <c r="AA950" s="148"/>
      <c r="AB950" s="148"/>
      <c r="AC950" s="148"/>
      <c r="AD950" s="148"/>
      <c r="AP950"/>
      <c r="AQ950"/>
      <c r="AX950"/>
    </row>
    <row r="951" spans="18:50" ht="12" customHeight="1" x14ac:dyDescent="0.25">
      <c r="R951" s="149"/>
      <c r="S951" s="148"/>
      <c r="T951" s="148"/>
      <c r="U951" s="148"/>
      <c r="V951" s="148"/>
      <c r="W951" s="148"/>
      <c r="X951" s="148"/>
      <c r="Y951" s="148"/>
      <c r="Z951" s="148"/>
      <c r="AA951" s="148"/>
      <c r="AB951" s="148"/>
      <c r="AC951" s="148"/>
      <c r="AD951" s="148"/>
      <c r="AP951"/>
      <c r="AQ951"/>
      <c r="AX951"/>
    </row>
    <row r="952" spans="18:50" ht="12" customHeight="1" x14ac:dyDescent="0.25">
      <c r="R952" s="149"/>
      <c r="S952" s="148"/>
      <c r="T952" s="148"/>
      <c r="U952" s="148"/>
      <c r="V952" s="148"/>
      <c r="W952" s="148"/>
      <c r="X952" s="148"/>
      <c r="Y952" s="148"/>
      <c r="Z952" s="148"/>
      <c r="AA952" s="148"/>
      <c r="AB952" s="148"/>
      <c r="AC952" s="148"/>
      <c r="AD952" s="148"/>
      <c r="AP952"/>
      <c r="AQ952"/>
      <c r="AX952"/>
    </row>
    <row r="953" spans="18:50" ht="12" customHeight="1" x14ac:dyDescent="0.25">
      <c r="R953" s="149"/>
      <c r="S953" s="148"/>
      <c r="T953" s="148"/>
      <c r="U953" s="148"/>
      <c r="V953" s="148"/>
      <c r="W953" s="148"/>
      <c r="X953" s="148"/>
      <c r="Y953" s="148"/>
      <c r="Z953" s="148"/>
      <c r="AA953" s="148"/>
      <c r="AB953" s="148"/>
      <c r="AC953" s="148"/>
      <c r="AD953" s="148"/>
      <c r="AP953"/>
      <c r="AQ953"/>
      <c r="AX953"/>
    </row>
    <row r="954" spans="18:50" ht="12" customHeight="1" x14ac:dyDescent="0.25">
      <c r="R954" s="149"/>
      <c r="S954" s="148"/>
      <c r="T954" s="148"/>
      <c r="U954" s="148"/>
      <c r="V954" s="148"/>
      <c r="W954" s="148"/>
      <c r="X954" s="148"/>
      <c r="Y954" s="148"/>
      <c r="Z954" s="148"/>
      <c r="AA954" s="148"/>
      <c r="AB954" s="148"/>
      <c r="AC954" s="148"/>
      <c r="AD954" s="148"/>
      <c r="AP954"/>
      <c r="AQ954"/>
      <c r="AX954"/>
    </row>
    <row r="955" spans="18:50" ht="12" customHeight="1" x14ac:dyDescent="0.25">
      <c r="R955" s="149"/>
      <c r="S955" s="148"/>
      <c r="T955" s="148"/>
      <c r="U955" s="148"/>
      <c r="V955" s="148"/>
      <c r="W955" s="148"/>
      <c r="X955" s="148"/>
      <c r="Y955" s="148"/>
      <c r="Z955" s="148"/>
      <c r="AA955" s="148"/>
      <c r="AB955" s="148"/>
      <c r="AC955" s="148"/>
      <c r="AD955" s="148"/>
      <c r="AP955"/>
      <c r="AQ955"/>
      <c r="AX955"/>
    </row>
    <row r="956" spans="18:50" ht="12" customHeight="1" x14ac:dyDescent="0.25">
      <c r="R956" s="149"/>
      <c r="S956" s="148"/>
      <c r="T956" s="148"/>
      <c r="U956" s="148"/>
      <c r="V956" s="148"/>
      <c r="W956" s="148"/>
      <c r="X956" s="148"/>
      <c r="Y956" s="148"/>
      <c r="Z956" s="148"/>
      <c r="AA956" s="148"/>
      <c r="AB956" s="148"/>
      <c r="AC956" s="148"/>
      <c r="AD956" s="148"/>
      <c r="AP956"/>
      <c r="AQ956"/>
      <c r="AX956"/>
    </row>
    <row r="957" spans="18:50" ht="12" customHeight="1" x14ac:dyDescent="0.25">
      <c r="R957" s="149"/>
      <c r="S957" s="148"/>
      <c r="T957" s="148"/>
      <c r="U957" s="148"/>
      <c r="V957" s="148"/>
      <c r="W957" s="148"/>
      <c r="X957" s="148"/>
      <c r="Y957" s="148"/>
      <c r="Z957" s="148"/>
      <c r="AA957" s="148"/>
      <c r="AB957" s="148"/>
      <c r="AC957" s="148"/>
      <c r="AD957" s="148"/>
      <c r="AP957"/>
      <c r="AQ957"/>
      <c r="AX957"/>
    </row>
    <row r="958" spans="18:50" ht="12" customHeight="1" x14ac:dyDescent="0.25">
      <c r="R958" s="149"/>
      <c r="S958" s="148"/>
      <c r="T958" s="148"/>
      <c r="U958" s="148"/>
      <c r="V958" s="148"/>
      <c r="W958" s="148"/>
      <c r="X958" s="148"/>
      <c r="Y958" s="148"/>
      <c r="Z958" s="148"/>
      <c r="AA958" s="148"/>
      <c r="AB958" s="148"/>
      <c r="AC958" s="148"/>
      <c r="AD958" s="148"/>
      <c r="AP958"/>
      <c r="AQ958"/>
      <c r="AX958"/>
    </row>
    <row r="959" spans="18:50" ht="12" customHeight="1" x14ac:dyDescent="0.25">
      <c r="R959" s="149"/>
      <c r="S959" s="148"/>
      <c r="T959" s="148"/>
      <c r="U959" s="148"/>
      <c r="V959" s="148"/>
      <c r="W959" s="148"/>
      <c r="X959" s="148"/>
      <c r="Y959" s="148"/>
      <c r="Z959" s="148"/>
      <c r="AA959" s="148"/>
      <c r="AB959" s="148"/>
      <c r="AC959" s="148"/>
      <c r="AD959" s="148"/>
      <c r="AP959"/>
      <c r="AQ959"/>
      <c r="AX959"/>
    </row>
    <row r="960" spans="18:50" ht="12" customHeight="1" x14ac:dyDescent="0.25">
      <c r="R960" s="149"/>
      <c r="S960" s="148"/>
      <c r="T960" s="148"/>
      <c r="U960" s="148"/>
      <c r="V960" s="148"/>
      <c r="W960" s="148"/>
      <c r="X960" s="148"/>
      <c r="Y960" s="148"/>
      <c r="Z960" s="148"/>
      <c r="AA960" s="148"/>
      <c r="AB960" s="148"/>
      <c r="AC960" s="148"/>
      <c r="AD960" s="148"/>
      <c r="AP960"/>
      <c r="AQ960"/>
      <c r="AX960"/>
    </row>
    <row r="961" spans="18:50" ht="12" customHeight="1" x14ac:dyDescent="0.25">
      <c r="R961" s="149"/>
      <c r="S961" s="148"/>
      <c r="T961" s="148"/>
      <c r="U961" s="148"/>
      <c r="V961" s="148"/>
      <c r="W961" s="148"/>
      <c r="X961" s="148"/>
      <c r="Y961" s="148"/>
      <c r="Z961" s="148"/>
      <c r="AA961" s="148"/>
      <c r="AB961" s="148"/>
      <c r="AC961" s="148"/>
      <c r="AD961" s="148"/>
      <c r="AP961"/>
      <c r="AQ961"/>
      <c r="AX961"/>
    </row>
    <row r="962" spans="18:50" ht="12" customHeight="1" x14ac:dyDescent="0.25">
      <c r="R962" s="149"/>
      <c r="S962" s="148"/>
      <c r="T962" s="148"/>
      <c r="U962" s="148"/>
      <c r="V962" s="148"/>
      <c r="W962" s="148"/>
      <c r="X962" s="148"/>
      <c r="Y962" s="148"/>
      <c r="Z962" s="148"/>
      <c r="AA962" s="148"/>
      <c r="AB962" s="148"/>
      <c r="AC962" s="148"/>
      <c r="AD962" s="148"/>
      <c r="AP962"/>
      <c r="AQ962"/>
      <c r="AX962"/>
    </row>
    <row r="963" spans="18:50" ht="12" customHeight="1" x14ac:dyDescent="0.25">
      <c r="R963" s="149"/>
      <c r="S963" s="148"/>
      <c r="T963" s="148"/>
      <c r="U963" s="148"/>
      <c r="V963" s="148"/>
      <c r="W963" s="148"/>
      <c r="X963" s="148"/>
      <c r="Y963" s="148"/>
      <c r="Z963" s="148"/>
      <c r="AA963" s="148"/>
      <c r="AB963" s="148"/>
      <c r="AC963" s="148"/>
      <c r="AD963" s="148"/>
      <c r="AP963"/>
      <c r="AQ963"/>
      <c r="AX963"/>
    </row>
    <row r="964" spans="18:50" ht="12" customHeight="1" x14ac:dyDescent="0.25">
      <c r="R964" s="149"/>
      <c r="S964" s="148"/>
      <c r="T964" s="148"/>
      <c r="U964" s="148"/>
      <c r="V964" s="148"/>
      <c r="W964" s="148"/>
      <c r="X964" s="148"/>
      <c r="Y964" s="148"/>
      <c r="Z964" s="148"/>
      <c r="AA964" s="148"/>
      <c r="AB964" s="148"/>
      <c r="AC964" s="148"/>
      <c r="AD964" s="148"/>
      <c r="AP964"/>
      <c r="AQ964"/>
      <c r="AX964"/>
    </row>
    <row r="965" spans="18:50" ht="12" customHeight="1" x14ac:dyDescent="0.25">
      <c r="R965" s="149"/>
      <c r="S965" s="148"/>
      <c r="T965" s="148"/>
      <c r="U965" s="148"/>
      <c r="V965" s="148"/>
      <c r="W965" s="148"/>
      <c r="X965" s="148"/>
      <c r="Y965" s="148"/>
      <c r="Z965" s="148"/>
      <c r="AA965" s="148"/>
      <c r="AB965" s="148"/>
      <c r="AC965" s="148"/>
      <c r="AD965" s="148"/>
      <c r="AP965"/>
      <c r="AQ965"/>
      <c r="AX965"/>
    </row>
    <row r="966" spans="18:50" ht="12" customHeight="1" x14ac:dyDescent="0.25">
      <c r="R966" s="149"/>
      <c r="S966" s="148"/>
      <c r="T966" s="148"/>
      <c r="U966" s="148"/>
      <c r="V966" s="148"/>
      <c r="W966" s="148"/>
      <c r="X966" s="148"/>
      <c r="Y966" s="148"/>
      <c r="Z966" s="148"/>
      <c r="AA966" s="148"/>
      <c r="AB966" s="148"/>
      <c r="AC966" s="148"/>
      <c r="AD966" s="148"/>
      <c r="AP966"/>
      <c r="AQ966"/>
      <c r="AX966"/>
    </row>
    <row r="967" spans="18:50" ht="12" customHeight="1" x14ac:dyDescent="0.25">
      <c r="R967" s="149"/>
      <c r="S967" s="148"/>
      <c r="T967" s="148"/>
      <c r="U967" s="148"/>
      <c r="V967" s="148"/>
      <c r="W967" s="148"/>
      <c r="X967" s="148"/>
      <c r="Y967" s="148"/>
      <c r="Z967" s="148"/>
      <c r="AA967" s="148"/>
      <c r="AB967" s="148"/>
      <c r="AC967" s="148"/>
      <c r="AD967" s="148"/>
      <c r="AP967"/>
      <c r="AQ967"/>
      <c r="AX967"/>
    </row>
    <row r="968" spans="18:50" ht="12" customHeight="1" x14ac:dyDescent="0.25">
      <c r="R968" s="149"/>
      <c r="S968" s="148"/>
      <c r="T968" s="148"/>
      <c r="U968" s="148"/>
      <c r="V968" s="148"/>
      <c r="W968" s="148"/>
      <c r="X968" s="148"/>
      <c r="Y968" s="148"/>
      <c r="Z968" s="148"/>
      <c r="AA968" s="148"/>
      <c r="AB968" s="148"/>
      <c r="AC968" s="148"/>
      <c r="AD968" s="148"/>
      <c r="AP968"/>
      <c r="AQ968"/>
      <c r="AX968"/>
    </row>
    <row r="969" spans="18:50" ht="12" customHeight="1" x14ac:dyDescent="0.25">
      <c r="R969" s="149"/>
      <c r="S969" s="148"/>
      <c r="T969" s="148"/>
      <c r="U969" s="148"/>
      <c r="V969" s="148"/>
      <c r="W969" s="148"/>
      <c r="X969" s="148"/>
      <c r="Y969" s="148"/>
      <c r="Z969" s="148"/>
      <c r="AA969" s="148"/>
      <c r="AB969" s="148"/>
      <c r="AC969" s="148"/>
      <c r="AD969" s="148"/>
      <c r="AP969"/>
      <c r="AQ969"/>
      <c r="AX969"/>
    </row>
    <row r="970" spans="18:50" ht="12" customHeight="1" x14ac:dyDescent="0.25">
      <c r="R970" s="149"/>
      <c r="S970" s="148"/>
      <c r="T970" s="148"/>
      <c r="U970" s="148"/>
      <c r="V970" s="148"/>
      <c r="W970" s="148"/>
      <c r="X970" s="148"/>
      <c r="Y970" s="148"/>
      <c r="Z970" s="148"/>
      <c r="AA970" s="148"/>
      <c r="AB970" s="148"/>
      <c r="AC970" s="148"/>
      <c r="AD970" s="148"/>
      <c r="AP970"/>
      <c r="AQ970"/>
      <c r="AX970"/>
    </row>
    <row r="971" spans="18:50" ht="12" customHeight="1" x14ac:dyDescent="0.25">
      <c r="R971" s="149"/>
      <c r="S971" s="148"/>
      <c r="T971" s="148"/>
      <c r="U971" s="148"/>
      <c r="V971" s="148"/>
      <c r="W971" s="148"/>
      <c r="X971" s="148"/>
      <c r="Y971" s="148"/>
      <c r="Z971" s="148"/>
      <c r="AA971" s="148"/>
      <c r="AB971" s="148"/>
      <c r="AC971" s="148"/>
      <c r="AD971" s="148"/>
      <c r="AP971"/>
      <c r="AQ971"/>
      <c r="AX971"/>
    </row>
    <row r="972" spans="18:50" ht="12" customHeight="1" x14ac:dyDescent="0.25">
      <c r="R972" s="149"/>
      <c r="S972" s="148"/>
      <c r="T972" s="148"/>
      <c r="U972" s="148"/>
      <c r="V972" s="148"/>
      <c r="W972" s="148"/>
      <c r="X972" s="148"/>
      <c r="Y972" s="148"/>
      <c r="Z972" s="148"/>
      <c r="AA972" s="148"/>
      <c r="AB972" s="148"/>
      <c r="AC972" s="148"/>
      <c r="AD972" s="148"/>
      <c r="AP972"/>
      <c r="AQ972"/>
      <c r="AX972"/>
    </row>
    <row r="973" spans="18:50" ht="12" customHeight="1" x14ac:dyDescent="0.25">
      <c r="R973" s="149"/>
      <c r="S973" s="148"/>
      <c r="T973" s="148"/>
      <c r="U973" s="148"/>
      <c r="V973" s="148"/>
      <c r="W973" s="148"/>
      <c r="X973" s="148"/>
      <c r="Y973" s="148"/>
      <c r="Z973" s="148"/>
      <c r="AA973" s="148"/>
      <c r="AB973" s="148"/>
      <c r="AC973" s="148"/>
      <c r="AD973" s="148"/>
      <c r="AP973"/>
      <c r="AQ973"/>
      <c r="AX973"/>
    </row>
    <row r="974" spans="18:50" ht="12" customHeight="1" x14ac:dyDescent="0.25">
      <c r="R974" s="149"/>
      <c r="S974" s="148"/>
      <c r="T974" s="148"/>
      <c r="U974" s="148"/>
      <c r="V974" s="148"/>
      <c r="W974" s="148"/>
      <c r="X974" s="148"/>
      <c r="Y974" s="148"/>
      <c r="Z974" s="148"/>
      <c r="AA974" s="148"/>
      <c r="AB974" s="148"/>
      <c r="AC974" s="148"/>
      <c r="AD974" s="148"/>
      <c r="AP974"/>
      <c r="AQ974"/>
      <c r="AX974"/>
    </row>
    <row r="975" spans="18:50" ht="12" customHeight="1" x14ac:dyDescent="0.25">
      <c r="R975" s="149"/>
      <c r="S975" s="148"/>
      <c r="T975" s="148"/>
      <c r="U975" s="148"/>
      <c r="V975" s="148"/>
      <c r="W975" s="148"/>
      <c r="X975" s="148"/>
      <c r="Y975" s="148"/>
      <c r="Z975" s="148"/>
      <c r="AA975" s="148"/>
      <c r="AB975" s="148"/>
      <c r="AC975" s="148"/>
      <c r="AD975" s="148"/>
      <c r="AP975"/>
      <c r="AQ975"/>
      <c r="AX975"/>
    </row>
    <row r="976" spans="18:50" ht="12" customHeight="1" x14ac:dyDescent="0.25">
      <c r="R976" s="149"/>
      <c r="S976" s="148"/>
      <c r="T976" s="148"/>
      <c r="U976" s="148"/>
      <c r="V976" s="148"/>
      <c r="W976" s="148"/>
      <c r="X976" s="148"/>
      <c r="Y976" s="148"/>
      <c r="Z976" s="148"/>
      <c r="AA976" s="148"/>
      <c r="AB976" s="148"/>
      <c r="AC976" s="148"/>
      <c r="AD976" s="148"/>
      <c r="AP976"/>
      <c r="AQ976"/>
      <c r="AX976"/>
    </row>
    <row r="977" spans="18:50" ht="12" customHeight="1" x14ac:dyDescent="0.25">
      <c r="R977" s="149"/>
      <c r="S977" s="148"/>
      <c r="T977" s="148"/>
      <c r="U977" s="148"/>
      <c r="V977" s="148"/>
      <c r="W977" s="148"/>
      <c r="X977" s="148"/>
      <c r="Y977" s="148"/>
      <c r="Z977" s="148"/>
      <c r="AA977" s="148"/>
      <c r="AB977" s="148"/>
      <c r="AC977" s="148"/>
      <c r="AD977" s="148"/>
      <c r="AP977"/>
      <c r="AQ977"/>
      <c r="AX977"/>
    </row>
    <row r="978" spans="18:50" ht="12" customHeight="1" x14ac:dyDescent="0.25">
      <c r="R978" s="149"/>
      <c r="S978" s="148"/>
      <c r="T978" s="148"/>
      <c r="U978" s="148"/>
      <c r="V978" s="148"/>
      <c r="W978" s="148"/>
      <c r="X978" s="148"/>
      <c r="Y978" s="148"/>
      <c r="Z978" s="148"/>
      <c r="AA978" s="148"/>
      <c r="AB978" s="148"/>
      <c r="AC978" s="148"/>
      <c r="AD978" s="148"/>
      <c r="AP978"/>
      <c r="AQ978"/>
      <c r="AX978"/>
    </row>
    <row r="979" spans="18:50" ht="12" customHeight="1" x14ac:dyDescent="0.25">
      <c r="R979" s="149"/>
      <c r="S979" s="148"/>
      <c r="T979" s="148"/>
      <c r="U979" s="148"/>
      <c r="V979" s="148"/>
      <c r="W979" s="148"/>
      <c r="X979" s="148"/>
      <c r="Y979" s="148"/>
      <c r="Z979" s="148"/>
      <c r="AA979" s="148"/>
      <c r="AB979" s="148"/>
      <c r="AC979" s="148"/>
      <c r="AD979" s="148"/>
      <c r="AP979"/>
      <c r="AQ979"/>
      <c r="AX979"/>
    </row>
    <row r="980" spans="18:50" ht="12" customHeight="1" x14ac:dyDescent="0.25">
      <c r="R980" s="149"/>
      <c r="S980" s="148"/>
      <c r="T980" s="148"/>
      <c r="U980" s="148"/>
      <c r="V980" s="148"/>
      <c r="W980" s="148"/>
      <c r="X980" s="148"/>
      <c r="Y980" s="148"/>
      <c r="Z980" s="148"/>
      <c r="AA980" s="148"/>
      <c r="AB980" s="148"/>
      <c r="AC980" s="148"/>
      <c r="AD980" s="148"/>
      <c r="AP980"/>
      <c r="AQ980"/>
      <c r="AX980"/>
    </row>
    <row r="981" spans="18:50" ht="12" customHeight="1" x14ac:dyDescent="0.25">
      <c r="R981" s="149"/>
      <c r="S981" s="148"/>
      <c r="T981" s="148"/>
      <c r="U981" s="148"/>
      <c r="V981" s="148"/>
      <c r="W981" s="148"/>
      <c r="X981" s="148"/>
      <c r="Y981" s="148"/>
      <c r="Z981" s="148"/>
      <c r="AA981" s="148"/>
      <c r="AB981" s="148"/>
      <c r="AC981" s="148"/>
      <c r="AD981" s="148"/>
      <c r="AP981"/>
      <c r="AQ981"/>
      <c r="AX981"/>
    </row>
    <row r="982" spans="18:50" ht="12" customHeight="1" x14ac:dyDescent="0.25">
      <c r="R982" s="149"/>
      <c r="S982" s="148"/>
      <c r="T982" s="148"/>
      <c r="U982" s="148"/>
      <c r="V982" s="148"/>
      <c r="W982" s="148"/>
      <c r="X982" s="148"/>
      <c r="Y982" s="148"/>
      <c r="Z982" s="148"/>
      <c r="AA982" s="148"/>
      <c r="AB982" s="148"/>
      <c r="AC982" s="148"/>
      <c r="AD982" s="148"/>
      <c r="AP982"/>
      <c r="AQ982"/>
      <c r="AX982"/>
    </row>
    <row r="983" spans="18:50" ht="12" customHeight="1" x14ac:dyDescent="0.25">
      <c r="R983" s="149"/>
      <c r="S983" s="148"/>
      <c r="T983" s="148"/>
      <c r="U983" s="148"/>
      <c r="V983" s="148"/>
      <c r="W983" s="148"/>
      <c r="X983" s="148"/>
      <c r="Y983" s="148"/>
      <c r="Z983" s="148"/>
      <c r="AA983" s="148"/>
      <c r="AB983" s="148"/>
      <c r="AC983" s="148"/>
      <c r="AD983" s="148"/>
      <c r="AP983"/>
      <c r="AQ983"/>
      <c r="AX983"/>
    </row>
    <row r="984" spans="18:50" ht="12" customHeight="1" x14ac:dyDescent="0.25">
      <c r="R984" s="149"/>
      <c r="S984" s="148"/>
      <c r="T984" s="148"/>
      <c r="U984" s="148"/>
      <c r="V984" s="148"/>
      <c r="W984" s="148"/>
      <c r="X984" s="148"/>
      <c r="Y984" s="148"/>
      <c r="Z984" s="148"/>
      <c r="AA984" s="148"/>
      <c r="AB984" s="148"/>
      <c r="AC984" s="148"/>
      <c r="AD984" s="148"/>
      <c r="AP984"/>
      <c r="AQ984"/>
      <c r="AX984"/>
    </row>
    <row r="985" spans="18:50" ht="12" customHeight="1" x14ac:dyDescent="0.25">
      <c r="R985" s="149"/>
      <c r="S985" s="148"/>
      <c r="T985" s="148"/>
      <c r="U985" s="148"/>
      <c r="V985" s="148"/>
      <c r="W985" s="148"/>
      <c r="X985" s="148"/>
      <c r="Y985" s="148"/>
      <c r="Z985" s="148"/>
      <c r="AA985" s="148"/>
      <c r="AB985" s="148"/>
      <c r="AC985" s="148"/>
      <c r="AD985" s="148"/>
      <c r="AP985"/>
      <c r="AQ985"/>
      <c r="AX985"/>
    </row>
    <row r="986" spans="18:50" ht="12" customHeight="1" x14ac:dyDescent="0.25">
      <c r="R986" s="149"/>
      <c r="S986" s="148"/>
      <c r="T986" s="148"/>
      <c r="U986" s="148"/>
      <c r="V986" s="148"/>
      <c r="W986" s="148"/>
      <c r="X986" s="148"/>
      <c r="Y986" s="148"/>
      <c r="Z986" s="148"/>
      <c r="AA986" s="148"/>
      <c r="AB986" s="148"/>
      <c r="AC986" s="148"/>
      <c r="AD986" s="148"/>
      <c r="AP986"/>
      <c r="AQ986"/>
      <c r="AX986"/>
    </row>
    <row r="987" spans="18:50" ht="12" customHeight="1" x14ac:dyDescent="0.25">
      <c r="R987" s="149"/>
      <c r="S987" s="148"/>
      <c r="T987" s="148"/>
      <c r="U987" s="148"/>
      <c r="V987" s="148"/>
      <c r="W987" s="148"/>
      <c r="X987" s="148"/>
      <c r="Y987" s="148"/>
      <c r="Z987" s="148"/>
      <c r="AA987" s="148"/>
      <c r="AB987" s="148"/>
      <c r="AC987" s="148"/>
      <c r="AD987" s="148"/>
      <c r="AP987"/>
      <c r="AQ987"/>
      <c r="AX987"/>
    </row>
    <row r="988" spans="18:50" ht="12" customHeight="1" x14ac:dyDescent="0.25">
      <c r="R988" s="149"/>
      <c r="S988" s="148"/>
      <c r="T988" s="148"/>
      <c r="U988" s="148"/>
      <c r="V988" s="148"/>
      <c r="W988" s="148"/>
      <c r="X988" s="148"/>
      <c r="Y988" s="148"/>
      <c r="Z988" s="148"/>
      <c r="AA988" s="148"/>
      <c r="AB988" s="148"/>
      <c r="AC988" s="148"/>
      <c r="AD988" s="148"/>
      <c r="AP988"/>
      <c r="AQ988"/>
      <c r="AX988"/>
    </row>
    <row r="989" spans="18:50" ht="12" customHeight="1" x14ac:dyDescent="0.25">
      <c r="R989" s="149"/>
      <c r="S989" s="148"/>
      <c r="T989" s="148"/>
      <c r="U989" s="148"/>
      <c r="V989" s="148"/>
      <c r="W989" s="148"/>
      <c r="X989" s="148"/>
      <c r="Y989" s="148"/>
      <c r="Z989" s="148"/>
      <c r="AA989" s="148"/>
      <c r="AB989" s="148"/>
      <c r="AC989" s="148"/>
      <c r="AD989" s="148"/>
      <c r="AP989"/>
      <c r="AQ989"/>
      <c r="AX989"/>
    </row>
    <row r="990" spans="18:50" ht="12" customHeight="1" x14ac:dyDescent="0.25">
      <c r="R990" s="149"/>
      <c r="S990" s="148"/>
      <c r="T990" s="148"/>
      <c r="U990" s="148"/>
      <c r="V990" s="148"/>
      <c r="W990" s="148"/>
      <c r="X990" s="148"/>
      <c r="Y990" s="148"/>
      <c r="Z990" s="148"/>
      <c r="AA990" s="148"/>
      <c r="AB990" s="148"/>
      <c r="AC990" s="148"/>
      <c r="AD990" s="148"/>
      <c r="AP990"/>
      <c r="AQ990"/>
      <c r="AX990"/>
    </row>
    <row r="991" spans="18:50" ht="12" customHeight="1" x14ac:dyDescent="0.25">
      <c r="R991" s="149"/>
      <c r="S991" s="148"/>
      <c r="T991" s="148"/>
      <c r="U991" s="148"/>
      <c r="V991" s="148"/>
      <c r="W991" s="148"/>
      <c r="X991" s="148"/>
      <c r="Y991" s="148"/>
      <c r="Z991" s="148"/>
      <c r="AA991" s="148"/>
      <c r="AB991" s="148"/>
      <c r="AC991" s="148"/>
      <c r="AD991" s="148"/>
      <c r="AP991"/>
      <c r="AQ991"/>
      <c r="AX991"/>
    </row>
    <row r="992" spans="18:50" ht="12" customHeight="1" x14ac:dyDescent="0.25">
      <c r="R992" s="149"/>
      <c r="S992" s="148"/>
      <c r="T992" s="148"/>
      <c r="U992" s="148"/>
      <c r="V992" s="148"/>
      <c r="W992" s="148"/>
      <c r="X992" s="148"/>
      <c r="Y992" s="148"/>
      <c r="Z992" s="148"/>
      <c r="AA992" s="148"/>
      <c r="AB992" s="148"/>
      <c r="AC992" s="148"/>
      <c r="AD992" s="148"/>
      <c r="AP992"/>
      <c r="AQ992"/>
      <c r="AX992"/>
    </row>
    <row r="993" spans="18:50" ht="12" customHeight="1" x14ac:dyDescent="0.25">
      <c r="R993" s="149"/>
      <c r="S993" s="148"/>
      <c r="T993" s="148"/>
      <c r="U993" s="148"/>
      <c r="V993" s="148"/>
      <c r="W993" s="148"/>
      <c r="X993" s="148"/>
      <c r="Y993" s="148"/>
      <c r="Z993" s="148"/>
      <c r="AA993" s="148"/>
      <c r="AB993" s="148"/>
      <c r="AC993" s="148"/>
      <c r="AD993" s="148"/>
      <c r="AP993"/>
      <c r="AQ993"/>
      <c r="AX993"/>
    </row>
    <row r="994" spans="18:50" ht="12" customHeight="1" x14ac:dyDescent="0.25">
      <c r="R994" s="149"/>
      <c r="S994" s="148"/>
      <c r="T994" s="148"/>
      <c r="U994" s="148"/>
      <c r="V994" s="148"/>
      <c r="W994" s="148"/>
      <c r="X994" s="148"/>
      <c r="Y994" s="148"/>
      <c r="Z994" s="148"/>
      <c r="AA994" s="148"/>
      <c r="AB994" s="148"/>
      <c r="AC994" s="148"/>
      <c r="AD994" s="148"/>
      <c r="AP994"/>
      <c r="AQ994"/>
      <c r="AX994"/>
    </row>
    <row r="995" spans="18:50" ht="12" customHeight="1" x14ac:dyDescent="0.25">
      <c r="R995" s="149"/>
      <c r="S995" s="148"/>
      <c r="T995" s="148"/>
      <c r="U995" s="148"/>
      <c r="V995" s="148"/>
      <c r="W995" s="148"/>
      <c r="X995" s="148"/>
      <c r="Y995" s="148"/>
      <c r="Z995" s="148"/>
      <c r="AA995" s="148"/>
      <c r="AB995" s="148"/>
      <c r="AC995" s="148"/>
      <c r="AD995" s="148"/>
      <c r="AP995"/>
      <c r="AQ995"/>
      <c r="AX995"/>
    </row>
    <row r="996" spans="18:50" ht="12" customHeight="1" x14ac:dyDescent="0.25">
      <c r="R996" s="149"/>
      <c r="S996" s="148"/>
      <c r="T996" s="148"/>
      <c r="U996" s="148"/>
      <c r="V996" s="148"/>
      <c r="W996" s="148"/>
      <c r="X996" s="148"/>
      <c r="Y996" s="148"/>
      <c r="Z996" s="148"/>
      <c r="AA996" s="148"/>
      <c r="AB996" s="148"/>
      <c r="AC996" s="148"/>
      <c r="AD996" s="148"/>
      <c r="AP996"/>
      <c r="AQ996"/>
      <c r="AX996"/>
    </row>
    <row r="997" spans="18:50" ht="12" customHeight="1" x14ac:dyDescent="0.25">
      <c r="R997" s="149"/>
      <c r="S997" s="148"/>
      <c r="T997" s="148"/>
      <c r="U997" s="148"/>
      <c r="V997" s="148"/>
      <c r="W997" s="148"/>
      <c r="X997" s="148"/>
      <c r="Y997" s="148"/>
      <c r="Z997" s="148"/>
      <c r="AA997" s="148"/>
      <c r="AB997" s="148"/>
      <c r="AC997" s="148"/>
      <c r="AD997" s="148"/>
      <c r="AP997"/>
      <c r="AQ997"/>
      <c r="AX997"/>
    </row>
    <row r="998" spans="18:50" ht="12" customHeight="1" x14ac:dyDescent="0.25">
      <c r="R998" s="149"/>
      <c r="S998" s="148"/>
      <c r="T998" s="148"/>
      <c r="U998" s="148"/>
      <c r="V998" s="148"/>
      <c r="W998" s="148"/>
      <c r="X998" s="148"/>
      <c r="Y998" s="148"/>
      <c r="Z998" s="148"/>
      <c r="AA998" s="148"/>
      <c r="AB998" s="148"/>
      <c r="AC998" s="148"/>
      <c r="AD998" s="148"/>
      <c r="AP998"/>
      <c r="AQ998"/>
      <c r="AX998"/>
    </row>
    <row r="999" spans="18:50" ht="12" customHeight="1" x14ac:dyDescent="0.25">
      <c r="R999" s="149"/>
      <c r="S999" s="148"/>
      <c r="T999" s="148"/>
      <c r="U999" s="148"/>
      <c r="V999" s="148"/>
      <c r="W999" s="148"/>
      <c r="X999" s="148"/>
      <c r="Y999" s="148"/>
      <c r="Z999" s="148"/>
      <c r="AA999" s="148"/>
      <c r="AB999" s="148"/>
      <c r="AC999" s="148"/>
      <c r="AD999" s="148"/>
      <c r="AP999"/>
      <c r="AQ999"/>
      <c r="AX999"/>
    </row>
    <row r="1000" spans="18:50" ht="12" customHeight="1" x14ac:dyDescent="0.25">
      <c r="R1000" s="149"/>
      <c r="S1000" s="148"/>
      <c r="T1000" s="148"/>
      <c r="U1000" s="148"/>
      <c r="V1000" s="148"/>
      <c r="W1000" s="148"/>
      <c r="X1000" s="148"/>
      <c r="Y1000" s="148"/>
      <c r="Z1000" s="148"/>
      <c r="AA1000" s="148"/>
      <c r="AB1000" s="148"/>
      <c r="AC1000" s="148"/>
      <c r="AD1000" s="148"/>
      <c r="AP1000"/>
      <c r="AQ1000"/>
      <c r="AX1000"/>
    </row>
    <row r="1001" spans="18:50" ht="12" customHeight="1" x14ac:dyDescent="0.25">
      <c r="R1001" s="149"/>
      <c r="S1001" s="148"/>
      <c r="T1001" s="148"/>
      <c r="U1001" s="148"/>
      <c r="V1001" s="148"/>
      <c r="W1001" s="148"/>
      <c r="X1001" s="148"/>
      <c r="Y1001" s="148"/>
      <c r="Z1001" s="148"/>
      <c r="AA1001" s="148"/>
      <c r="AB1001" s="148"/>
      <c r="AC1001" s="148"/>
      <c r="AD1001" s="148"/>
      <c r="AP1001"/>
      <c r="AQ1001"/>
      <c r="AX1001"/>
    </row>
    <row r="1002" spans="18:50" ht="12" customHeight="1" x14ac:dyDescent="0.25">
      <c r="R1002" s="149"/>
      <c r="S1002" s="148"/>
      <c r="T1002" s="148"/>
      <c r="U1002" s="148"/>
      <c r="V1002" s="148"/>
      <c r="W1002" s="148"/>
      <c r="X1002" s="148"/>
      <c r="Y1002" s="148"/>
      <c r="Z1002" s="148"/>
      <c r="AA1002" s="148"/>
      <c r="AB1002" s="148"/>
      <c r="AC1002" s="148"/>
      <c r="AD1002" s="148"/>
      <c r="AP1002"/>
      <c r="AQ1002"/>
      <c r="AX1002"/>
    </row>
    <row r="1003" spans="18:50" ht="12" customHeight="1" x14ac:dyDescent="0.25">
      <c r="R1003" s="149"/>
      <c r="S1003" s="148"/>
      <c r="T1003" s="148"/>
      <c r="U1003" s="148"/>
      <c r="V1003" s="148"/>
      <c r="W1003" s="148"/>
      <c r="X1003" s="148"/>
      <c r="Y1003" s="148"/>
      <c r="Z1003" s="148"/>
      <c r="AA1003" s="148"/>
      <c r="AB1003" s="148"/>
      <c r="AC1003" s="148"/>
      <c r="AD1003" s="148"/>
      <c r="AP1003"/>
      <c r="AQ1003"/>
      <c r="AX1003"/>
    </row>
    <row r="1004" spans="18:50" ht="12" customHeight="1" x14ac:dyDescent="0.25">
      <c r="R1004" s="149"/>
      <c r="S1004" s="148"/>
      <c r="T1004" s="148"/>
      <c r="U1004" s="148"/>
      <c r="V1004" s="148"/>
      <c r="W1004" s="148"/>
      <c r="X1004" s="148"/>
      <c r="Y1004" s="148"/>
      <c r="Z1004" s="148"/>
      <c r="AA1004" s="148"/>
      <c r="AB1004" s="148"/>
      <c r="AC1004" s="148"/>
      <c r="AD1004" s="148"/>
      <c r="AP1004"/>
      <c r="AQ1004"/>
      <c r="AX1004"/>
    </row>
    <row r="1005" spans="18:50" ht="12" customHeight="1" x14ac:dyDescent="0.25">
      <c r="R1005" s="149"/>
      <c r="S1005" s="148"/>
      <c r="T1005" s="148"/>
      <c r="U1005" s="148"/>
      <c r="V1005" s="148"/>
      <c r="W1005" s="148"/>
      <c r="X1005" s="148"/>
      <c r="Y1005" s="148"/>
      <c r="Z1005" s="148"/>
      <c r="AA1005" s="148"/>
      <c r="AB1005" s="148"/>
      <c r="AC1005" s="148"/>
      <c r="AD1005" s="148"/>
      <c r="AP1005"/>
      <c r="AQ1005"/>
      <c r="AX1005"/>
    </row>
    <row r="1006" spans="18:50" ht="12" customHeight="1" x14ac:dyDescent="0.25">
      <c r="R1006" s="149"/>
      <c r="S1006" s="148"/>
      <c r="T1006" s="148"/>
      <c r="U1006" s="148"/>
      <c r="V1006" s="148"/>
      <c r="W1006" s="148"/>
      <c r="X1006" s="148"/>
      <c r="Y1006" s="148"/>
      <c r="Z1006" s="148"/>
      <c r="AA1006" s="148"/>
      <c r="AB1006" s="148"/>
      <c r="AC1006" s="148"/>
      <c r="AD1006" s="148"/>
      <c r="AP1006"/>
      <c r="AQ1006"/>
      <c r="AX1006"/>
    </row>
    <row r="1007" spans="18:50" ht="12" customHeight="1" x14ac:dyDescent="0.25">
      <c r="R1007" s="149"/>
      <c r="S1007" s="148"/>
      <c r="T1007" s="148"/>
      <c r="U1007" s="148"/>
      <c r="V1007" s="148"/>
      <c r="W1007" s="148"/>
      <c r="X1007" s="148"/>
      <c r="Y1007" s="148"/>
      <c r="Z1007" s="148"/>
      <c r="AA1007" s="148"/>
      <c r="AB1007" s="148"/>
      <c r="AC1007" s="148"/>
      <c r="AD1007" s="148"/>
      <c r="AP1007"/>
      <c r="AQ1007"/>
      <c r="AX1007"/>
    </row>
    <row r="1008" spans="18:50" ht="12" customHeight="1" x14ac:dyDescent="0.25">
      <c r="R1008" s="149"/>
      <c r="S1008" s="148"/>
      <c r="T1008" s="148"/>
      <c r="U1008" s="148"/>
      <c r="V1008" s="148"/>
      <c r="W1008" s="148"/>
      <c r="X1008" s="148"/>
      <c r="Y1008" s="148"/>
      <c r="Z1008" s="148"/>
      <c r="AA1008" s="148"/>
      <c r="AB1008" s="148"/>
      <c r="AC1008" s="148"/>
      <c r="AD1008" s="148"/>
      <c r="AP1008"/>
      <c r="AQ1008"/>
      <c r="AX1008"/>
    </row>
    <row r="1009" spans="18:50" ht="12" customHeight="1" x14ac:dyDescent="0.25">
      <c r="R1009" s="149"/>
      <c r="S1009" s="148"/>
      <c r="T1009" s="148"/>
      <c r="U1009" s="148"/>
      <c r="V1009" s="148"/>
      <c r="W1009" s="148"/>
      <c r="X1009" s="148"/>
      <c r="Y1009" s="148"/>
      <c r="Z1009" s="148"/>
      <c r="AA1009" s="148"/>
      <c r="AB1009" s="148"/>
      <c r="AC1009" s="148"/>
      <c r="AD1009" s="148"/>
      <c r="AP1009"/>
      <c r="AQ1009"/>
      <c r="AX1009"/>
    </row>
    <row r="1010" spans="18:50" ht="12" customHeight="1" x14ac:dyDescent="0.25">
      <c r="R1010" s="149"/>
      <c r="S1010" s="148"/>
      <c r="T1010" s="148"/>
      <c r="U1010" s="148"/>
      <c r="V1010" s="148"/>
      <c r="W1010" s="148"/>
      <c r="X1010" s="148"/>
      <c r="Y1010" s="148"/>
      <c r="Z1010" s="148"/>
      <c r="AA1010" s="148"/>
      <c r="AB1010" s="148"/>
      <c r="AC1010" s="148"/>
      <c r="AD1010" s="148"/>
      <c r="AP1010"/>
      <c r="AQ1010"/>
      <c r="AX1010"/>
    </row>
    <row r="1011" spans="18:50" ht="12" customHeight="1" x14ac:dyDescent="0.25">
      <c r="R1011" s="149"/>
      <c r="S1011" s="148"/>
      <c r="T1011" s="148"/>
      <c r="U1011" s="148"/>
      <c r="V1011" s="148"/>
      <c r="W1011" s="148"/>
      <c r="X1011" s="148"/>
      <c r="Y1011" s="148"/>
      <c r="Z1011" s="148"/>
      <c r="AA1011" s="148"/>
      <c r="AB1011" s="148"/>
      <c r="AC1011" s="148"/>
      <c r="AD1011" s="148"/>
      <c r="AP1011"/>
      <c r="AQ1011"/>
      <c r="AX1011"/>
    </row>
    <row r="1012" spans="18:50" ht="12" customHeight="1" x14ac:dyDescent="0.25">
      <c r="R1012" s="149"/>
      <c r="S1012" s="148"/>
      <c r="T1012" s="148"/>
      <c r="U1012" s="148"/>
      <c r="V1012" s="148"/>
      <c r="W1012" s="148"/>
      <c r="X1012" s="148"/>
      <c r="Y1012" s="148"/>
      <c r="Z1012" s="148"/>
      <c r="AA1012" s="148"/>
      <c r="AB1012" s="148"/>
      <c r="AC1012" s="148"/>
      <c r="AD1012" s="148"/>
      <c r="AP1012"/>
      <c r="AQ1012"/>
      <c r="AX1012"/>
    </row>
    <row r="1013" spans="18:50" ht="12" customHeight="1" x14ac:dyDescent="0.25">
      <c r="R1013" s="149"/>
      <c r="S1013" s="148"/>
      <c r="T1013" s="148"/>
      <c r="U1013" s="148"/>
      <c r="V1013" s="148"/>
      <c r="W1013" s="148"/>
      <c r="X1013" s="148"/>
      <c r="Y1013" s="148"/>
      <c r="Z1013" s="148"/>
      <c r="AA1013" s="148"/>
      <c r="AB1013" s="148"/>
      <c r="AC1013" s="148"/>
      <c r="AD1013" s="148"/>
      <c r="AP1013"/>
      <c r="AQ1013"/>
      <c r="AX1013"/>
    </row>
    <row r="1014" spans="18:50" ht="12" customHeight="1" x14ac:dyDescent="0.25">
      <c r="R1014" s="149"/>
      <c r="S1014" s="148"/>
      <c r="T1014" s="148"/>
      <c r="U1014" s="148"/>
      <c r="V1014" s="148"/>
      <c r="W1014" s="148"/>
      <c r="X1014" s="148"/>
      <c r="Y1014" s="148"/>
      <c r="Z1014" s="148"/>
      <c r="AA1014" s="148"/>
      <c r="AB1014" s="148"/>
      <c r="AC1014" s="148"/>
      <c r="AD1014" s="148"/>
      <c r="AP1014"/>
      <c r="AQ1014"/>
      <c r="AX1014"/>
    </row>
    <row r="1015" spans="18:50" ht="12" customHeight="1" x14ac:dyDescent="0.25">
      <c r="R1015" s="149"/>
      <c r="S1015" s="148"/>
      <c r="T1015" s="148"/>
      <c r="U1015" s="148"/>
      <c r="V1015" s="148"/>
      <c r="W1015" s="148"/>
      <c r="X1015" s="148"/>
      <c r="Y1015" s="148"/>
      <c r="Z1015" s="148"/>
      <c r="AA1015" s="148"/>
      <c r="AB1015" s="148"/>
      <c r="AC1015" s="148"/>
      <c r="AD1015" s="148"/>
      <c r="AP1015"/>
      <c r="AQ1015"/>
      <c r="AX1015"/>
    </row>
    <row r="1016" spans="18:50" ht="12" customHeight="1" x14ac:dyDescent="0.25">
      <c r="R1016" s="149"/>
      <c r="S1016" s="148"/>
      <c r="T1016" s="148"/>
      <c r="U1016" s="148"/>
      <c r="V1016" s="148"/>
      <c r="W1016" s="148"/>
      <c r="X1016" s="148"/>
      <c r="Y1016" s="148"/>
      <c r="Z1016" s="148"/>
      <c r="AA1016" s="148"/>
      <c r="AB1016" s="148"/>
      <c r="AC1016" s="148"/>
      <c r="AD1016" s="148"/>
      <c r="AP1016"/>
      <c r="AQ1016"/>
      <c r="AX1016"/>
    </row>
    <row r="1017" spans="18:50" ht="12" customHeight="1" x14ac:dyDescent="0.25">
      <c r="R1017" s="149"/>
      <c r="S1017" s="148"/>
      <c r="T1017" s="148"/>
      <c r="U1017" s="148"/>
      <c r="V1017" s="148"/>
      <c r="W1017" s="148"/>
      <c r="X1017" s="148"/>
      <c r="Y1017" s="148"/>
      <c r="Z1017" s="148"/>
      <c r="AA1017" s="148"/>
      <c r="AB1017" s="148"/>
      <c r="AC1017" s="148"/>
      <c r="AD1017" s="148"/>
      <c r="AP1017"/>
      <c r="AQ1017"/>
      <c r="AX1017"/>
    </row>
    <row r="1018" spans="18:50" ht="12" customHeight="1" x14ac:dyDescent="0.25">
      <c r="R1018" s="149"/>
      <c r="S1018" s="148"/>
      <c r="T1018" s="148"/>
      <c r="U1018" s="148"/>
      <c r="V1018" s="148"/>
      <c r="W1018" s="148"/>
      <c r="X1018" s="148"/>
      <c r="Y1018" s="148"/>
      <c r="Z1018" s="148"/>
      <c r="AA1018" s="148"/>
      <c r="AB1018" s="148"/>
      <c r="AC1018" s="148"/>
      <c r="AD1018" s="148"/>
      <c r="AP1018"/>
      <c r="AQ1018"/>
      <c r="AX1018"/>
    </row>
    <row r="1019" spans="18:50" ht="12" customHeight="1" x14ac:dyDescent="0.25">
      <c r="R1019" s="149"/>
      <c r="S1019" s="148"/>
      <c r="T1019" s="148"/>
      <c r="U1019" s="148"/>
      <c r="V1019" s="148"/>
      <c r="W1019" s="148"/>
      <c r="X1019" s="148"/>
      <c r="Y1019" s="148"/>
      <c r="Z1019" s="148"/>
      <c r="AA1019" s="148"/>
      <c r="AB1019" s="148"/>
      <c r="AC1019" s="148"/>
      <c r="AD1019" s="148"/>
      <c r="AP1019"/>
      <c r="AQ1019"/>
      <c r="AX1019"/>
    </row>
    <row r="1020" spans="18:50" ht="12" customHeight="1" x14ac:dyDescent="0.25">
      <c r="R1020" s="149"/>
      <c r="S1020" s="148"/>
      <c r="T1020" s="148"/>
      <c r="U1020" s="148"/>
      <c r="V1020" s="148"/>
      <c r="W1020" s="148"/>
      <c r="X1020" s="148"/>
      <c r="Y1020" s="148"/>
      <c r="Z1020" s="148"/>
      <c r="AA1020" s="148"/>
      <c r="AB1020" s="148"/>
      <c r="AC1020" s="148"/>
      <c r="AD1020" s="148"/>
      <c r="AP1020"/>
      <c r="AQ1020"/>
      <c r="AX1020"/>
    </row>
    <row r="1021" spans="18:50" ht="12" customHeight="1" x14ac:dyDescent="0.25">
      <c r="R1021" s="149"/>
      <c r="S1021" s="148"/>
      <c r="T1021" s="148"/>
      <c r="U1021" s="148"/>
      <c r="V1021" s="148"/>
      <c r="W1021" s="148"/>
      <c r="X1021" s="148"/>
      <c r="Y1021" s="148"/>
      <c r="Z1021" s="148"/>
      <c r="AA1021" s="148"/>
      <c r="AB1021" s="148"/>
      <c r="AC1021" s="148"/>
      <c r="AD1021" s="148"/>
      <c r="AP1021"/>
      <c r="AQ1021"/>
      <c r="AX1021"/>
    </row>
    <row r="1022" spans="18:50" ht="12" customHeight="1" x14ac:dyDescent="0.25">
      <c r="R1022" s="149"/>
      <c r="S1022" s="148"/>
      <c r="T1022" s="148"/>
      <c r="U1022" s="148"/>
      <c r="V1022" s="148"/>
      <c r="W1022" s="148"/>
      <c r="X1022" s="148"/>
      <c r="Y1022" s="148"/>
      <c r="Z1022" s="148"/>
      <c r="AA1022" s="148"/>
      <c r="AB1022" s="148"/>
      <c r="AC1022" s="148"/>
      <c r="AD1022" s="148"/>
      <c r="AP1022"/>
      <c r="AQ1022"/>
      <c r="AX1022"/>
    </row>
    <row r="1023" spans="18:50" ht="12" customHeight="1" x14ac:dyDescent="0.25">
      <c r="R1023" s="149"/>
      <c r="S1023" s="148"/>
      <c r="T1023" s="148"/>
      <c r="U1023" s="148"/>
      <c r="V1023" s="148"/>
      <c r="W1023" s="148"/>
      <c r="X1023" s="148"/>
      <c r="Y1023" s="148"/>
      <c r="Z1023" s="148"/>
      <c r="AA1023" s="148"/>
      <c r="AB1023" s="148"/>
      <c r="AC1023" s="148"/>
      <c r="AD1023" s="148"/>
      <c r="AP1023"/>
      <c r="AQ1023"/>
      <c r="AX1023"/>
    </row>
    <row r="1024" spans="18:50" ht="12" customHeight="1" x14ac:dyDescent="0.25">
      <c r="R1024" s="149"/>
      <c r="S1024" s="148"/>
      <c r="T1024" s="148"/>
      <c r="U1024" s="148"/>
      <c r="V1024" s="148"/>
      <c r="W1024" s="148"/>
      <c r="X1024" s="148"/>
      <c r="Y1024" s="148"/>
      <c r="Z1024" s="148"/>
      <c r="AA1024" s="148"/>
      <c r="AB1024" s="148"/>
      <c r="AC1024" s="148"/>
      <c r="AD1024" s="148"/>
      <c r="AP1024"/>
      <c r="AQ1024"/>
      <c r="AX1024"/>
    </row>
    <row r="1025" spans="18:50" ht="12" customHeight="1" x14ac:dyDescent="0.25">
      <c r="R1025" s="149"/>
      <c r="S1025" s="148"/>
      <c r="T1025" s="148"/>
      <c r="U1025" s="148"/>
      <c r="V1025" s="148"/>
      <c r="W1025" s="148"/>
      <c r="X1025" s="148"/>
      <c r="Y1025" s="148"/>
      <c r="Z1025" s="148"/>
      <c r="AA1025" s="148"/>
      <c r="AB1025" s="148"/>
      <c r="AC1025" s="148"/>
      <c r="AD1025" s="148"/>
      <c r="AP1025"/>
      <c r="AQ1025"/>
      <c r="AX1025"/>
    </row>
    <row r="1026" spans="18:50" ht="12" customHeight="1" x14ac:dyDescent="0.25">
      <c r="R1026" s="149"/>
      <c r="S1026" s="148"/>
      <c r="T1026" s="148"/>
      <c r="U1026" s="148"/>
      <c r="V1026" s="148"/>
      <c r="W1026" s="148"/>
      <c r="X1026" s="148"/>
      <c r="Y1026" s="148"/>
      <c r="Z1026" s="148"/>
      <c r="AA1026" s="148"/>
      <c r="AB1026" s="148"/>
      <c r="AC1026" s="148"/>
      <c r="AD1026" s="148"/>
      <c r="AP1026"/>
      <c r="AQ1026"/>
      <c r="AX1026"/>
    </row>
    <row r="1027" spans="18:50" ht="12" customHeight="1" x14ac:dyDescent="0.25">
      <c r="R1027" s="149"/>
      <c r="S1027" s="148"/>
      <c r="T1027" s="148"/>
      <c r="U1027" s="148"/>
      <c r="V1027" s="148"/>
      <c r="W1027" s="148"/>
      <c r="X1027" s="148"/>
      <c r="Y1027" s="148"/>
      <c r="Z1027" s="148"/>
      <c r="AA1027" s="148"/>
      <c r="AB1027" s="148"/>
      <c r="AC1027" s="148"/>
      <c r="AD1027" s="148"/>
      <c r="AP1027"/>
      <c r="AQ1027"/>
      <c r="AX1027"/>
    </row>
    <row r="1028" spans="18:50" ht="12" customHeight="1" x14ac:dyDescent="0.25">
      <c r="R1028" s="149"/>
      <c r="S1028" s="148"/>
      <c r="T1028" s="148"/>
      <c r="U1028" s="148"/>
      <c r="V1028" s="148"/>
      <c r="W1028" s="148"/>
      <c r="X1028" s="148"/>
      <c r="Y1028" s="148"/>
      <c r="Z1028" s="148"/>
      <c r="AA1028" s="148"/>
      <c r="AB1028" s="148"/>
      <c r="AC1028" s="148"/>
      <c r="AD1028" s="148"/>
      <c r="AP1028"/>
      <c r="AQ1028"/>
      <c r="AX1028"/>
    </row>
    <row r="1029" spans="18:50" ht="12" customHeight="1" x14ac:dyDescent="0.25">
      <c r="R1029" s="149"/>
      <c r="S1029" s="148"/>
      <c r="T1029" s="148"/>
      <c r="U1029" s="148"/>
      <c r="V1029" s="148"/>
      <c r="W1029" s="148"/>
      <c r="X1029" s="148"/>
      <c r="Y1029" s="148"/>
      <c r="Z1029" s="148"/>
      <c r="AA1029" s="148"/>
      <c r="AB1029" s="148"/>
      <c r="AC1029" s="148"/>
      <c r="AD1029" s="148"/>
      <c r="AP1029"/>
      <c r="AQ1029"/>
      <c r="AX1029"/>
    </row>
    <row r="1030" spans="18:50" ht="12" customHeight="1" x14ac:dyDescent="0.25">
      <c r="R1030" s="149"/>
      <c r="S1030" s="148"/>
      <c r="T1030" s="148"/>
      <c r="U1030" s="148"/>
      <c r="V1030" s="148"/>
      <c r="W1030" s="148"/>
      <c r="X1030" s="148"/>
      <c r="Y1030" s="148"/>
      <c r="Z1030" s="148"/>
      <c r="AA1030" s="148"/>
      <c r="AB1030" s="148"/>
      <c r="AC1030" s="148"/>
      <c r="AD1030" s="148"/>
      <c r="AP1030"/>
      <c r="AQ1030"/>
      <c r="AX1030"/>
    </row>
    <row r="1031" spans="18:50" ht="12" customHeight="1" x14ac:dyDescent="0.25">
      <c r="R1031" s="149"/>
      <c r="S1031" s="148"/>
      <c r="T1031" s="148"/>
      <c r="U1031" s="148"/>
      <c r="V1031" s="148"/>
      <c r="W1031" s="148"/>
      <c r="X1031" s="148"/>
      <c r="Y1031" s="148"/>
      <c r="Z1031" s="148"/>
      <c r="AA1031" s="148"/>
      <c r="AB1031" s="148"/>
      <c r="AC1031" s="148"/>
      <c r="AD1031" s="148"/>
      <c r="AP1031"/>
      <c r="AQ1031"/>
      <c r="AX1031"/>
    </row>
    <row r="1032" spans="18:50" ht="12" customHeight="1" x14ac:dyDescent="0.25">
      <c r="R1032" s="149"/>
      <c r="S1032" s="148"/>
      <c r="T1032" s="148"/>
      <c r="U1032" s="148"/>
      <c r="V1032" s="148"/>
      <c r="W1032" s="148"/>
      <c r="X1032" s="148"/>
      <c r="Y1032" s="148"/>
      <c r="Z1032" s="148"/>
      <c r="AA1032" s="148"/>
      <c r="AB1032" s="148"/>
      <c r="AC1032" s="148"/>
      <c r="AD1032" s="148"/>
      <c r="AP1032"/>
      <c r="AQ1032"/>
      <c r="AX1032"/>
    </row>
    <row r="1033" spans="18:50" ht="12" customHeight="1" x14ac:dyDescent="0.25">
      <c r="R1033" s="149"/>
      <c r="S1033" s="148"/>
      <c r="T1033" s="148"/>
      <c r="U1033" s="148"/>
      <c r="V1033" s="148"/>
      <c r="W1033" s="148"/>
      <c r="X1033" s="148"/>
      <c r="Y1033" s="148"/>
      <c r="Z1033" s="148"/>
      <c r="AA1033" s="148"/>
      <c r="AB1033" s="148"/>
      <c r="AC1033" s="148"/>
      <c r="AD1033" s="148"/>
      <c r="AP1033"/>
      <c r="AQ1033"/>
      <c r="AX1033"/>
    </row>
    <row r="1034" spans="18:50" ht="12" customHeight="1" x14ac:dyDescent="0.25">
      <c r="R1034" s="149"/>
      <c r="S1034" s="148"/>
      <c r="T1034" s="148"/>
      <c r="U1034" s="148"/>
      <c r="V1034" s="148"/>
      <c r="W1034" s="148"/>
      <c r="X1034" s="148"/>
      <c r="Y1034" s="148"/>
      <c r="Z1034" s="148"/>
      <c r="AA1034" s="148"/>
      <c r="AB1034" s="148"/>
      <c r="AC1034" s="148"/>
      <c r="AD1034" s="148"/>
      <c r="AP1034"/>
      <c r="AQ1034"/>
      <c r="AX1034"/>
    </row>
    <row r="1035" spans="18:50" ht="12" customHeight="1" x14ac:dyDescent="0.25">
      <c r="R1035" s="149"/>
      <c r="S1035" s="148"/>
      <c r="T1035" s="148"/>
      <c r="U1035" s="148"/>
      <c r="V1035" s="148"/>
      <c r="W1035" s="148"/>
      <c r="X1035" s="148"/>
      <c r="Y1035" s="148"/>
      <c r="Z1035" s="148"/>
      <c r="AA1035" s="148"/>
      <c r="AB1035" s="148"/>
      <c r="AC1035" s="148"/>
      <c r="AD1035" s="148"/>
      <c r="AP1035"/>
      <c r="AQ1035"/>
      <c r="AX1035"/>
    </row>
    <row r="1036" spans="18:50" ht="12" customHeight="1" x14ac:dyDescent="0.25">
      <c r="R1036" s="149"/>
      <c r="S1036" s="148"/>
      <c r="T1036" s="148"/>
      <c r="U1036" s="148"/>
      <c r="V1036" s="148"/>
      <c r="W1036" s="148"/>
      <c r="X1036" s="148"/>
      <c r="Y1036" s="148"/>
      <c r="Z1036" s="148"/>
      <c r="AA1036" s="148"/>
      <c r="AB1036" s="148"/>
      <c r="AC1036" s="148"/>
      <c r="AD1036" s="148"/>
      <c r="AP1036"/>
      <c r="AQ1036"/>
      <c r="AX1036"/>
    </row>
    <row r="1037" spans="18:50" ht="12" customHeight="1" x14ac:dyDescent="0.25">
      <c r="R1037" s="149"/>
      <c r="S1037" s="148"/>
      <c r="T1037" s="148"/>
      <c r="U1037" s="148"/>
      <c r="V1037" s="148"/>
      <c r="W1037" s="148"/>
      <c r="X1037" s="148"/>
      <c r="Y1037" s="148"/>
      <c r="Z1037" s="148"/>
      <c r="AA1037" s="148"/>
      <c r="AB1037" s="148"/>
      <c r="AC1037" s="148"/>
      <c r="AD1037" s="148"/>
      <c r="AP1037"/>
      <c r="AQ1037"/>
      <c r="AX1037"/>
    </row>
    <row r="1038" spans="18:50" ht="12" customHeight="1" x14ac:dyDescent="0.25">
      <c r="R1038" s="149"/>
      <c r="S1038" s="148"/>
      <c r="T1038" s="148"/>
      <c r="U1038" s="148"/>
      <c r="V1038" s="148"/>
      <c r="W1038" s="148"/>
      <c r="X1038" s="148"/>
      <c r="Y1038" s="148"/>
      <c r="Z1038" s="148"/>
      <c r="AA1038" s="148"/>
      <c r="AB1038" s="148"/>
      <c r="AC1038" s="148"/>
      <c r="AD1038" s="148"/>
      <c r="AP1038"/>
      <c r="AQ1038"/>
      <c r="AX1038"/>
    </row>
    <row r="1039" spans="18:50" ht="12" customHeight="1" x14ac:dyDescent="0.25">
      <c r="R1039" s="149"/>
      <c r="S1039" s="148"/>
      <c r="T1039" s="148"/>
      <c r="U1039" s="148"/>
      <c r="V1039" s="148"/>
      <c r="W1039" s="148"/>
      <c r="X1039" s="148"/>
      <c r="Y1039" s="148"/>
      <c r="Z1039" s="148"/>
      <c r="AA1039" s="148"/>
      <c r="AB1039" s="148"/>
      <c r="AC1039" s="148"/>
      <c r="AD1039" s="148"/>
      <c r="AP1039"/>
      <c r="AQ1039"/>
      <c r="AX1039"/>
    </row>
    <row r="1040" spans="18:50" ht="12" customHeight="1" x14ac:dyDescent="0.25">
      <c r="R1040" s="149"/>
      <c r="S1040" s="148"/>
      <c r="T1040" s="148"/>
      <c r="U1040" s="148"/>
      <c r="V1040" s="148"/>
      <c r="W1040" s="148"/>
      <c r="X1040" s="148"/>
      <c r="Y1040" s="148"/>
      <c r="Z1040" s="148"/>
      <c r="AA1040" s="148"/>
      <c r="AB1040" s="148"/>
      <c r="AC1040" s="148"/>
      <c r="AD1040" s="148"/>
      <c r="AP1040"/>
      <c r="AQ1040"/>
      <c r="AX1040"/>
    </row>
    <row r="1041" spans="18:50" ht="12" customHeight="1" x14ac:dyDescent="0.25">
      <c r="R1041" s="149"/>
      <c r="S1041" s="148"/>
      <c r="T1041" s="148"/>
      <c r="U1041" s="148"/>
      <c r="V1041" s="148"/>
      <c r="W1041" s="148"/>
      <c r="X1041" s="148"/>
      <c r="Y1041" s="148"/>
      <c r="Z1041" s="148"/>
      <c r="AA1041" s="148"/>
      <c r="AB1041" s="148"/>
      <c r="AC1041" s="148"/>
      <c r="AD1041" s="148"/>
      <c r="AP1041"/>
      <c r="AQ1041"/>
      <c r="AX1041"/>
    </row>
    <row r="1042" spans="18:50" ht="12" customHeight="1" x14ac:dyDescent="0.25">
      <c r="R1042" s="149"/>
      <c r="S1042" s="148"/>
      <c r="T1042" s="148"/>
      <c r="U1042" s="148"/>
      <c r="V1042" s="148"/>
      <c r="W1042" s="148"/>
      <c r="X1042" s="148"/>
      <c r="Y1042" s="148"/>
      <c r="Z1042" s="148"/>
      <c r="AA1042" s="148"/>
      <c r="AB1042" s="148"/>
      <c r="AC1042" s="148"/>
      <c r="AD1042" s="148"/>
      <c r="AP1042"/>
      <c r="AQ1042"/>
      <c r="AX1042"/>
    </row>
    <row r="1043" spans="18:50" ht="12" customHeight="1" x14ac:dyDescent="0.25">
      <c r="R1043" s="149"/>
      <c r="S1043" s="148"/>
      <c r="T1043" s="148"/>
      <c r="U1043" s="148"/>
      <c r="V1043" s="148"/>
      <c r="W1043" s="148"/>
      <c r="X1043" s="148"/>
      <c r="Y1043" s="148"/>
      <c r="Z1043" s="148"/>
      <c r="AA1043" s="148"/>
      <c r="AB1043" s="148"/>
      <c r="AC1043" s="148"/>
      <c r="AD1043" s="148"/>
      <c r="AP1043"/>
      <c r="AQ1043"/>
      <c r="AX1043"/>
    </row>
    <row r="1044" spans="18:50" ht="12" customHeight="1" x14ac:dyDescent="0.25">
      <c r="R1044" s="149"/>
      <c r="S1044" s="148"/>
      <c r="T1044" s="148"/>
      <c r="U1044" s="148"/>
      <c r="V1044" s="148"/>
      <c r="W1044" s="148"/>
      <c r="X1044" s="148"/>
      <c r="Y1044" s="148"/>
      <c r="Z1044" s="148"/>
      <c r="AA1044" s="148"/>
      <c r="AB1044" s="148"/>
      <c r="AC1044" s="148"/>
      <c r="AD1044" s="148"/>
      <c r="AP1044"/>
      <c r="AQ1044"/>
      <c r="AX1044"/>
    </row>
    <row r="1045" spans="18:50" ht="12" customHeight="1" x14ac:dyDescent="0.25">
      <c r="R1045" s="149"/>
      <c r="S1045" s="148"/>
      <c r="T1045" s="148"/>
      <c r="U1045" s="148"/>
      <c r="V1045" s="148"/>
      <c r="W1045" s="148"/>
      <c r="X1045" s="148"/>
      <c r="Y1045" s="148"/>
      <c r="Z1045" s="148"/>
      <c r="AA1045" s="148"/>
      <c r="AB1045" s="148"/>
      <c r="AC1045" s="148"/>
      <c r="AD1045" s="148"/>
      <c r="AP1045"/>
      <c r="AQ1045"/>
      <c r="AX1045"/>
    </row>
    <row r="1046" spans="18:50" ht="12" customHeight="1" x14ac:dyDescent="0.25">
      <c r="R1046" s="149"/>
      <c r="S1046" s="148"/>
      <c r="T1046" s="148"/>
      <c r="U1046" s="148"/>
      <c r="V1046" s="148"/>
      <c r="W1046" s="148"/>
      <c r="X1046" s="148"/>
      <c r="Y1046" s="148"/>
      <c r="Z1046" s="148"/>
      <c r="AA1046" s="148"/>
      <c r="AB1046" s="148"/>
      <c r="AC1046" s="148"/>
      <c r="AD1046" s="148"/>
      <c r="AP1046"/>
      <c r="AQ1046"/>
      <c r="AX1046"/>
    </row>
    <row r="1047" spans="18:50" ht="12" customHeight="1" x14ac:dyDescent="0.25">
      <c r="R1047" s="149"/>
      <c r="S1047" s="148"/>
      <c r="T1047" s="148"/>
      <c r="U1047" s="148"/>
      <c r="V1047" s="148"/>
      <c r="W1047" s="148"/>
      <c r="X1047" s="148"/>
      <c r="Y1047" s="148"/>
      <c r="Z1047" s="148"/>
      <c r="AA1047" s="148"/>
      <c r="AB1047" s="148"/>
      <c r="AC1047" s="148"/>
      <c r="AD1047" s="148"/>
      <c r="AP1047"/>
      <c r="AQ1047"/>
      <c r="AX1047"/>
    </row>
    <row r="1048" spans="18:50" ht="12" customHeight="1" x14ac:dyDescent="0.25">
      <c r="R1048" s="149"/>
      <c r="S1048" s="148"/>
      <c r="T1048" s="148"/>
      <c r="U1048" s="148"/>
      <c r="V1048" s="148"/>
      <c r="W1048" s="148"/>
      <c r="X1048" s="148"/>
      <c r="Y1048" s="148"/>
      <c r="Z1048" s="148"/>
      <c r="AA1048" s="148"/>
      <c r="AB1048" s="148"/>
      <c r="AC1048" s="148"/>
      <c r="AD1048" s="148"/>
      <c r="AP1048"/>
      <c r="AQ1048"/>
      <c r="AX1048"/>
    </row>
    <row r="1049" spans="18:50" ht="12" customHeight="1" x14ac:dyDescent="0.25">
      <c r="R1049" s="149"/>
      <c r="S1049" s="148"/>
      <c r="T1049" s="148"/>
      <c r="U1049" s="148"/>
      <c r="V1049" s="148"/>
      <c r="W1049" s="148"/>
      <c r="X1049" s="148"/>
      <c r="Y1049" s="148"/>
      <c r="Z1049" s="148"/>
      <c r="AA1049" s="148"/>
      <c r="AB1049" s="148"/>
      <c r="AC1049" s="148"/>
      <c r="AD1049" s="148"/>
      <c r="AP1049"/>
      <c r="AQ1049"/>
      <c r="AX1049"/>
    </row>
    <row r="1050" spans="18:50" ht="12" customHeight="1" x14ac:dyDescent="0.25">
      <c r="R1050" s="149"/>
      <c r="S1050" s="148"/>
      <c r="T1050" s="148"/>
      <c r="U1050" s="148"/>
      <c r="V1050" s="148"/>
      <c r="W1050" s="148"/>
      <c r="X1050" s="148"/>
      <c r="Y1050" s="148"/>
      <c r="Z1050" s="148"/>
      <c r="AA1050" s="148"/>
      <c r="AB1050" s="148"/>
      <c r="AC1050" s="148"/>
      <c r="AD1050" s="148"/>
      <c r="AP1050"/>
      <c r="AQ1050"/>
      <c r="AX1050"/>
    </row>
    <row r="1051" spans="18:50" ht="12" customHeight="1" x14ac:dyDescent="0.25">
      <c r="R1051" s="149"/>
      <c r="S1051" s="148"/>
      <c r="T1051" s="148"/>
      <c r="U1051" s="148"/>
      <c r="V1051" s="148"/>
      <c r="W1051" s="148"/>
      <c r="X1051" s="148"/>
      <c r="Y1051" s="148"/>
      <c r="Z1051" s="148"/>
      <c r="AA1051" s="148"/>
      <c r="AB1051" s="148"/>
      <c r="AC1051" s="148"/>
      <c r="AD1051" s="148"/>
      <c r="AP1051"/>
      <c r="AQ1051"/>
      <c r="AX1051"/>
    </row>
    <row r="1052" spans="18:50" ht="12" customHeight="1" x14ac:dyDescent="0.25">
      <c r="R1052" s="149"/>
      <c r="S1052" s="148"/>
      <c r="T1052" s="148"/>
      <c r="U1052" s="148"/>
      <c r="V1052" s="148"/>
      <c r="W1052" s="148"/>
      <c r="X1052" s="148"/>
      <c r="Y1052" s="148"/>
      <c r="Z1052" s="148"/>
      <c r="AA1052" s="148"/>
      <c r="AB1052" s="148"/>
      <c r="AC1052" s="148"/>
      <c r="AD1052" s="148"/>
      <c r="AP1052"/>
      <c r="AQ1052"/>
      <c r="AX1052"/>
    </row>
    <row r="1053" spans="18:50" ht="12" customHeight="1" x14ac:dyDescent="0.25">
      <c r="R1053" s="149"/>
      <c r="S1053" s="148"/>
      <c r="T1053" s="148"/>
      <c r="U1053" s="148"/>
      <c r="V1053" s="148"/>
      <c r="W1053" s="148"/>
      <c r="X1053" s="148"/>
      <c r="Y1053" s="148"/>
      <c r="Z1053" s="148"/>
      <c r="AA1053" s="148"/>
      <c r="AB1053" s="148"/>
      <c r="AC1053" s="148"/>
      <c r="AD1053" s="148"/>
      <c r="AP1053"/>
      <c r="AQ1053"/>
      <c r="AX1053"/>
    </row>
    <row r="1054" spans="18:50" ht="12" customHeight="1" x14ac:dyDescent="0.25">
      <c r="R1054" s="149"/>
      <c r="S1054" s="148"/>
      <c r="T1054" s="148"/>
      <c r="U1054" s="148"/>
      <c r="V1054" s="148"/>
      <c r="W1054" s="148"/>
      <c r="X1054" s="148"/>
      <c r="Y1054" s="148"/>
      <c r="Z1054" s="148"/>
      <c r="AA1054" s="148"/>
      <c r="AB1054" s="148"/>
      <c r="AC1054" s="148"/>
      <c r="AD1054" s="148"/>
      <c r="AP1054"/>
      <c r="AQ1054"/>
      <c r="AX1054"/>
    </row>
    <row r="1055" spans="18:50" ht="12" customHeight="1" x14ac:dyDescent="0.25">
      <c r="R1055" s="149"/>
      <c r="S1055" s="148"/>
      <c r="T1055" s="148"/>
      <c r="U1055" s="148"/>
      <c r="V1055" s="148"/>
      <c r="W1055" s="148"/>
      <c r="X1055" s="148"/>
      <c r="Y1055" s="148"/>
      <c r="Z1055" s="148"/>
      <c r="AA1055" s="148"/>
      <c r="AB1055" s="148"/>
      <c r="AC1055" s="148"/>
      <c r="AD1055" s="148"/>
      <c r="AP1055"/>
      <c r="AQ1055"/>
      <c r="AX1055"/>
    </row>
    <row r="1056" spans="18:50" ht="12" customHeight="1" x14ac:dyDescent="0.25">
      <c r="R1056" s="149"/>
      <c r="S1056" s="148"/>
      <c r="T1056" s="148"/>
      <c r="U1056" s="148"/>
      <c r="V1056" s="148"/>
      <c r="W1056" s="148"/>
      <c r="X1056" s="148"/>
      <c r="Y1056" s="148"/>
      <c r="Z1056" s="148"/>
      <c r="AA1056" s="148"/>
      <c r="AB1056" s="148"/>
      <c r="AC1056" s="148"/>
      <c r="AD1056" s="148"/>
      <c r="AP1056"/>
      <c r="AQ1056"/>
      <c r="AX1056"/>
    </row>
    <row r="1057" spans="18:50" ht="12" customHeight="1" x14ac:dyDescent="0.25">
      <c r="R1057" s="149"/>
      <c r="S1057" s="148"/>
      <c r="T1057" s="148"/>
      <c r="U1057" s="148"/>
      <c r="V1057" s="148"/>
      <c r="W1057" s="148"/>
      <c r="X1057" s="148"/>
      <c r="Y1057" s="148"/>
      <c r="Z1057" s="148"/>
      <c r="AA1057" s="148"/>
      <c r="AB1057" s="148"/>
      <c r="AC1057" s="148"/>
      <c r="AD1057" s="148"/>
      <c r="AP1057"/>
      <c r="AQ1057"/>
      <c r="AX1057"/>
    </row>
    <row r="1058" spans="18:50" ht="12" customHeight="1" x14ac:dyDescent="0.25">
      <c r="R1058" s="149"/>
      <c r="S1058" s="148"/>
      <c r="T1058" s="148"/>
      <c r="U1058" s="148"/>
      <c r="V1058" s="148"/>
      <c r="W1058" s="148"/>
      <c r="X1058" s="148"/>
      <c r="Y1058" s="148"/>
      <c r="Z1058" s="148"/>
      <c r="AA1058" s="148"/>
      <c r="AB1058" s="148"/>
      <c r="AC1058" s="148"/>
      <c r="AD1058" s="148"/>
      <c r="AP1058"/>
      <c r="AQ1058"/>
      <c r="AX1058"/>
    </row>
    <row r="1059" spans="18:50" ht="12" customHeight="1" x14ac:dyDescent="0.25">
      <c r="R1059" s="149"/>
      <c r="S1059" s="148"/>
      <c r="T1059" s="148"/>
      <c r="U1059" s="148"/>
      <c r="V1059" s="148"/>
      <c r="W1059" s="148"/>
      <c r="X1059" s="148"/>
      <c r="Y1059" s="148"/>
      <c r="Z1059" s="148"/>
      <c r="AA1059" s="148"/>
      <c r="AB1059" s="148"/>
      <c r="AC1059" s="148"/>
      <c r="AD1059" s="148"/>
      <c r="AP1059"/>
      <c r="AQ1059"/>
      <c r="AX1059"/>
    </row>
    <row r="1060" spans="18:50" ht="12" customHeight="1" x14ac:dyDescent="0.25">
      <c r="R1060" s="149"/>
      <c r="S1060" s="148"/>
      <c r="T1060" s="148"/>
      <c r="U1060" s="148"/>
      <c r="V1060" s="148"/>
      <c r="W1060" s="148"/>
      <c r="X1060" s="148"/>
      <c r="Y1060" s="148"/>
      <c r="Z1060" s="148"/>
      <c r="AA1060" s="148"/>
      <c r="AB1060" s="148"/>
      <c r="AC1060" s="148"/>
      <c r="AD1060" s="148"/>
      <c r="AP1060"/>
      <c r="AQ1060"/>
      <c r="AX1060"/>
    </row>
    <row r="1061" spans="18:50" ht="12" customHeight="1" x14ac:dyDescent="0.25">
      <c r="R1061" s="149"/>
      <c r="S1061" s="148"/>
      <c r="T1061" s="148"/>
      <c r="U1061" s="148"/>
      <c r="V1061" s="148"/>
      <c r="W1061" s="148"/>
      <c r="X1061" s="148"/>
      <c r="Y1061" s="148"/>
      <c r="Z1061" s="148"/>
      <c r="AA1061" s="148"/>
      <c r="AB1061" s="148"/>
      <c r="AC1061" s="148"/>
      <c r="AD1061" s="148"/>
      <c r="AP1061"/>
      <c r="AQ1061"/>
      <c r="AX1061"/>
    </row>
    <row r="1062" spans="18:50" ht="12" customHeight="1" x14ac:dyDescent="0.25">
      <c r="R1062" s="149"/>
      <c r="S1062" s="148"/>
      <c r="T1062" s="148"/>
      <c r="U1062" s="148"/>
      <c r="V1062" s="148"/>
      <c r="W1062" s="148"/>
      <c r="X1062" s="148"/>
      <c r="Y1062" s="148"/>
      <c r="Z1062" s="148"/>
      <c r="AA1062" s="148"/>
      <c r="AB1062" s="148"/>
      <c r="AC1062" s="148"/>
      <c r="AD1062" s="148"/>
      <c r="AP1062"/>
      <c r="AQ1062"/>
      <c r="AX1062"/>
    </row>
    <row r="1063" spans="18:50" ht="12" customHeight="1" x14ac:dyDescent="0.25">
      <c r="R1063" s="149"/>
      <c r="S1063" s="148"/>
      <c r="T1063" s="148"/>
      <c r="U1063" s="148"/>
      <c r="V1063" s="148"/>
      <c r="W1063" s="148"/>
      <c r="X1063" s="148"/>
      <c r="Y1063" s="148"/>
      <c r="Z1063" s="148"/>
      <c r="AA1063" s="148"/>
      <c r="AB1063" s="148"/>
      <c r="AC1063" s="148"/>
      <c r="AD1063" s="148"/>
      <c r="AP1063"/>
      <c r="AQ1063"/>
      <c r="AX1063"/>
    </row>
    <row r="1064" spans="18:50" ht="12" customHeight="1" x14ac:dyDescent="0.25">
      <c r="R1064" s="149"/>
      <c r="S1064" s="148"/>
      <c r="T1064" s="148"/>
      <c r="U1064" s="148"/>
      <c r="V1064" s="148"/>
      <c r="W1064" s="148"/>
      <c r="X1064" s="148"/>
      <c r="Y1064" s="148"/>
      <c r="Z1064" s="148"/>
      <c r="AA1064" s="148"/>
      <c r="AB1064" s="148"/>
      <c r="AC1064" s="148"/>
      <c r="AD1064" s="148"/>
      <c r="AP1064"/>
      <c r="AQ1064"/>
      <c r="AX1064"/>
    </row>
    <row r="1065" spans="18:50" ht="12" customHeight="1" x14ac:dyDescent="0.25">
      <c r="R1065" s="149"/>
      <c r="S1065" s="148"/>
      <c r="T1065" s="148"/>
      <c r="U1065" s="148"/>
      <c r="V1065" s="148"/>
      <c r="W1065" s="148"/>
      <c r="X1065" s="148"/>
      <c r="Y1065" s="148"/>
      <c r="Z1065" s="148"/>
      <c r="AA1065" s="148"/>
      <c r="AB1065" s="148"/>
      <c r="AC1065" s="148"/>
      <c r="AD1065" s="148"/>
      <c r="AP1065"/>
      <c r="AQ1065"/>
      <c r="AX1065"/>
    </row>
    <row r="1066" spans="18:50" ht="12" customHeight="1" x14ac:dyDescent="0.25">
      <c r="R1066" s="149"/>
      <c r="S1066" s="148"/>
      <c r="T1066" s="148"/>
      <c r="U1066" s="148"/>
      <c r="V1066" s="148"/>
      <c r="W1066" s="148"/>
      <c r="X1066" s="148"/>
      <c r="Y1066" s="148"/>
      <c r="Z1066" s="148"/>
      <c r="AA1066" s="148"/>
      <c r="AB1066" s="148"/>
      <c r="AC1066" s="148"/>
      <c r="AD1066" s="148"/>
      <c r="AP1066"/>
      <c r="AQ1066"/>
      <c r="AX1066"/>
    </row>
    <row r="1067" spans="18:50" ht="12" customHeight="1" x14ac:dyDescent="0.25">
      <c r="R1067" s="149"/>
      <c r="S1067" s="148"/>
      <c r="T1067" s="148"/>
      <c r="U1067" s="148"/>
      <c r="V1067" s="148"/>
      <c r="W1067" s="148"/>
      <c r="X1067" s="148"/>
      <c r="Y1067" s="148"/>
      <c r="Z1067" s="148"/>
      <c r="AA1067" s="148"/>
      <c r="AB1067" s="148"/>
      <c r="AC1067" s="148"/>
      <c r="AD1067" s="148"/>
      <c r="AP1067"/>
      <c r="AQ1067"/>
      <c r="AX1067"/>
    </row>
    <row r="1068" spans="18:50" ht="12" customHeight="1" x14ac:dyDescent="0.25">
      <c r="R1068" s="149"/>
      <c r="S1068" s="148"/>
      <c r="T1068" s="148"/>
      <c r="U1068" s="148"/>
      <c r="V1068" s="148"/>
      <c r="W1068" s="148"/>
      <c r="X1068" s="148"/>
      <c r="Y1068" s="148"/>
      <c r="Z1068" s="148"/>
      <c r="AA1068" s="148"/>
      <c r="AB1068" s="148"/>
      <c r="AC1068" s="148"/>
      <c r="AD1068" s="148"/>
      <c r="AP1068"/>
      <c r="AQ1068"/>
      <c r="AX1068"/>
    </row>
    <row r="1069" spans="18:50" ht="12" customHeight="1" x14ac:dyDescent="0.25">
      <c r="R1069" s="149"/>
      <c r="S1069" s="148"/>
      <c r="T1069" s="148"/>
      <c r="U1069" s="148"/>
      <c r="V1069" s="148"/>
      <c r="W1069" s="148"/>
      <c r="X1069" s="148"/>
      <c r="Y1069" s="148"/>
      <c r="Z1069" s="148"/>
      <c r="AA1069" s="148"/>
      <c r="AB1069" s="148"/>
      <c r="AC1069" s="148"/>
      <c r="AD1069" s="148"/>
      <c r="AP1069"/>
      <c r="AQ1069"/>
      <c r="AX1069"/>
    </row>
    <row r="1070" spans="18:50" ht="12" customHeight="1" x14ac:dyDescent="0.25">
      <c r="R1070" s="149"/>
      <c r="S1070" s="148"/>
      <c r="T1070" s="148"/>
      <c r="U1070" s="148"/>
      <c r="V1070" s="148"/>
      <c r="W1070" s="148"/>
      <c r="X1070" s="148"/>
      <c r="Y1070" s="148"/>
      <c r="Z1070" s="148"/>
      <c r="AA1070" s="148"/>
      <c r="AB1070" s="148"/>
      <c r="AC1070" s="148"/>
      <c r="AD1070" s="148"/>
      <c r="AP1070"/>
      <c r="AQ1070"/>
      <c r="AX1070"/>
    </row>
    <row r="1071" spans="18:50" ht="12" customHeight="1" x14ac:dyDescent="0.25">
      <c r="R1071" s="149"/>
      <c r="S1071" s="148"/>
      <c r="T1071" s="148"/>
      <c r="U1071" s="148"/>
      <c r="V1071" s="148"/>
      <c r="W1071" s="148"/>
      <c r="X1071" s="148"/>
      <c r="Y1071" s="148"/>
      <c r="Z1071" s="148"/>
      <c r="AA1071" s="148"/>
      <c r="AB1071" s="148"/>
      <c r="AC1071" s="148"/>
      <c r="AD1071" s="148"/>
      <c r="AP1071"/>
      <c r="AQ1071"/>
      <c r="AX1071"/>
    </row>
    <row r="1072" spans="18:50" ht="12" customHeight="1" x14ac:dyDescent="0.25">
      <c r="R1072" s="149"/>
      <c r="S1072" s="148"/>
      <c r="T1072" s="148"/>
      <c r="U1072" s="148"/>
      <c r="V1072" s="148"/>
      <c r="W1072" s="148"/>
      <c r="X1072" s="148"/>
      <c r="Y1072" s="148"/>
      <c r="Z1072" s="148"/>
      <c r="AA1072" s="148"/>
      <c r="AB1072" s="148"/>
      <c r="AC1072" s="148"/>
      <c r="AD1072" s="148"/>
      <c r="AP1072"/>
      <c r="AQ1072"/>
      <c r="AX1072"/>
    </row>
    <row r="1073" spans="18:50" ht="12" customHeight="1" x14ac:dyDescent="0.25">
      <c r="R1073" s="149"/>
      <c r="S1073" s="148"/>
      <c r="T1073" s="148"/>
      <c r="U1073" s="148"/>
      <c r="V1073" s="148"/>
      <c r="W1073" s="148"/>
      <c r="X1073" s="148"/>
      <c r="Y1073" s="148"/>
      <c r="Z1073" s="148"/>
      <c r="AA1073" s="148"/>
      <c r="AB1073" s="148"/>
      <c r="AC1073" s="148"/>
      <c r="AD1073" s="148"/>
      <c r="AP1073"/>
      <c r="AQ1073"/>
      <c r="AX1073"/>
    </row>
    <row r="1074" spans="18:50" ht="12" customHeight="1" x14ac:dyDescent="0.25">
      <c r="R1074" s="149"/>
      <c r="S1074" s="148"/>
      <c r="T1074" s="148"/>
      <c r="U1074" s="148"/>
      <c r="V1074" s="148"/>
      <c r="W1074" s="148"/>
      <c r="X1074" s="148"/>
      <c r="Y1074" s="148"/>
      <c r="Z1074" s="148"/>
      <c r="AA1074" s="148"/>
      <c r="AB1074" s="148"/>
      <c r="AC1074" s="148"/>
      <c r="AD1074" s="148"/>
      <c r="AP1074"/>
      <c r="AQ1074"/>
      <c r="AX1074"/>
    </row>
    <row r="1075" spans="18:50" ht="12" customHeight="1" x14ac:dyDescent="0.25">
      <c r="R1075" s="149"/>
      <c r="S1075" s="148"/>
      <c r="T1075" s="148"/>
      <c r="U1075" s="148"/>
      <c r="V1075" s="148"/>
      <c r="W1075" s="148"/>
      <c r="X1075" s="148"/>
      <c r="Y1075" s="148"/>
      <c r="Z1075" s="148"/>
      <c r="AA1075" s="148"/>
      <c r="AB1075" s="148"/>
      <c r="AC1075" s="148"/>
      <c r="AD1075" s="148"/>
      <c r="AP1075"/>
      <c r="AQ1075"/>
      <c r="AX1075"/>
    </row>
    <row r="1076" spans="18:50" ht="12" customHeight="1" x14ac:dyDescent="0.25">
      <c r="R1076" s="149"/>
      <c r="S1076" s="148"/>
      <c r="T1076" s="148"/>
      <c r="U1076" s="148"/>
      <c r="V1076" s="148"/>
      <c r="W1076" s="148"/>
      <c r="X1076" s="148"/>
      <c r="Y1076" s="148"/>
      <c r="Z1076" s="148"/>
      <c r="AA1076" s="148"/>
      <c r="AB1076" s="148"/>
      <c r="AC1076" s="148"/>
      <c r="AD1076" s="148"/>
      <c r="AP1076"/>
      <c r="AQ1076"/>
      <c r="AX1076"/>
    </row>
    <row r="1077" spans="18:50" ht="12" customHeight="1" x14ac:dyDescent="0.25">
      <c r="R1077" s="149"/>
      <c r="S1077" s="148"/>
      <c r="T1077" s="148"/>
      <c r="U1077" s="148"/>
      <c r="V1077" s="148"/>
      <c r="W1077" s="148"/>
      <c r="X1077" s="148"/>
      <c r="Y1077" s="148"/>
      <c r="Z1077" s="148"/>
      <c r="AA1077" s="148"/>
      <c r="AB1077" s="148"/>
      <c r="AC1077" s="148"/>
      <c r="AD1077" s="148"/>
      <c r="AP1077"/>
      <c r="AQ1077"/>
      <c r="AX1077"/>
    </row>
    <row r="1078" spans="18:50" ht="12" customHeight="1" x14ac:dyDescent="0.25">
      <c r="R1078" s="149"/>
      <c r="S1078" s="148"/>
      <c r="T1078" s="148"/>
      <c r="U1078" s="148"/>
      <c r="V1078" s="148"/>
      <c r="W1078" s="148"/>
      <c r="X1078" s="148"/>
      <c r="Y1078" s="148"/>
      <c r="Z1078" s="148"/>
      <c r="AA1078" s="148"/>
      <c r="AB1078" s="148"/>
      <c r="AC1078" s="148"/>
      <c r="AD1078" s="148"/>
      <c r="AP1078"/>
      <c r="AQ1078"/>
      <c r="AX1078"/>
    </row>
    <row r="1079" spans="18:50" ht="12" customHeight="1" x14ac:dyDescent="0.25">
      <c r="R1079" s="149"/>
      <c r="S1079" s="148"/>
      <c r="T1079" s="148"/>
      <c r="U1079" s="148"/>
      <c r="V1079" s="148"/>
      <c r="W1079" s="148"/>
      <c r="X1079" s="148"/>
      <c r="Y1079" s="148"/>
      <c r="Z1079" s="148"/>
      <c r="AA1079" s="148"/>
      <c r="AB1079" s="148"/>
      <c r="AC1079" s="148"/>
      <c r="AD1079" s="148"/>
      <c r="AP1079"/>
      <c r="AQ1079"/>
      <c r="AX1079"/>
    </row>
    <row r="1080" spans="18:50" ht="12" customHeight="1" x14ac:dyDescent="0.25">
      <c r="R1080" s="149"/>
      <c r="S1080" s="148"/>
      <c r="T1080" s="148"/>
      <c r="U1080" s="148"/>
      <c r="V1080" s="148"/>
      <c r="W1080" s="148"/>
      <c r="X1080" s="148"/>
      <c r="Y1080" s="148"/>
      <c r="Z1080" s="148"/>
      <c r="AA1080" s="148"/>
      <c r="AB1080" s="148"/>
      <c r="AC1080" s="148"/>
      <c r="AD1080" s="148"/>
      <c r="AP1080"/>
      <c r="AQ1080"/>
      <c r="AX1080"/>
    </row>
    <row r="1081" spans="18:50" ht="12" customHeight="1" x14ac:dyDescent="0.25">
      <c r="R1081" s="149"/>
      <c r="S1081" s="148"/>
      <c r="T1081" s="148"/>
      <c r="U1081" s="148"/>
      <c r="V1081" s="148"/>
      <c r="W1081" s="148"/>
      <c r="X1081" s="148"/>
      <c r="Y1081" s="148"/>
      <c r="Z1081" s="148"/>
      <c r="AA1081" s="148"/>
      <c r="AB1081" s="148"/>
      <c r="AC1081" s="148"/>
      <c r="AD1081" s="148"/>
      <c r="AP1081"/>
      <c r="AQ1081"/>
      <c r="AX1081"/>
    </row>
    <row r="1082" spans="18:50" ht="12" customHeight="1" x14ac:dyDescent="0.25">
      <c r="R1082" s="149"/>
      <c r="S1082" s="148"/>
      <c r="T1082" s="148"/>
      <c r="U1082" s="148"/>
      <c r="V1082" s="148"/>
      <c r="W1082" s="148"/>
      <c r="X1082" s="148"/>
      <c r="Y1082" s="148"/>
      <c r="Z1082" s="148"/>
      <c r="AA1082" s="148"/>
      <c r="AB1082" s="148"/>
      <c r="AC1082" s="148"/>
      <c r="AD1082" s="148"/>
      <c r="AP1082"/>
      <c r="AQ1082"/>
      <c r="AX1082"/>
    </row>
    <row r="1083" spans="18:50" ht="12" customHeight="1" x14ac:dyDescent="0.25">
      <c r="R1083" s="149"/>
      <c r="S1083" s="148"/>
      <c r="T1083" s="148"/>
      <c r="U1083" s="148"/>
      <c r="V1083" s="148"/>
      <c r="W1083" s="148"/>
      <c r="X1083" s="148"/>
      <c r="Y1083" s="148"/>
      <c r="Z1083" s="148"/>
      <c r="AA1083" s="148"/>
      <c r="AB1083" s="148"/>
      <c r="AC1083" s="148"/>
      <c r="AD1083" s="148"/>
      <c r="AP1083"/>
      <c r="AQ1083"/>
      <c r="AX1083"/>
    </row>
    <row r="1084" spans="18:50" ht="12" customHeight="1" x14ac:dyDescent="0.25">
      <c r="R1084" s="149"/>
      <c r="S1084" s="148"/>
      <c r="T1084" s="148"/>
      <c r="U1084" s="148"/>
      <c r="V1084" s="148"/>
      <c r="W1084" s="148"/>
      <c r="X1084" s="148"/>
      <c r="Y1084" s="148"/>
      <c r="Z1084" s="148"/>
      <c r="AA1084" s="148"/>
      <c r="AB1084" s="148"/>
      <c r="AC1084" s="148"/>
      <c r="AD1084" s="148"/>
      <c r="AP1084"/>
      <c r="AQ1084"/>
      <c r="AX1084"/>
    </row>
    <row r="1085" spans="18:50" ht="12" customHeight="1" x14ac:dyDescent="0.25">
      <c r="R1085" s="149"/>
      <c r="S1085" s="148"/>
      <c r="T1085" s="148"/>
      <c r="U1085" s="148"/>
      <c r="V1085" s="148"/>
      <c r="W1085" s="148"/>
      <c r="X1085" s="148"/>
      <c r="Y1085" s="148"/>
      <c r="Z1085" s="148"/>
      <c r="AA1085" s="148"/>
      <c r="AB1085" s="148"/>
      <c r="AC1085" s="148"/>
      <c r="AD1085" s="148"/>
      <c r="AP1085"/>
      <c r="AQ1085"/>
      <c r="AX1085"/>
    </row>
    <row r="1086" spans="18:50" ht="12" customHeight="1" x14ac:dyDescent="0.25">
      <c r="R1086" s="149"/>
      <c r="S1086" s="148"/>
      <c r="T1086" s="148"/>
      <c r="U1086" s="148"/>
      <c r="V1086" s="148"/>
      <c r="W1086" s="148"/>
      <c r="X1086" s="148"/>
      <c r="Y1086" s="148"/>
      <c r="Z1086" s="148"/>
      <c r="AA1086" s="148"/>
      <c r="AB1086" s="148"/>
      <c r="AC1086" s="148"/>
      <c r="AD1086" s="148"/>
      <c r="AP1086"/>
      <c r="AQ1086"/>
      <c r="AX1086"/>
    </row>
    <row r="1087" spans="18:50" ht="12" customHeight="1" x14ac:dyDescent="0.25">
      <c r="R1087" s="149"/>
      <c r="S1087" s="148"/>
      <c r="T1087" s="148"/>
      <c r="U1087" s="148"/>
      <c r="V1087" s="148"/>
      <c r="W1087" s="148"/>
      <c r="X1087" s="148"/>
      <c r="Y1087" s="148"/>
      <c r="Z1087" s="148"/>
      <c r="AA1087" s="148"/>
      <c r="AB1087" s="148"/>
      <c r="AC1087" s="148"/>
      <c r="AD1087" s="148"/>
      <c r="AP1087"/>
      <c r="AQ1087"/>
      <c r="AX1087"/>
    </row>
    <row r="1088" spans="18:50" ht="12" customHeight="1" x14ac:dyDescent="0.25">
      <c r="R1088" s="149"/>
      <c r="S1088" s="148"/>
      <c r="T1088" s="148"/>
      <c r="U1088" s="148"/>
      <c r="V1088" s="148"/>
      <c r="W1088" s="148"/>
      <c r="X1088" s="148"/>
      <c r="Y1088" s="148"/>
      <c r="Z1088" s="148"/>
      <c r="AA1088" s="148"/>
      <c r="AB1088" s="148"/>
      <c r="AC1088" s="148"/>
      <c r="AD1088" s="148"/>
      <c r="AP1088"/>
      <c r="AQ1088"/>
      <c r="AX1088"/>
    </row>
    <row r="1089" spans="18:50" ht="12" customHeight="1" x14ac:dyDescent="0.25">
      <c r="R1089" s="149"/>
      <c r="S1089" s="148"/>
      <c r="T1089" s="148"/>
      <c r="U1089" s="148"/>
      <c r="V1089" s="148"/>
      <c r="W1089" s="148"/>
      <c r="X1089" s="148"/>
      <c r="Y1089" s="148"/>
      <c r="Z1089" s="148"/>
      <c r="AA1089" s="148"/>
      <c r="AB1089" s="148"/>
      <c r="AC1089" s="148"/>
      <c r="AD1089" s="148"/>
      <c r="AP1089"/>
      <c r="AQ1089"/>
      <c r="AX1089"/>
    </row>
    <row r="1090" spans="18:50" ht="12" customHeight="1" x14ac:dyDescent="0.25">
      <c r="R1090" s="149"/>
      <c r="S1090" s="148"/>
      <c r="T1090" s="148"/>
      <c r="U1090" s="148"/>
      <c r="V1090" s="148"/>
      <c r="W1090" s="148"/>
      <c r="X1090" s="148"/>
      <c r="Y1090" s="148"/>
      <c r="Z1090" s="148"/>
      <c r="AA1090" s="148"/>
      <c r="AB1090" s="148"/>
      <c r="AC1090" s="148"/>
      <c r="AD1090" s="148"/>
      <c r="AP1090"/>
      <c r="AQ1090"/>
      <c r="AX1090"/>
    </row>
    <row r="1091" spans="18:50" ht="12" customHeight="1" x14ac:dyDescent="0.25">
      <c r="R1091" s="149"/>
      <c r="S1091" s="148"/>
      <c r="T1091" s="148"/>
      <c r="U1091" s="148"/>
      <c r="V1091" s="148"/>
      <c r="W1091" s="148"/>
      <c r="X1091" s="148"/>
      <c r="Y1091" s="148"/>
      <c r="Z1091" s="148"/>
      <c r="AA1091" s="148"/>
      <c r="AB1091" s="148"/>
      <c r="AC1091" s="148"/>
      <c r="AD1091" s="148"/>
      <c r="AP1091"/>
      <c r="AQ1091"/>
      <c r="AX1091"/>
    </row>
    <row r="1092" spans="18:50" ht="12" customHeight="1" x14ac:dyDescent="0.25">
      <c r="R1092" s="149"/>
      <c r="S1092" s="148"/>
      <c r="T1092" s="148"/>
      <c r="U1092" s="148"/>
      <c r="V1092" s="148"/>
      <c r="W1092" s="148"/>
      <c r="X1092" s="148"/>
      <c r="Y1092" s="148"/>
      <c r="Z1092" s="148"/>
      <c r="AA1092" s="148"/>
      <c r="AB1092" s="148"/>
      <c r="AC1092" s="148"/>
      <c r="AD1092" s="148"/>
      <c r="AP1092"/>
      <c r="AQ1092"/>
      <c r="AX1092"/>
    </row>
    <row r="1093" spans="18:50" ht="12" customHeight="1" x14ac:dyDescent="0.25">
      <c r="R1093" s="149"/>
      <c r="S1093" s="148"/>
      <c r="T1093" s="148"/>
      <c r="U1093" s="148"/>
      <c r="V1093" s="148"/>
      <c r="W1093" s="148"/>
      <c r="X1093" s="148"/>
      <c r="Y1093" s="148"/>
      <c r="Z1093" s="148"/>
      <c r="AA1093" s="148"/>
      <c r="AB1093" s="148"/>
      <c r="AC1093" s="148"/>
      <c r="AD1093" s="148"/>
      <c r="AP1093"/>
      <c r="AQ1093"/>
      <c r="AX1093"/>
    </row>
    <row r="1094" spans="18:50" ht="12" customHeight="1" x14ac:dyDescent="0.25">
      <c r="R1094" s="149"/>
      <c r="S1094" s="148"/>
      <c r="T1094" s="148"/>
      <c r="U1094" s="148"/>
      <c r="V1094" s="148"/>
      <c r="W1094" s="148"/>
      <c r="X1094" s="148"/>
      <c r="Y1094" s="148"/>
      <c r="Z1094" s="148"/>
      <c r="AA1094" s="148"/>
      <c r="AB1094" s="148"/>
      <c r="AC1094" s="148"/>
      <c r="AD1094" s="148"/>
      <c r="AP1094"/>
      <c r="AQ1094"/>
      <c r="AX1094"/>
    </row>
    <row r="1095" spans="18:50" ht="12" customHeight="1" x14ac:dyDescent="0.25">
      <c r="R1095" s="149"/>
      <c r="S1095" s="148"/>
      <c r="T1095" s="148"/>
      <c r="U1095" s="148"/>
      <c r="V1095" s="148"/>
      <c r="W1095" s="148"/>
      <c r="X1095" s="148"/>
      <c r="Y1095" s="148"/>
      <c r="Z1095" s="148"/>
      <c r="AA1095" s="148"/>
      <c r="AB1095" s="148"/>
      <c r="AC1095" s="148"/>
      <c r="AD1095" s="148"/>
      <c r="AP1095"/>
      <c r="AQ1095"/>
      <c r="AX1095"/>
    </row>
    <row r="1096" spans="18:50" ht="12" customHeight="1" x14ac:dyDescent="0.25">
      <c r="R1096" s="149"/>
      <c r="S1096" s="148"/>
      <c r="T1096" s="148"/>
      <c r="U1096" s="148"/>
      <c r="V1096" s="148"/>
      <c r="W1096" s="148"/>
      <c r="X1096" s="148"/>
      <c r="Y1096" s="148"/>
      <c r="Z1096" s="148"/>
      <c r="AA1096" s="148"/>
      <c r="AB1096" s="148"/>
      <c r="AC1096" s="148"/>
      <c r="AD1096" s="148"/>
      <c r="AP1096"/>
      <c r="AQ1096"/>
      <c r="AX1096"/>
    </row>
    <row r="1097" spans="18:50" ht="12" customHeight="1" x14ac:dyDescent="0.25">
      <c r="R1097" s="149"/>
      <c r="S1097" s="148"/>
      <c r="T1097" s="148"/>
      <c r="U1097" s="148"/>
      <c r="V1097" s="148"/>
      <c r="W1097" s="148"/>
      <c r="X1097" s="148"/>
      <c r="Y1097" s="148"/>
      <c r="Z1097" s="148"/>
      <c r="AA1097" s="148"/>
      <c r="AB1097" s="148"/>
      <c r="AC1097" s="148"/>
      <c r="AD1097" s="148"/>
      <c r="AP1097"/>
      <c r="AQ1097"/>
      <c r="AX1097"/>
    </row>
    <row r="1098" spans="18:50" ht="12" customHeight="1" x14ac:dyDescent="0.25">
      <c r="R1098" s="149"/>
      <c r="S1098" s="148"/>
      <c r="T1098" s="148"/>
      <c r="U1098" s="148"/>
      <c r="V1098" s="148"/>
      <c r="W1098" s="148"/>
      <c r="X1098" s="148"/>
      <c r="Y1098" s="148"/>
      <c r="Z1098" s="148"/>
      <c r="AA1098" s="148"/>
      <c r="AB1098" s="148"/>
      <c r="AC1098" s="148"/>
      <c r="AD1098" s="148"/>
      <c r="AP1098"/>
      <c r="AQ1098"/>
      <c r="AX1098"/>
    </row>
    <row r="1099" spans="18:50" ht="12" customHeight="1" x14ac:dyDescent="0.25">
      <c r="R1099" s="149"/>
      <c r="S1099" s="148"/>
      <c r="T1099" s="148"/>
      <c r="U1099" s="148"/>
      <c r="V1099" s="148"/>
      <c r="W1099" s="148"/>
      <c r="X1099" s="148"/>
      <c r="Y1099" s="148"/>
      <c r="Z1099" s="148"/>
      <c r="AA1099" s="148"/>
      <c r="AB1099" s="148"/>
      <c r="AC1099" s="148"/>
      <c r="AD1099" s="148"/>
      <c r="AP1099"/>
      <c r="AQ1099"/>
      <c r="AX1099"/>
    </row>
    <row r="1100" spans="18:50" ht="12" customHeight="1" x14ac:dyDescent="0.25">
      <c r="R1100" s="149"/>
      <c r="S1100" s="148"/>
      <c r="T1100" s="148"/>
      <c r="U1100" s="148"/>
      <c r="V1100" s="148"/>
      <c r="W1100" s="148"/>
      <c r="X1100" s="148"/>
      <c r="Y1100" s="148"/>
      <c r="Z1100" s="148"/>
      <c r="AA1100" s="148"/>
      <c r="AB1100" s="148"/>
      <c r="AC1100" s="148"/>
      <c r="AD1100" s="148"/>
      <c r="AP1100"/>
      <c r="AQ1100"/>
      <c r="AX1100"/>
    </row>
    <row r="1101" spans="18:50" ht="12" customHeight="1" x14ac:dyDescent="0.25">
      <c r="R1101" s="149"/>
      <c r="S1101" s="148"/>
      <c r="T1101" s="148"/>
      <c r="U1101" s="148"/>
      <c r="V1101" s="148"/>
      <c r="W1101" s="148"/>
      <c r="X1101" s="148"/>
      <c r="Y1101" s="148"/>
      <c r="Z1101" s="148"/>
      <c r="AA1101" s="148"/>
      <c r="AB1101" s="148"/>
      <c r="AC1101" s="148"/>
      <c r="AD1101" s="148"/>
      <c r="AP1101"/>
      <c r="AQ1101"/>
      <c r="AX1101"/>
    </row>
    <row r="1102" spans="18:50" ht="12" customHeight="1" x14ac:dyDescent="0.25">
      <c r="R1102" s="149"/>
      <c r="S1102" s="148"/>
      <c r="T1102" s="148"/>
      <c r="U1102" s="148"/>
      <c r="V1102" s="148"/>
      <c r="W1102" s="148"/>
      <c r="X1102" s="148"/>
      <c r="Y1102" s="148"/>
      <c r="Z1102" s="148"/>
      <c r="AA1102" s="148"/>
      <c r="AB1102" s="148"/>
      <c r="AC1102" s="148"/>
      <c r="AD1102" s="148"/>
      <c r="AP1102"/>
      <c r="AQ1102"/>
      <c r="AX1102"/>
    </row>
    <row r="1103" spans="18:50" ht="12" customHeight="1" x14ac:dyDescent="0.25">
      <c r="R1103" s="149"/>
      <c r="S1103" s="148"/>
      <c r="T1103" s="148"/>
      <c r="U1103" s="148"/>
      <c r="V1103" s="148"/>
      <c r="W1103" s="148"/>
      <c r="X1103" s="148"/>
      <c r="Y1103" s="148"/>
      <c r="Z1103" s="148"/>
      <c r="AA1103" s="148"/>
      <c r="AB1103" s="148"/>
      <c r="AC1103" s="148"/>
      <c r="AD1103" s="148"/>
      <c r="AP1103"/>
      <c r="AQ1103"/>
      <c r="AX1103"/>
    </row>
    <row r="1104" spans="18:50" ht="12" customHeight="1" x14ac:dyDescent="0.25">
      <c r="R1104" s="149"/>
      <c r="S1104" s="148"/>
      <c r="T1104" s="148"/>
      <c r="U1104" s="148"/>
      <c r="V1104" s="148"/>
      <c r="W1104" s="148"/>
      <c r="X1104" s="148"/>
      <c r="Y1104" s="148"/>
      <c r="Z1104" s="148"/>
      <c r="AA1104" s="148"/>
      <c r="AB1104" s="148"/>
      <c r="AC1104" s="148"/>
      <c r="AD1104" s="148"/>
      <c r="AP1104"/>
      <c r="AQ1104"/>
      <c r="AX1104"/>
    </row>
    <row r="1105" spans="18:50" ht="12" customHeight="1" x14ac:dyDescent="0.25">
      <c r="R1105" s="149"/>
      <c r="S1105" s="148"/>
      <c r="T1105" s="148"/>
      <c r="U1105" s="148"/>
      <c r="V1105" s="148"/>
      <c r="W1105" s="148"/>
      <c r="X1105" s="148"/>
      <c r="Y1105" s="148"/>
      <c r="Z1105" s="148"/>
      <c r="AA1105" s="148"/>
      <c r="AB1105" s="148"/>
      <c r="AC1105" s="148"/>
      <c r="AD1105" s="148"/>
      <c r="AP1105"/>
      <c r="AQ1105"/>
      <c r="AX1105"/>
    </row>
    <row r="1106" spans="18:50" ht="12" customHeight="1" x14ac:dyDescent="0.25">
      <c r="R1106" s="149"/>
      <c r="S1106" s="148"/>
      <c r="T1106" s="148"/>
      <c r="U1106" s="148"/>
      <c r="V1106" s="148"/>
      <c r="W1106" s="148"/>
      <c r="X1106" s="148"/>
      <c r="Y1106" s="148"/>
      <c r="Z1106" s="148"/>
      <c r="AA1106" s="148"/>
      <c r="AB1106" s="148"/>
      <c r="AC1106" s="148"/>
      <c r="AD1106" s="148"/>
      <c r="AP1106"/>
      <c r="AQ1106"/>
      <c r="AX1106"/>
    </row>
    <row r="1107" spans="18:50" ht="12" customHeight="1" x14ac:dyDescent="0.25">
      <c r="R1107" s="149"/>
      <c r="S1107" s="148"/>
      <c r="T1107" s="148"/>
      <c r="U1107" s="148"/>
      <c r="V1107" s="148"/>
      <c r="W1107" s="148"/>
      <c r="X1107" s="148"/>
      <c r="Y1107" s="148"/>
      <c r="Z1107" s="148"/>
      <c r="AA1107" s="148"/>
      <c r="AB1107" s="148"/>
      <c r="AC1107" s="148"/>
      <c r="AD1107" s="148"/>
      <c r="AP1107"/>
      <c r="AQ1107"/>
      <c r="AX1107"/>
    </row>
    <row r="1108" spans="18:50" ht="12" customHeight="1" x14ac:dyDescent="0.25">
      <c r="R1108" s="149"/>
      <c r="S1108" s="148"/>
      <c r="T1108" s="148"/>
      <c r="U1108" s="148"/>
      <c r="V1108" s="148"/>
      <c r="W1108" s="148"/>
      <c r="X1108" s="148"/>
      <c r="Y1108" s="148"/>
      <c r="Z1108" s="148"/>
      <c r="AA1108" s="148"/>
      <c r="AB1108" s="148"/>
      <c r="AC1108" s="148"/>
      <c r="AD1108" s="148"/>
      <c r="AP1108"/>
      <c r="AQ1108"/>
      <c r="AX1108"/>
    </row>
    <row r="1109" spans="18:50" ht="12" customHeight="1" x14ac:dyDescent="0.25">
      <c r="R1109" s="149"/>
      <c r="S1109" s="148"/>
      <c r="T1109" s="148"/>
      <c r="U1109" s="148"/>
      <c r="V1109" s="148"/>
      <c r="W1109" s="148"/>
      <c r="X1109" s="148"/>
      <c r="Y1109" s="148"/>
      <c r="Z1109" s="148"/>
      <c r="AA1109" s="148"/>
      <c r="AB1109" s="148"/>
      <c r="AC1109" s="148"/>
      <c r="AD1109" s="148"/>
      <c r="AP1109"/>
      <c r="AQ1109"/>
      <c r="AX1109"/>
    </row>
    <row r="1110" spans="18:50" ht="12" customHeight="1" x14ac:dyDescent="0.25">
      <c r="R1110" s="149"/>
      <c r="S1110" s="148"/>
      <c r="T1110" s="148"/>
      <c r="U1110" s="148"/>
      <c r="V1110" s="148"/>
      <c r="W1110" s="148"/>
      <c r="X1110" s="148"/>
      <c r="Y1110" s="148"/>
      <c r="Z1110" s="148"/>
      <c r="AA1110" s="148"/>
      <c r="AB1110" s="148"/>
      <c r="AC1110" s="148"/>
      <c r="AD1110" s="148"/>
      <c r="AP1110"/>
      <c r="AQ1110"/>
      <c r="AX1110"/>
    </row>
    <row r="1111" spans="18:50" ht="12" customHeight="1" x14ac:dyDescent="0.25">
      <c r="R1111" s="149"/>
      <c r="S1111" s="148"/>
      <c r="T1111" s="148"/>
      <c r="U1111" s="148"/>
      <c r="V1111" s="148"/>
      <c r="W1111" s="148"/>
      <c r="X1111" s="148"/>
      <c r="Y1111" s="148"/>
      <c r="Z1111" s="148"/>
      <c r="AA1111" s="148"/>
      <c r="AB1111" s="148"/>
      <c r="AC1111" s="148"/>
      <c r="AD1111" s="148"/>
      <c r="AP1111"/>
      <c r="AQ1111"/>
      <c r="AX1111"/>
    </row>
    <row r="1112" spans="18:50" ht="12" customHeight="1" x14ac:dyDescent="0.25">
      <c r="R1112" s="149"/>
      <c r="S1112" s="148"/>
      <c r="T1112" s="148"/>
      <c r="U1112" s="148"/>
      <c r="V1112" s="148"/>
      <c r="W1112" s="148"/>
      <c r="X1112" s="148"/>
      <c r="Y1112" s="148"/>
      <c r="Z1112" s="148"/>
      <c r="AA1112" s="148"/>
      <c r="AB1112" s="148"/>
      <c r="AC1112" s="148"/>
      <c r="AD1112" s="148"/>
      <c r="AP1112"/>
      <c r="AQ1112"/>
      <c r="AX1112"/>
    </row>
    <row r="1113" spans="18:50" ht="12" customHeight="1" x14ac:dyDescent="0.25">
      <c r="R1113" s="149"/>
      <c r="S1113" s="148"/>
      <c r="T1113" s="148"/>
      <c r="U1113" s="148"/>
      <c r="V1113" s="148"/>
      <c r="W1113" s="148"/>
      <c r="X1113" s="148"/>
      <c r="Y1113" s="148"/>
      <c r="Z1113" s="148"/>
      <c r="AA1113" s="148"/>
      <c r="AB1113" s="148"/>
      <c r="AC1113" s="148"/>
      <c r="AD1113" s="148"/>
      <c r="AP1113"/>
      <c r="AQ1113"/>
      <c r="AX1113"/>
    </row>
    <row r="1114" spans="18:50" ht="12" customHeight="1" x14ac:dyDescent="0.25">
      <c r="R1114" s="149"/>
      <c r="S1114" s="148"/>
      <c r="T1114" s="148"/>
      <c r="U1114" s="148"/>
      <c r="V1114" s="148"/>
      <c r="W1114" s="148"/>
      <c r="X1114" s="148"/>
      <c r="Y1114" s="148"/>
      <c r="Z1114" s="148"/>
      <c r="AA1114" s="148"/>
      <c r="AB1114" s="148"/>
      <c r="AC1114" s="148"/>
      <c r="AD1114" s="148"/>
      <c r="AP1114"/>
      <c r="AQ1114"/>
      <c r="AX1114"/>
    </row>
    <row r="1115" spans="18:50" ht="12" customHeight="1" x14ac:dyDescent="0.25">
      <c r="R1115" s="149"/>
      <c r="S1115" s="148"/>
      <c r="T1115" s="148"/>
      <c r="U1115" s="148"/>
      <c r="V1115" s="148"/>
      <c r="W1115" s="148"/>
      <c r="X1115" s="148"/>
      <c r="Y1115" s="148"/>
      <c r="Z1115" s="148"/>
      <c r="AA1115" s="148"/>
      <c r="AB1115" s="148"/>
      <c r="AC1115" s="148"/>
      <c r="AD1115" s="148"/>
      <c r="AP1115"/>
      <c r="AQ1115"/>
      <c r="AX1115"/>
    </row>
    <row r="1116" spans="18:50" ht="12" customHeight="1" x14ac:dyDescent="0.25">
      <c r="R1116" s="149"/>
      <c r="S1116" s="148"/>
      <c r="T1116" s="148"/>
      <c r="U1116" s="148"/>
      <c r="V1116" s="148"/>
      <c r="W1116" s="148"/>
      <c r="X1116" s="148"/>
      <c r="Y1116" s="148"/>
      <c r="Z1116" s="148"/>
      <c r="AA1116" s="148"/>
      <c r="AB1116" s="148"/>
      <c r="AC1116" s="148"/>
      <c r="AD1116" s="148"/>
      <c r="AP1116"/>
      <c r="AQ1116"/>
      <c r="AX1116"/>
    </row>
    <row r="1117" spans="18:50" ht="12" customHeight="1" x14ac:dyDescent="0.25">
      <c r="R1117" s="149"/>
      <c r="S1117" s="148"/>
      <c r="T1117" s="148"/>
      <c r="U1117" s="148"/>
      <c r="V1117" s="148"/>
      <c r="W1117" s="148"/>
      <c r="X1117" s="148"/>
      <c r="Y1117" s="148"/>
      <c r="Z1117" s="148"/>
      <c r="AA1117" s="148"/>
      <c r="AB1117" s="148"/>
      <c r="AC1117" s="148"/>
      <c r="AD1117" s="148"/>
      <c r="AP1117"/>
      <c r="AQ1117"/>
      <c r="AX1117"/>
    </row>
    <row r="1118" spans="18:50" ht="12" customHeight="1" x14ac:dyDescent="0.25">
      <c r="R1118" s="149"/>
      <c r="S1118" s="148"/>
      <c r="T1118" s="148"/>
      <c r="U1118" s="148"/>
      <c r="V1118" s="148"/>
      <c r="W1118" s="148"/>
      <c r="X1118" s="148"/>
      <c r="Y1118" s="148"/>
      <c r="Z1118" s="148"/>
      <c r="AA1118" s="148"/>
      <c r="AB1118" s="148"/>
      <c r="AC1118" s="148"/>
      <c r="AD1118" s="148"/>
      <c r="AP1118"/>
      <c r="AQ1118"/>
      <c r="AX1118"/>
    </row>
    <row r="1119" spans="18:50" ht="12" customHeight="1" x14ac:dyDescent="0.25">
      <c r="R1119" s="149"/>
      <c r="S1119" s="148"/>
      <c r="T1119" s="148"/>
      <c r="U1119" s="148"/>
      <c r="V1119" s="148"/>
      <c r="W1119" s="148"/>
      <c r="X1119" s="148"/>
      <c r="Y1119" s="148"/>
      <c r="Z1119" s="148"/>
      <c r="AA1119" s="148"/>
      <c r="AB1119" s="148"/>
      <c r="AC1119" s="148"/>
      <c r="AD1119" s="148"/>
      <c r="AP1119"/>
      <c r="AQ1119"/>
      <c r="AX1119"/>
    </row>
    <row r="1120" spans="18:50" ht="12" customHeight="1" x14ac:dyDescent="0.25">
      <c r="R1120" s="149"/>
      <c r="S1120" s="148"/>
      <c r="T1120" s="148"/>
      <c r="U1120" s="148"/>
      <c r="V1120" s="148"/>
      <c r="W1120" s="148"/>
      <c r="X1120" s="148"/>
      <c r="Y1120" s="148"/>
      <c r="Z1120" s="148"/>
      <c r="AA1120" s="148"/>
      <c r="AB1120" s="148"/>
      <c r="AC1120" s="148"/>
      <c r="AD1120" s="148"/>
      <c r="AP1120"/>
      <c r="AQ1120"/>
      <c r="AX1120"/>
    </row>
    <row r="1121" spans="18:50" ht="12" customHeight="1" x14ac:dyDescent="0.25">
      <c r="R1121" s="149"/>
      <c r="S1121" s="148"/>
      <c r="T1121" s="148"/>
      <c r="U1121" s="148"/>
      <c r="V1121" s="148"/>
      <c r="W1121" s="148"/>
      <c r="X1121" s="148"/>
      <c r="Y1121" s="148"/>
      <c r="Z1121" s="148"/>
      <c r="AA1121" s="148"/>
      <c r="AB1121" s="148"/>
      <c r="AC1121" s="148"/>
      <c r="AD1121" s="148"/>
      <c r="AP1121"/>
      <c r="AQ1121"/>
      <c r="AX1121"/>
    </row>
    <row r="1122" spans="18:50" ht="12" customHeight="1" x14ac:dyDescent="0.25">
      <c r="R1122" s="149"/>
      <c r="S1122" s="148"/>
      <c r="T1122" s="148"/>
      <c r="U1122" s="148"/>
      <c r="V1122" s="148"/>
      <c r="W1122" s="148"/>
      <c r="X1122" s="148"/>
      <c r="Y1122" s="148"/>
      <c r="Z1122" s="148"/>
      <c r="AA1122" s="148"/>
      <c r="AB1122" s="148"/>
      <c r="AC1122" s="148"/>
      <c r="AD1122" s="148"/>
      <c r="AP1122"/>
      <c r="AQ1122"/>
      <c r="AX1122"/>
    </row>
    <row r="1123" spans="18:50" ht="12" customHeight="1" x14ac:dyDescent="0.25">
      <c r="R1123" s="149"/>
      <c r="S1123" s="148"/>
      <c r="T1123" s="148"/>
      <c r="U1123" s="148"/>
      <c r="V1123" s="148"/>
      <c r="W1123" s="148"/>
      <c r="X1123" s="148"/>
      <c r="Y1123" s="148"/>
      <c r="Z1123" s="148"/>
      <c r="AA1123" s="148"/>
      <c r="AB1123" s="148"/>
      <c r="AC1123" s="148"/>
      <c r="AD1123" s="148"/>
      <c r="AP1123"/>
      <c r="AQ1123"/>
      <c r="AX1123"/>
    </row>
    <row r="1124" spans="18:50" ht="12" customHeight="1" x14ac:dyDescent="0.25">
      <c r="R1124" s="149"/>
      <c r="S1124" s="148"/>
      <c r="T1124" s="148"/>
      <c r="U1124" s="148"/>
      <c r="V1124" s="148"/>
      <c r="W1124" s="148"/>
      <c r="X1124" s="148"/>
      <c r="Y1124" s="148"/>
      <c r="Z1124" s="148"/>
      <c r="AA1124" s="148"/>
      <c r="AB1124" s="148"/>
      <c r="AC1124" s="148"/>
      <c r="AD1124" s="148"/>
      <c r="AP1124"/>
      <c r="AQ1124"/>
      <c r="AX1124"/>
    </row>
    <row r="1125" spans="18:50" ht="12" customHeight="1" x14ac:dyDescent="0.25">
      <c r="R1125" s="149"/>
      <c r="S1125" s="148"/>
      <c r="T1125" s="148"/>
      <c r="U1125" s="148"/>
      <c r="V1125" s="148"/>
      <c r="W1125" s="148"/>
      <c r="X1125" s="148"/>
      <c r="Y1125" s="148"/>
      <c r="Z1125" s="148"/>
      <c r="AA1125" s="148"/>
      <c r="AB1125" s="148"/>
      <c r="AC1125" s="148"/>
      <c r="AD1125" s="148"/>
      <c r="AP1125"/>
      <c r="AQ1125"/>
      <c r="AX1125"/>
    </row>
    <row r="1126" spans="18:50" ht="12" customHeight="1" x14ac:dyDescent="0.25">
      <c r="R1126" s="149"/>
      <c r="S1126" s="148"/>
      <c r="T1126" s="148"/>
      <c r="U1126" s="148"/>
      <c r="V1126" s="148"/>
      <c r="W1126" s="148"/>
      <c r="X1126" s="148"/>
      <c r="Y1126" s="148"/>
      <c r="Z1126" s="148"/>
      <c r="AA1126" s="148"/>
      <c r="AB1126" s="148"/>
      <c r="AC1126" s="148"/>
      <c r="AD1126" s="148"/>
      <c r="AP1126"/>
      <c r="AQ1126"/>
      <c r="AX1126"/>
    </row>
    <row r="1127" spans="18:50" ht="12" customHeight="1" x14ac:dyDescent="0.25">
      <c r="R1127" s="149"/>
      <c r="S1127" s="148"/>
      <c r="T1127" s="148"/>
      <c r="U1127" s="148"/>
      <c r="V1127" s="148"/>
      <c r="W1127" s="148"/>
      <c r="X1127" s="148"/>
      <c r="Y1127" s="148"/>
      <c r="Z1127" s="148"/>
      <c r="AA1127" s="148"/>
      <c r="AB1127" s="148"/>
      <c r="AC1127" s="148"/>
      <c r="AD1127" s="148"/>
      <c r="AP1127"/>
      <c r="AQ1127"/>
      <c r="AX1127"/>
    </row>
    <row r="1128" spans="18:50" ht="12" customHeight="1" x14ac:dyDescent="0.25">
      <c r="R1128" s="149"/>
      <c r="S1128" s="148"/>
      <c r="T1128" s="148"/>
      <c r="U1128" s="148"/>
      <c r="V1128" s="148"/>
      <c r="W1128" s="148"/>
      <c r="X1128" s="148"/>
      <c r="Y1128" s="148"/>
      <c r="Z1128" s="148"/>
      <c r="AA1128" s="148"/>
      <c r="AB1128" s="148"/>
      <c r="AC1128" s="148"/>
      <c r="AD1128" s="148"/>
      <c r="AP1128"/>
      <c r="AQ1128"/>
      <c r="AX1128"/>
    </row>
    <row r="1129" spans="18:50" ht="12" customHeight="1" x14ac:dyDescent="0.25">
      <c r="R1129" s="149"/>
      <c r="S1129" s="148"/>
      <c r="T1129" s="148"/>
      <c r="U1129" s="148"/>
      <c r="V1129" s="148"/>
      <c r="W1129" s="148"/>
      <c r="X1129" s="148"/>
      <c r="Y1129" s="148"/>
      <c r="Z1129" s="148"/>
      <c r="AA1129" s="148"/>
      <c r="AB1129" s="148"/>
      <c r="AC1129" s="148"/>
      <c r="AD1129" s="148"/>
      <c r="AP1129"/>
      <c r="AQ1129"/>
      <c r="AX1129"/>
    </row>
    <row r="1130" spans="18:50" ht="12" customHeight="1" x14ac:dyDescent="0.25">
      <c r="R1130" s="149"/>
      <c r="S1130" s="148"/>
      <c r="T1130" s="148"/>
      <c r="U1130" s="148"/>
      <c r="V1130" s="148"/>
      <c r="W1130" s="148"/>
      <c r="X1130" s="148"/>
      <c r="Y1130" s="148"/>
      <c r="Z1130" s="148"/>
      <c r="AA1130" s="148"/>
      <c r="AB1130" s="148"/>
      <c r="AC1130" s="148"/>
      <c r="AD1130" s="148"/>
      <c r="AP1130"/>
      <c r="AQ1130"/>
      <c r="AX1130"/>
    </row>
    <row r="1131" spans="18:50" ht="12" customHeight="1" x14ac:dyDescent="0.25">
      <c r="R1131" s="149"/>
      <c r="S1131" s="148"/>
      <c r="T1131" s="148"/>
      <c r="U1131" s="148"/>
      <c r="V1131" s="148"/>
      <c r="W1131" s="148"/>
      <c r="X1131" s="148"/>
      <c r="Y1131" s="148"/>
      <c r="Z1131" s="148"/>
      <c r="AA1131" s="148"/>
      <c r="AB1131" s="148"/>
      <c r="AC1131" s="148"/>
      <c r="AD1131" s="148"/>
      <c r="AP1131"/>
      <c r="AQ1131"/>
      <c r="AX1131"/>
    </row>
    <row r="1132" spans="18:50" ht="12" customHeight="1" x14ac:dyDescent="0.25">
      <c r="R1132" s="149"/>
      <c r="S1132" s="148"/>
      <c r="T1132" s="148"/>
      <c r="U1132" s="148"/>
      <c r="V1132" s="148"/>
      <c r="W1132" s="148"/>
      <c r="X1132" s="148"/>
      <c r="Y1132" s="148"/>
      <c r="Z1132" s="148"/>
      <c r="AA1132" s="148"/>
      <c r="AB1132" s="148"/>
      <c r="AC1132" s="148"/>
      <c r="AD1132" s="148"/>
      <c r="AP1132"/>
      <c r="AQ1132"/>
      <c r="AX1132"/>
    </row>
    <row r="1133" spans="18:50" ht="12" customHeight="1" x14ac:dyDescent="0.25">
      <c r="R1133" s="149"/>
      <c r="S1133" s="148"/>
      <c r="T1133" s="148"/>
      <c r="U1133" s="148"/>
      <c r="V1133" s="148"/>
      <c r="W1133" s="148"/>
      <c r="X1133" s="148"/>
      <c r="Y1133" s="148"/>
      <c r="Z1133" s="148"/>
      <c r="AA1133" s="148"/>
      <c r="AB1133" s="148"/>
      <c r="AC1133" s="148"/>
      <c r="AD1133" s="148"/>
      <c r="AP1133"/>
      <c r="AQ1133"/>
      <c r="AX1133"/>
    </row>
    <row r="1134" spans="18:50" ht="12" customHeight="1" x14ac:dyDescent="0.25">
      <c r="R1134" s="149"/>
      <c r="S1134" s="148"/>
      <c r="T1134" s="148"/>
      <c r="U1134" s="148"/>
      <c r="V1134" s="148"/>
      <c r="W1134" s="148"/>
      <c r="X1134" s="148"/>
      <c r="Y1134" s="148"/>
      <c r="Z1134" s="148"/>
      <c r="AA1134" s="148"/>
      <c r="AB1134" s="148"/>
      <c r="AC1134" s="148"/>
      <c r="AD1134" s="148"/>
      <c r="AP1134"/>
      <c r="AQ1134"/>
      <c r="AX1134"/>
    </row>
    <row r="1135" spans="18:50" ht="12" customHeight="1" x14ac:dyDescent="0.25">
      <c r="R1135" s="149"/>
      <c r="S1135" s="148"/>
      <c r="T1135" s="148"/>
      <c r="U1135" s="148"/>
      <c r="V1135" s="148"/>
      <c r="W1135" s="148"/>
      <c r="X1135" s="148"/>
      <c r="Y1135" s="148"/>
      <c r="Z1135" s="148"/>
      <c r="AA1135" s="148"/>
      <c r="AB1135" s="148"/>
      <c r="AC1135" s="148"/>
      <c r="AD1135" s="148"/>
      <c r="AP1135"/>
      <c r="AQ1135"/>
      <c r="AX1135"/>
    </row>
    <row r="1136" spans="18:50" ht="12" customHeight="1" x14ac:dyDescent="0.25">
      <c r="R1136" s="149"/>
      <c r="S1136" s="148"/>
      <c r="T1136" s="148"/>
      <c r="U1136" s="148"/>
      <c r="V1136" s="148"/>
      <c r="W1136" s="148"/>
      <c r="X1136" s="148"/>
      <c r="Y1136" s="148"/>
      <c r="Z1136" s="148"/>
      <c r="AA1136" s="148"/>
      <c r="AB1136" s="148"/>
      <c r="AC1136" s="148"/>
      <c r="AD1136" s="148"/>
      <c r="AP1136"/>
      <c r="AQ1136"/>
      <c r="AX1136"/>
    </row>
    <row r="1137" spans="18:50" ht="12" customHeight="1" x14ac:dyDescent="0.25">
      <c r="R1137" s="149"/>
      <c r="S1137" s="148"/>
      <c r="T1137" s="148"/>
      <c r="U1137" s="148"/>
      <c r="V1137" s="148"/>
      <c r="W1137" s="148"/>
      <c r="X1137" s="148"/>
      <c r="Y1137" s="148"/>
      <c r="Z1137" s="148"/>
      <c r="AA1137" s="148"/>
      <c r="AB1137" s="148"/>
      <c r="AC1137" s="148"/>
      <c r="AD1137" s="148"/>
      <c r="AP1137"/>
      <c r="AQ1137"/>
      <c r="AX1137"/>
    </row>
    <row r="1138" spans="18:50" ht="12" customHeight="1" x14ac:dyDescent="0.25">
      <c r="R1138" s="149"/>
      <c r="S1138" s="148"/>
      <c r="T1138" s="148"/>
      <c r="U1138" s="148"/>
      <c r="V1138" s="148"/>
      <c r="W1138" s="148"/>
      <c r="X1138" s="148"/>
      <c r="Y1138" s="148"/>
      <c r="Z1138" s="148"/>
      <c r="AA1138" s="148"/>
      <c r="AB1138" s="148"/>
      <c r="AC1138" s="148"/>
      <c r="AD1138" s="148"/>
      <c r="AP1138"/>
      <c r="AQ1138"/>
      <c r="AX1138"/>
    </row>
    <row r="1139" spans="18:50" ht="12" customHeight="1" x14ac:dyDescent="0.25">
      <c r="R1139" s="149"/>
      <c r="S1139" s="148"/>
      <c r="T1139" s="148"/>
      <c r="U1139" s="148"/>
      <c r="V1139" s="148"/>
      <c r="W1139" s="148"/>
      <c r="X1139" s="148"/>
      <c r="Y1139" s="148"/>
      <c r="Z1139" s="148"/>
      <c r="AA1139" s="148"/>
      <c r="AB1139" s="148"/>
      <c r="AC1139" s="148"/>
      <c r="AD1139" s="148"/>
      <c r="AP1139"/>
      <c r="AQ1139"/>
      <c r="AX1139"/>
    </row>
    <row r="1140" spans="18:50" ht="12" customHeight="1" x14ac:dyDescent="0.25">
      <c r="R1140" s="149"/>
      <c r="S1140" s="148"/>
      <c r="T1140" s="148"/>
      <c r="U1140" s="148"/>
      <c r="V1140" s="148"/>
      <c r="W1140" s="148"/>
      <c r="X1140" s="148"/>
      <c r="Y1140" s="148"/>
      <c r="Z1140" s="148"/>
      <c r="AA1140" s="148"/>
      <c r="AB1140" s="148"/>
      <c r="AC1140" s="148"/>
      <c r="AD1140" s="148"/>
      <c r="AP1140"/>
      <c r="AQ1140"/>
      <c r="AX1140"/>
    </row>
    <row r="1141" spans="18:50" ht="12" customHeight="1" x14ac:dyDescent="0.25">
      <c r="R1141" s="149"/>
      <c r="S1141" s="148"/>
      <c r="T1141" s="148"/>
      <c r="U1141" s="148"/>
      <c r="V1141" s="148"/>
      <c r="W1141" s="148"/>
      <c r="X1141" s="148"/>
      <c r="Y1141" s="148"/>
      <c r="Z1141" s="148"/>
      <c r="AA1141" s="148"/>
      <c r="AB1141" s="148"/>
      <c r="AC1141" s="148"/>
      <c r="AD1141" s="148"/>
      <c r="AP1141"/>
      <c r="AQ1141"/>
      <c r="AX1141"/>
    </row>
    <row r="1142" spans="18:50" ht="12" customHeight="1" x14ac:dyDescent="0.25">
      <c r="R1142" s="149"/>
      <c r="S1142" s="148"/>
      <c r="T1142" s="148"/>
      <c r="U1142" s="148"/>
      <c r="V1142" s="148"/>
      <c r="W1142" s="148"/>
      <c r="X1142" s="148"/>
      <c r="Y1142" s="148"/>
      <c r="Z1142" s="148"/>
      <c r="AA1142" s="148"/>
      <c r="AB1142" s="148"/>
      <c r="AC1142" s="148"/>
      <c r="AD1142" s="148"/>
      <c r="AP1142"/>
      <c r="AQ1142"/>
      <c r="AX1142"/>
    </row>
    <row r="1143" spans="18:50" ht="12" customHeight="1" x14ac:dyDescent="0.25">
      <c r="R1143" s="149"/>
      <c r="S1143" s="148"/>
      <c r="T1143" s="148"/>
      <c r="U1143" s="148"/>
      <c r="V1143" s="148"/>
      <c r="W1143" s="148"/>
      <c r="X1143" s="148"/>
      <c r="Y1143" s="148"/>
      <c r="Z1143" s="148"/>
      <c r="AA1143" s="148"/>
      <c r="AB1143" s="148"/>
      <c r="AC1143" s="148"/>
      <c r="AD1143" s="148"/>
      <c r="AP1143"/>
      <c r="AQ1143"/>
      <c r="AX1143"/>
    </row>
    <row r="1144" spans="18:50" ht="12" customHeight="1" x14ac:dyDescent="0.25">
      <c r="R1144" s="149"/>
      <c r="S1144" s="148"/>
      <c r="T1144" s="148"/>
      <c r="U1144" s="148"/>
      <c r="V1144" s="148"/>
      <c r="W1144" s="148"/>
      <c r="X1144" s="148"/>
      <c r="Y1144" s="148"/>
      <c r="Z1144" s="148"/>
      <c r="AA1144" s="148"/>
      <c r="AB1144" s="148"/>
      <c r="AC1144" s="148"/>
      <c r="AD1144" s="148"/>
      <c r="AP1144"/>
      <c r="AQ1144"/>
      <c r="AX1144"/>
    </row>
    <row r="1145" spans="18:50" ht="12" customHeight="1" x14ac:dyDescent="0.25">
      <c r="R1145" s="149"/>
      <c r="S1145" s="148"/>
      <c r="T1145" s="148"/>
      <c r="U1145" s="148"/>
      <c r="V1145" s="148"/>
      <c r="W1145" s="148"/>
      <c r="X1145" s="148"/>
      <c r="Y1145" s="148"/>
      <c r="Z1145" s="148"/>
      <c r="AA1145" s="148"/>
      <c r="AB1145" s="148"/>
      <c r="AC1145" s="148"/>
      <c r="AD1145" s="148"/>
      <c r="AP1145"/>
      <c r="AQ1145"/>
      <c r="AX1145"/>
    </row>
    <row r="1146" spans="18:50" ht="12" customHeight="1" x14ac:dyDescent="0.25">
      <c r="R1146" s="149"/>
      <c r="S1146" s="148"/>
      <c r="T1146" s="148"/>
      <c r="U1146" s="148"/>
      <c r="V1146" s="148"/>
      <c r="W1146" s="148"/>
      <c r="X1146" s="148"/>
      <c r="Y1146" s="148"/>
      <c r="Z1146" s="148"/>
      <c r="AA1146" s="148"/>
      <c r="AB1146" s="148"/>
      <c r="AC1146" s="148"/>
      <c r="AD1146" s="148"/>
      <c r="AP1146"/>
      <c r="AQ1146"/>
      <c r="AX1146"/>
    </row>
    <row r="1147" spans="18:50" ht="12" customHeight="1" x14ac:dyDescent="0.25">
      <c r="R1147" s="149"/>
      <c r="S1147" s="148"/>
      <c r="T1147" s="148"/>
      <c r="U1147" s="148"/>
      <c r="V1147" s="148"/>
      <c r="W1147" s="148"/>
      <c r="X1147" s="148"/>
      <c r="Y1147" s="148"/>
      <c r="Z1147" s="148"/>
      <c r="AA1147" s="148"/>
      <c r="AB1147" s="148"/>
      <c r="AC1147" s="148"/>
      <c r="AD1147" s="148"/>
      <c r="AP1147"/>
      <c r="AQ1147"/>
      <c r="AX1147"/>
    </row>
    <row r="1148" spans="18:50" ht="12" customHeight="1" x14ac:dyDescent="0.25">
      <c r="R1148" s="149"/>
      <c r="S1148" s="148"/>
      <c r="T1148" s="148"/>
      <c r="U1148" s="148"/>
      <c r="V1148" s="148"/>
      <c r="W1148" s="148"/>
      <c r="X1148" s="148"/>
      <c r="Y1148" s="148"/>
      <c r="Z1148" s="148"/>
      <c r="AA1148" s="148"/>
      <c r="AB1148" s="148"/>
      <c r="AC1148" s="148"/>
      <c r="AD1148" s="148"/>
      <c r="AP1148"/>
      <c r="AQ1148"/>
      <c r="AX1148"/>
    </row>
    <row r="1149" spans="18:50" ht="12" customHeight="1" x14ac:dyDescent="0.25">
      <c r="R1149" s="149"/>
      <c r="S1149" s="148"/>
      <c r="T1149" s="148"/>
      <c r="U1149" s="148"/>
      <c r="V1149" s="148"/>
      <c r="W1149" s="148"/>
      <c r="X1149" s="148"/>
      <c r="Y1149" s="148"/>
      <c r="Z1149" s="148"/>
      <c r="AA1149" s="148"/>
      <c r="AB1149" s="148"/>
      <c r="AC1149" s="148"/>
      <c r="AD1149" s="148"/>
      <c r="AP1149"/>
      <c r="AQ1149"/>
      <c r="AX1149"/>
    </row>
    <row r="1150" spans="18:50" ht="12" customHeight="1" x14ac:dyDescent="0.25">
      <c r="R1150" s="149"/>
      <c r="S1150" s="148"/>
      <c r="T1150" s="148"/>
      <c r="U1150" s="148"/>
      <c r="V1150" s="148"/>
      <c r="W1150" s="148"/>
      <c r="X1150" s="148"/>
      <c r="Y1150" s="148"/>
      <c r="Z1150" s="148"/>
      <c r="AA1150" s="148"/>
      <c r="AB1150" s="148"/>
      <c r="AC1150" s="148"/>
      <c r="AD1150" s="148"/>
      <c r="AP1150"/>
      <c r="AQ1150"/>
      <c r="AX1150"/>
    </row>
    <row r="1151" spans="18:50" ht="12" customHeight="1" x14ac:dyDescent="0.25">
      <c r="R1151" s="149"/>
      <c r="S1151" s="148"/>
      <c r="T1151" s="148"/>
      <c r="U1151" s="148"/>
      <c r="V1151" s="148"/>
      <c r="W1151" s="148"/>
      <c r="X1151" s="148"/>
      <c r="Y1151" s="148"/>
      <c r="Z1151" s="148"/>
      <c r="AA1151" s="148"/>
      <c r="AB1151" s="148"/>
      <c r="AC1151" s="148"/>
      <c r="AD1151" s="148"/>
      <c r="AP1151"/>
      <c r="AQ1151"/>
      <c r="AX1151"/>
    </row>
    <row r="1152" spans="18:50" ht="12" customHeight="1" x14ac:dyDescent="0.25">
      <c r="R1152" s="149"/>
      <c r="S1152" s="148"/>
      <c r="T1152" s="148"/>
      <c r="U1152" s="148"/>
      <c r="V1152" s="148"/>
      <c r="W1152" s="148"/>
      <c r="X1152" s="148"/>
      <c r="Y1152" s="148"/>
      <c r="Z1152" s="148"/>
      <c r="AA1152" s="148"/>
      <c r="AB1152" s="148"/>
      <c r="AC1152" s="148"/>
      <c r="AD1152" s="148"/>
      <c r="AP1152"/>
      <c r="AQ1152"/>
      <c r="AX1152"/>
    </row>
    <row r="1153" spans="18:50" ht="12" customHeight="1" x14ac:dyDescent="0.25">
      <c r="R1153" s="149"/>
      <c r="S1153" s="148"/>
      <c r="T1153" s="148"/>
      <c r="U1153" s="148"/>
      <c r="V1153" s="148"/>
      <c r="W1153" s="148"/>
      <c r="X1153" s="148"/>
      <c r="Y1153" s="148"/>
      <c r="Z1153" s="148"/>
      <c r="AA1153" s="148"/>
      <c r="AB1153" s="148"/>
      <c r="AC1153" s="148"/>
      <c r="AD1153" s="148"/>
      <c r="AP1153"/>
      <c r="AQ1153"/>
      <c r="AX1153"/>
    </row>
    <row r="1154" spans="18:50" ht="12" customHeight="1" x14ac:dyDescent="0.25">
      <c r="R1154" s="149"/>
      <c r="S1154" s="148"/>
      <c r="T1154" s="148"/>
      <c r="U1154" s="148"/>
      <c r="V1154" s="148"/>
      <c r="W1154" s="148"/>
      <c r="X1154" s="148"/>
      <c r="Y1154" s="148"/>
      <c r="Z1154" s="148"/>
      <c r="AA1154" s="148"/>
      <c r="AB1154" s="148"/>
      <c r="AC1154" s="148"/>
      <c r="AD1154" s="148"/>
      <c r="AP1154"/>
      <c r="AQ1154"/>
      <c r="AX1154"/>
    </row>
    <row r="1155" spans="18:50" ht="12" customHeight="1" x14ac:dyDescent="0.25">
      <c r="R1155" s="149"/>
      <c r="S1155" s="148"/>
      <c r="T1155" s="148"/>
      <c r="U1155" s="148"/>
      <c r="V1155" s="148"/>
      <c r="W1155" s="148"/>
      <c r="X1155" s="148"/>
      <c r="Y1155" s="148"/>
      <c r="Z1155" s="148"/>
      <c r="AA1155" s="148"/>
      <c r="AB1155" s="148"/>
      <c r="AC1155" s="148"/>
      <c r="AD1155" s="148"/>
      <c r="AP1155"/>
      <c r="AQ1155"/>
      <c r="AX1155"/>
    </row>
    <row r="1156" spans="18:50" ht="12" customHeight="1" x14ac:dyDescent="0.25">
      <c r="R1156" s="149"/>
      <c r="S1156" s="148"/>
      <c r="T1156" s="148"/>
      <c r="U1156" s="148"/>
      <c r="V1156" s="148"/>
      <c r="W1156" s="148"/>
      <c r="X1156" s="148"/>
      <c r="Y1156" s="148"/>
      <c r="Z1156" s="148"/>
      <c r="AA1156" s="148"/>
      <c r="AB1156" s="148"/>
      <c r="AC1156" s="148"/>
      <c r="AD1156" s="148"/>
      <c r="AP1156"/>
      <c r="AQ1156"/>
      <c r="AX1156"/>
    </row>
    <row r="1157" spans="18:50" ht="12" customHeight="1" x14ac:dyDescent="0.25">
      <c r="R1157" s="149"/>
      <c r="S1157" s="148"/>
      <c r="T1157" s="148"/>
      <c r="U1157" s="148"/>
      <c r="V1157" s="148"/>
      <c r="W1157" s="148"/>
      <c r="X1157" s="148"/>
      <c r="Y1157" s="148"/>
      <c r="Z1157" s="148"/>
      <c r="AA1157" s="148"/>
      <c r="AB1157" s="148"/>
      <c r="AC1157" s="148"/>
      <c r="AD1157" s="148"/>
      <c r="AP1157"/>
      <c r="AQ1157"/>
      <c r="AX1157"/>
    </row>
    <row r="1158" spans="18:50" ht="12" customHeight="1" x14ac:dyDescent="0.25">
      <c r="R1158" s="149"/>
      <c r="S1158" s="148"/>
      <c r="T1158" s="148"/>
      <c r="U1158" s="148"/>
      <c r="V1158" s="148"/>
      <c r="W1158" s="148"/>
      <c r="X1158" s="148"/>
      <c r="Y1158" s="148"/>
      <c r="Z1158" s="148"/>
      <c r="AA1158" s="148"/>
      <c r="AB1158" s="148"/>
      <c r="AC1158" s="148"/>
      <c r="AD1158" s="148"/>
      <c r="AP1158"/>
      <c r="AQ1158"/>
      <c r="AX1158"/>
    </row>
    <row r="1159" spans="18:50" ht="12" customHeight="1" x14ac:dyDescent="0.25">
      <c r="R1159" s="149"/>
      <c r="S1159" s="148"/>
      <c r="T1159" s="148"/>
      <c r="U1159" s="148"/>
      <c r="V1159" s="148"/>
      <c r="W1159" s="148"/>
      <c r="X1159" s="148"/>
      <c r="Y1159" s="148"/>
      <c r="Z1159" s="148"/>
      <c r="AA1159" s="148"/>
      <c r="AB1159" s="148"/>
      <c r="AC1159" s="148"/>
      <c r="AD1159" s="148"/>
      <c r="AP1159"/>
      <c r="AQ1159"/>
      <c r="AX1159"/>
    </row>
    <row r="1160" spans="18:50" ht="12" customHeight="1" x14ac:dyDescent="0.25">
      <c r="R1160" s="149"/>
      <c r="S1160" s="148"/>
      <c r="T1160" s="148"/>
      <c r="U1160" s="148"/>
      <c r="V1160" s="148"/>
      <c r="W1160" s="148"/>
      <c r="X1160" s="148"/>
      <c r="Y1160" s="148"/>
      <c r="Z1160" s="148"/>
      <c r="AA1160" s="148"/>
      <c r="AB1160" s="148"/>
      <c r="AC1160" s="148"/>
      <c r="AD1160" s="148"/>
      <c r="AP1160"/>
      <c r="AQ1160"/>
      <c r="AX1160"/>
    </row>
    <row r="1161" spans="18:50" ht="12" customHeight="1" x14ac:dyDescent="0.25">
      <c r="R1161" s="149"/>
      <c r="S1161" s="148"/>
      <c r="T1161" s="148"/>
      <c r="U1161" s="148"/>
      <c r="V1161" s="148"/>
      <c r="W1161" s="148"/>
      <c r="X1161" s="148"/>
      <c r="Y1161" s="148"/>
      <c r="Z1161" s="148"/>
      <c r="AA1161" s="148"/>
      <c r="AB1161" s="148"/>
      <c r="AC1161" s="148"/>
      <c r="AD1161" s="148"/>
      <c r="AP1161"/>
      <c r="AQ1161"/>
      <c r="AX1161"/>
    </row>
    <row r="1162" spans="18:50" ht="12" customHeight="1" x14ac:dyDescent="0.25">
      <c r="R1162" s="149"/>
      <c r="S1162" s="148"/>
      <c r="T1162" s="148"/>
      <c r="U1162" s="148"/>
      <c r="V1162" s="148"/>
      <c r="W1162" s="148"/>
      <c r="X1162" s="148"/>
      <c r="Y1162" s="148"/>
      <c r="Z1162" s="148"/>
      <c r="AA1162" s="148"/>
      <c r="AB1162" s="148"/>
      <c r="AC1162" s="148"/>
      <c r="AD1162" s="148"/>
      <c r="AP1162"/>
      <c r="AQ1162"/>
      <c r="AX1162"/>
    </row>
    <row r="1163" spans="18:50" ht="12" customHeight="1" x14ac:dyDescent="0.25">
      <c r="R1163" s="149"/>
      <c r="S1163" s="148"/>
      <c r="T1163" s="148"/>
      <c r="U1163" s="148"/>
      <c r="V1163" s="148"/>
      <c r="W1163" s="148"/>
      <c r="X1163" s="148"/>
      <c r="Y1163" s="148"/>
      <c r="Z1163" s="148"/>
      <c r="AA1163" s="148"/>
      <c r="AB1163" s="148"/>
      <c r="AC1163" s="148"/>
      <c r="AD1163" s="148"/>
      <c r="AP1163"/>
      <c r="AQ1163"/>
      <c r="AX1163"/>
    </row>
    <row r="1164" spans="18:50" ht="12" customHeight="1" x14ac:dyDescent="0.25">
      <c r="R1164" s="149"/>
      <c r="S1164" s="148"/>
      <c r="T1164" s="148"/>
      <c r="U1164" s="148"/>
      <c r="V1164" s="148"/>
      <c r="W1164" s="148"/>
      <c r="X1164" s="148"/>
      <c r="Y1164" s="148"/>
      <c r="Z1164" s="148"/>
      <c r="AA1164" s="148"/>
      <c r="AB1164" s="148"/>
      <c r="AC1164" s="148"/>
      <c r="AD1164" s="148"/>
      <c r="AP1164"/>
      <c r="AQ1164"/>
      <c r="AX1164"/>
    </row>
    <row r="1165" spans="18:50" ht="12" customHeight="1" x14ac:dyDescent="0.25">
      <c r="R1165" s="149"/>
      <c r="S1165" s="148"/>
      <c r="T1165" s="148"/>
      <c r="U1165" s="148"/>
      <c r="V1165" s="148"/>
      <c r="W1165" s="148"/>
      <c r="X1165" s="148"/>
      <c r="Y1165" s="148"/>
      <c r="Z1165" s="148"/>
      <c r="AA1165" s="148"/>
      <c r="AB1165" s="148"/>
      <c r="AC1165" s="148"/>
      <c r="AD1165" s="148"/>
      <c r="AP1165"/>
      <c r="AQ1165"/>
      <c r="AX1165"/>
    </row>
    <row r="1166" spans="18:50" ht="12" customHeight="1" x14ac:dyDescent="0.25">
      <c r="R1166" s="149"/>
      <c r="S1166" s="148"/>
      <c r="T1166" s="148"/>
      <c r="U1166" s="148"/>
      <c r="V1166" s="148"/>
      <c r="W1166" s="148"/>
      <c r="X1166" s="148"/>
      <c r="Y1166" s="148"/>
      <c r="Z1166" s="148"/>
      <c r="AA1166" s="148"/>
      <c r="AB1166" s="148"/>
      <c r="AC1166" s="148"/>
      <c r="AD1166" s="148"/>
      <c r="AP1166"/>
      <c r="AQ1166"/>
      <c r="AX1166"/>
    </row>
    <row r="1167" spans="18:50" ht="12" customHeight="1" x14ac:dyDescent="0.25">
      <c r="R1167" s="149"/>
      <c r="S1167" s="148"/>
      <c r="T1167" s="148"/>
      <c r="U1167" s="148"/>
      <c r="V1167" s="148"/>
      <c r="W1167" s="148"/>
      <c r="X1167" s="148"/>
      <c r="Y1167" s="148"/>
      <c r="Z1167" s="148"/>
      <c r="AA1167" s="148"/>
      <c r="AB1167" s="148"/>
      <c r="AC1167" s="148"/>
      <c r="AD1167" s="148"/>
      <c r="AP1167"/>
      <c r="AQ1167"/>
      <c r="AX1167"/>
    </row>
    <row r="1168" spans="18:50" ht="12" customHeight="1" x14ac:dyDescent="0.25">
      <c r="R1168" s="149"/>
      <c r="S1168" s="148"/>
      <c r="T1168" s="148"/>
      <c r="U1168" s="148"/>
      <c r="V1168" s="148"/>
      <c r="W1168" s="148"/>
      <c r="X1168" s="148"/>
      <c r="Y1168" s="148"/>
      <c r="Z1168" s="148"/>
      <c r="AA1168" s="148"/>
      <c r="AB1168" s="148"/>
      <c r="AC1168" s="148"/>
      <c r="AD1168" s="148"/>
      <c r="AP1168"/>
      <c r="AQ1168"/>
      <c r="AX1168"/>
    </row>
    <row r="1169" spans="18:50" ht="12" customHeight="1" x14ac:dyDescent="0.25">
      <c r="R1169" s="149"/>
      <c r="S1169" s="148"/>
      <c r="T1169" s="148"/>
      <c r="U1169" s="148"/>
      <c r="V1169" s="148"/>
      <c r="W1169" s="148"/>
      <c r="X1169" s="148"/>
      <c r="Y1169" s="148"/>
      <c r="Z1169" s="148"/>
      <c r="AA1169" s="148"/>
      <c r="AB1169" s="148"/>
      <c r="AC1169" s="148"/>
      <c r="AD1169" s="148"/>
      <c r="AP1169"/>
      <c r="AQ1169"/>
      <c r="AX1169"/>
    </row>
    <row r="1170" spans="18:50" ht="12" customHeight="1" x14ac:dyDescent="0.25">
      <c r="R1170" s="149"/>
      <c r="S1170" s="148"/>
      <c r="T1170" s="148"/>
      <c r="U1170" s="148"/>
      <c r="V1170" s="148"/>
      <c r="W1170" s="148"/>
      <c r="X1170" s="148"/>
      <c r="Y1170" s="148"/>
      <c r="Z1170" s="148"/>
      <c r="AA1170" s="148"/>
      <c r="AB1170" s="148"/>
      <c r="AC1170" s="148"/>
      <c r="AD1170" s="148"/>
      <c r="AP1170"/>
      <c r="AQ1170"/>
      <c r="AX1170"/>
    </row>
    <row r="1171" spans="18:50" ht="12" customHeight="1" x14ac:dyDescent="0.25">
      <c r="R1171" s="149"/>
      <c r="S1171" s="148"/>
      <c r="T1171" s="148"/>
      <c r="U1171" s="148"/>
      <c r="V1171" s="148"/>
      <c r="W1171" s="148"/>
      <c r="X1171" s="148"/>
      <c r="Y1171" s="148"/>
      <c r="Z1171" s="148"/>
      <c r="AA1171" s="148"/>
      <c r="AB1171" s="148"/>
      <c r="AC1171" s="148"/>
      <c r="AD1171" s="148"/>
      <c r="AP1171"/>
      <c r="AQ1171"/>
      <c r="AX1171"/>
    </row>
    <row r="1172" spans="18:50" ht="12" customHeight="1" x14ac:dyDescent="0.25">
      <c r="R1172" s="149"/>
      <c r="S1172" s="148"/>
      <c r="T1172" s="148"/>
      <c r="U1172" s="148"/>
      <c r="V1172" s="148"/>
      <c r="W1172" s="148"/>
      <c r="X1172" s="148"/>
      <c r="Y1172" s="148"/>
      <c r="Z1172" s="148"/>
      <c r="AA1172" s="148"/>
      <c r="AB1172" s="148"/>
      <c r="AC1172" s="148"/>
      <c r="AD1172" s="148"/>
      <c r="AP1172"/>
      <c r="AQ1172"/>
      <c r="AX1172"/>
    </row>
    <row r="1173" spans="18:50" ht="12" customHeight="1" x14ac:dyDescent="0.25">
      <c r="R1173" s="149"/>
      <c r="S1173" s="148"/>
      <c r="T1173" s="148"/>
      <c r="U1173" s="148"/>
      <c r="V1173" s="148"/>
      <c r="W1173" s="148"/>
      <c r="X1173" s="148"/>
      <c r="Y1173" s="148"/>
      <c r="Z1173" s="148"/>
      <c r="AA1173" s="148"/>
      <c r="AB1173" s="148"/>
      <c r="AC1173" s="148"/>
      <c r="AD1173" s="148"/>
      <c r="AP1173"/>
      <c r="AQ1173"/>
      <c r="AX1173"/>
    </row>
    <row r="1174" spans="18:50" ht="12" customHeight="1" x14ac:dyDescent="0.25">
      <c r="R1174" s="149"/>
      <c r="S1174" s="148"/>
      <c r="T1174" s="148"/>
      <c r="U1174" s="148"/>
      <c r="V1174" s="148"/>
      <c r="W1174" s="148"/>
      <c r="X1174" s="148"/>
      <c r="Y1174" s="148"/>
      <c r="Z1174" s="148"/>
      <c r="AA1174" s="148"/>
      <c r="AB1174" s="148"/>
      <c r="AC1174" s="148"/>
      <c r="AD1174" s="148"/>
      <c r="AP1174"/>
      <c r="AQ1174"/>
      <c r="AX1174"/>
    </row>
    <row r="1175" spans="18:50" ht="12" customHeight="1" x14ac:dyDescent="0.25">
      <c r="R1175" s="149"/>
      <c r="S1175" s="148"/>
      <c r="T1175" s="148"/>
      <c r="U1175" s="148"/>
      <c r="V1175" s="148"/>
      <c r="W1175" s="148"/>
      <c r="X1175" s="148"/>
      <c r="Y1175" s="148"/>
      <c r="Z1175" s="148"/>
      <c r="AA1175" s="148"/>
      <c r="AB1175" s="148"/>
      <c r="AC1175" s="148"/>
      <c r="AD1175" s="148"/>
      <c r="AP1175"/>
      <c r="AQ1175"/>
      <c r="AX1175"/>
    </row>
    <row r="1176" spans="18:50" ht="12" customHeight="1" x14ac:dyDescent="0.25">
      <c r="R1176" s="149"/>
      <c r="S1176" s="148"/>
      <c r="T1176" s="148"/>
      <c r="U1176" s="148"/>
      <c r="V1176" s="148"/>
      <c r="W1176" s="148"/>
      <c r="X1176" s="148"/>
      <c r="Y1176" s="148"/>
      <c r="Z1176" s="148"/>
      <c r="AA1176" s="148"/>
      <c r="AB1176" s="148"/>
      <c r="AC1176" s="148"/>
      <c r="AD1176" s="148"/>
      <c r="AP1176"/>
      <c r="AQ1176"/>
      <c r="AX1176"/>
    </row>
    <row r="1177" spans="18:50" ht="12" customHeight="1" x14ac:dyDescent="0.25">
      <c r="R1177" s="149"/>
      <c r="S1177" s="148"/>
      <c r="T1177" s="148"/>
      <c r="U1177" s="148"/>
      <c r="V1177" s="148"/>
      <c r="W1177" s="148"/>
      <c r="X1177" s="148"/>
      <c r="Y1177" s="148"/>
      <c r="Z1177" s="148"/>
      <c r="AA1177" s="148"/>
      <c r="AB1177" s="148"/>
      <c r="AC1177" s="148"/>
      <c r="AD1177" s="148"/>
      <c r="AP1177"/>
      <c r="AQ1177"/>
      <c r="AX1177"/>
    </row>
    <row r="1178" spans="18:50" ht="12" customHeight="1" x14ac:dyDescent="0.25">
      <c r="R1178" s="149"/>
      <c r="S1178" s="148"/>
      <c r="T1178" s="148"/>
      <c r="U1178" s="148"/>
      <c r="V1178" s="148"/>
      <c r="W1178" s="148"/>
      <c r="X1178" s="148"/>
      <c r="Y1178" s="148"/>
      <c r="Z1178" s="148"/>
      <c r="AA1178" s="148"/>
      <c r="AB1178" s="148"/>
      <c r="AC1178" s="148"/>
      <c r="AD1178" s="148"/>
      <c r="AP1178"/>
      <c r="AQ1178"/>
      <c r="AX1178"/>
    </row>
    <row r="1179" spans="18:50" ht="12" customHeight="1" x14ac:dyDescent="0.25">
      <c r="R1179" s="149"/>
      <c r="S1179" s="148"/>
      <c r="T1179" s="148"/>
      <c r="U1179" s="148"/>
      <c r="V1179" s="148"/>
      <c r="W1179" s="148"/>
      <c r="X1179" s="148"/>
      <c r="Y1179" s="148"/>
      <c r="Z1179" s="148"/>
      <c r="AA1179" s="148"/>
      <c r="AB1179" s="148"/>
      <c r="AC1179" s="148"/>
      <c r="AD1179" s="148"/>
      <c r="AP1179"/>
      <c r="AQ1179"/>
      <c r="AX1179"/>
    </row>
    <row r="1180" spans="18:50" ht="12" customHeight="1" x14ac:dyDescent="0.25">
      <c r="R1180" s="149"/>
      <c r="S1180" s="148"/>
      <c r="T1180" s="148"/>
      <c r="U1180" s="148"/>
      <c r="V1180" s="148"/>
      <c r="W1180" s="148"/>
      <c r="X1180" s="148"/>
      <c r="Y1180" s="148"/>
      <c r="Z1180" s="148"/>
      <c r="AA1180" s="148"/>
      <c r="AB1180" s="148"/>
      <c r="AC1180" s="148"/>
      <c r="AD1180" s="148"/>
      <c r="AP1180"/>
      <c r="AQ1180"/>
      <c r="AX1180"/>
    </row>
    <row r="1181" spans="18:50" ht="12" customHeight="1" x14ac:dyDescent="0.25">
      <c r="R1181" s="149"/>
      <c r="S1181" s="148"/>
      <c r="T1181" s="148"/>
      <c r="U1181" s="148"/>
      <c r="V1181" s="148"/>
      <c r="W1181" s="148"/>
      <c r="X1181" s="148"/>
      <c r="Y1181" s="148"/>
      <c r="Z1181" s="148"/>
      <c r="AA1181" s="148"/>
      <c r="AB1181" s="148"/>
      <c r="AC1181" s="148"/>
      <c r="AD1181" s="148"/>
      <c r="AP1181"/>
      <c r="AQ1181"/>
      <c r="AX1181"/>
    </row>
    <row r="1182" spans="18:50" ht="12" customHeight="1" x14ac:dyDescent="0.25">
      <c r="R1182" s="149"/>
      <c r="S1182" s="148"/>
      <c r="T1182" s="148"/>
      <c r="U1182" s="148"/>
      <c r="V1182" s="148"/>
      <c r="W1182" s="148"/>
      <c r="X1182" s="148"/>
      <c r="Y1182" s="148"/>
      <c r="Z1182" s="148"/>
      <c r="AA1182" s="148"/>
      <c r="AB1182" s="148"/>
      <c r="AC1182" s="148"/>
      <c r="AD1182" s="148"/>
      <c r="AP1182"/>
      <c r="AQ1182"/>
      <c r="AX1182"/>
    </row>
    <row r="1183" spans="18:50" ht="12" customHeight="1" x14ac:dyDescent="0.25">
      <c r="R1183" s="149"/>
      <c r="S1183" s="148"/>
      <c r="T1183" s="148"/>
      <c r="U1183" s="148"/>
      <c r="V1183" s="148"/>
      <c r="W1183" s="148"/>
      <c r="X1183" s="148"/>
      <c r="Y1183" s="148"/>
      <c r="Z1183" s="148"/>
      <c r="AA1183" s="148"/>
      <c r="AB1183" s="148"/>
      <c r="AC1183" s="148"/>
      <c r="AD1183" s="148"/>
      <c r="AP1183"/>
      <c r="AQ1183"/>
      <c r="AX1183"/>
    </row>
    <row r="1184" spans="18:50" ht="12" customHeight="1" x14ac:dyDescent="0.25">
      <c r="R1184" s="149"/>
      <c r="S1184" s="148"/>
      <c r="T1184" s="148"/>
      <c r="U1184" s="148"/>
      <c r="V1184" s="148"/>
      <c r="W1184" s="148"/>
      <c r="X1184" s="148"/>
      <c r="Y1184" s="148"/>
      <c r="Z1184" s="148"/>
      <c r="AA1184" s="148"/>
      <c r="AB1184" s="148"/>
      <c r="AC1184" s="148"/>
      <c r="AD1184" s="148"/>
      <c r="AP1184"/>
      <c r="AQ1184"/>
      <c r="AX1184"/>
    </row>
    <row r="1185" spans="18:50" ht="12" customHeight="1" x14ac:dyDescent="0.25">
      <c r="R1185" s="149"/>
      <c r="S1185" s="148"/>
      <c r="T1185" s="148"/>
      <c r="U1185" s="148"/>
      <c r="V1185" s="148"/>
      <c r="W1185" s="148"/>
      <c r="X1185" s="148"/>
      <c r="Y1185" s="148"/>
      <c r="Z1185" s="148"/>
      <c r="AA1185" s="148"/>
      <c r="AB1185" s="148"/>
      <c r="AC1185" s="148"/>
      <c r="AD1185" s="148"/>
      <c r="AP1185"/>
      <c r="AQ1185"/>
      <c r="AX1185"/>
    </row>
    <row r="1186" spans="18:50" ht="12" customHeight="1" x14ac:dyDescent="0.25">
      <c r="R1186" s="149"/>
      <c r="S1186" s="148"/>
      <c r="T1186" s="148"/>
      <c r="U1186" s="148"/>
      <c r="V1186" s="148"/>
      <c r="W1186" s="148"/>
      <c r="X1186" s="148"/>
      <c r="Y1186" s="148"/>
      <c r="Z1186" s="148"/>
      <c r="AA1186" s="148"/>
      <c r="AB1186" s="148"/>
      <c r="AC1186" s="148"/>
      <c r="AD1186" s="148"/>
      <c r="AP1186"/>
      <c r="AQ1186"/>
      <c r="AX1186"/>
    </row>
    <row r="1187" spans="18:50" ht="12" customHeight="1" x14ac:dyDescent="0.25">
      <c r="R1187" s="149"/>
      <c r="S1187" s="148"/>
      <c r="T1187" s="148"/>
      <c r="U1187" s="148"/>
      <c r="V1187" s="148"/>
      <c r="W1187" s="148"/>
      <c r="X1187" s="148"/>
      <c r="Y1187" s="148"/>
      <c r="Z1187" s="148"/>
      <c r="AA1187" s="148"/>
      <c r="AB1187" s="148"/>
      <c r="AC1187" s="148"/>
      <c r="AD1187" s="148"/>
      <c r="AP1187"/>
      <c r="AQ1187"/>
      <c r="AX1187"/>
    </row>
    <row r="1188" spans="18:50" ht="12" customHeight="1" x14ac:dyDescent="0.25">
      <c r="R1188" s="149"/>
      <c r="S1188" s="148"/>
      <c r="T1188" s="148"/>
      <c r="U1188" s="148"/>
      <c r="V1188" s="148"/>
      <c r="W1188" s="148"/>
      <c r="X1188" s="148"/>
      <c r="Y1188" s="148"/>
      <c r="Z1188" s="148"/>
      <c r="AA1188" s="148"/>
      <c r="AB1188" s="148"/>
      <c r="AC1188" s="148"/>
      <c r="AD1188" s="148"/>
      <c r="AP1188"/>
      <c r="AQ1188"/>
      <c r="AX1188"/>
    </row>
    <row r="1189" spans="18:50" ht="12" customHeight="1" x14ac:dyDescent="0.25">
      <c r="R1189" s="149"/>
      <c r="S1189" s="148"/>
      <c r="T1189" s="148"/>
      <c r="U1189" s="148"/>
      <c r="V1189" s="148"/>
      <c r="W1189" s="148"/>
      <c r="X1189" s="148"/>
      <c r="Y1189" s="148"/>
      <c r="Z1189" s="148"/>
      <c r="AA1189" s="148"/>
      <c r="AB1189" s="148"/>
      <c r="AC1189" s="148"/>
      <c r="AD1189" s="148"/>
      <c r="AP1189"/>
      <c r="AQ1189"/>
      <c r="AX1189"/>
    </row>
    <row r="1190" spans="18:50" ht="12" customHeight="1" x14ac:dyDescent="0.25">
      <c r="R1190" s="149"/>
      <c r="S1190" s="148"/>
      <c r="T1190" s="148"/>
      <c r="U1190" s="148"/>
      <c r="V1190" s="148"/>
      <c r="W1190" s="148"/>
      <c r="X1190" s="148"/>
      <c r="Y1190" s="148"/>
      <c r="Z1190" s="148"/>
      <c r="AA1190" s="148"/>
      <c r="AB1190" s="148"/>
      <c r="AC1190" s="148"/>
      <c r="AD1190" s="148"/>
      <c r="AP1190"/>
      <c r="AQ1190"/>
      <c r="AX1190"/>
    </row>
    <row r="1191" spans="18:50" ht="12" customHeight="1" x14ac:dyDescent="0.25">
      <c r="R1191" s="149"/>
      <c r="S1191" s="148"/>
      <c r="T1191" s="148"/>
      <c r="U1191" s="148"/>
      <c r="V1191" s="148"/>
      <c r="W1191" s="148"/>
      <c r="X1191" s="148"/>
      <c r="Y1191" s="148"/>
      <c r="Z1191" s="148"/>
      <c r="AA1191" s="148"/>
      <c r="AB1191" s="148"/>
      <c r="AC1191" s="148"/>
      <c r="AD1191" s="148"/>
      <c r="AP1191"/>
      <c r="AQ1191"/>
      <c r="AX1191"/>
    </row>
    <row r="1192" spans="18:50" ht="12" customHeight="1" x14ac:dyDescent="0.25">
      <c r="R1192" s="149"/>
      <c r="S1192" s="148"/>
      <c r="T1192" s="148"/>
      <c r="U1192" s="148"/>
      <c r="V1192" s="148"/>
      <c r="W1192" s="148"/>
      <c r="X1192" s="148"/>
      <c r="Y1192" s="148"/>
      <c r="Z1192" s="148"/>
      <c r="AA1192" s="148"/>
      <c r="AB1192" s="148"/>
      <c r="AC1192" s="148"/>
      <c r="AD1192" s="148"/>
      <c r="AP1192"/>
      <c r="AQ1192"/>
      <c r="AX1192"/>
    </row>
    <row r="1193" spans="18:50" ht="12" customHeight="1" x14ac:dyDescent="0.25">
      <c r="R1193" s="149"/>
      <c r="S1193" s="148"/>
      <c r="T1193" s="148"/>
      <c r="U1193" s="148"/>
      <c r="V1193" s="148"/>
      <c r="W1193" s="148"/>
      <c r="X1193" s="148"/>
      <c r="Y1193" s="148"/>
      <c r="Z1193" s="148"/>
      <c r="AA1193" s="148"/>
      <c r="AB1193" s="148"/>
      <c r="AC1193" s="148"/>
      <c r="AD1193" s="148"/>
      <c r="AP1193"/>
      <c r="AQ1193"/>
      <c r="AX1193"/>
    </row>
    <row r="1194" spans="18:50" ht="12" customHeight="1" x14ac:dyDescent="0.25">
      <c r="R1194" s="149"/>
      <c r="S1194" s="148"/>
      <c r="T1194" s="148"/>
      <c r="U1194" s="148"/>
      <c r="V1194" s="148"/>
      <c r="W1194" s="148"/>
      <c r="X1194" s="148"/>
      <c r="Y1194" s="148"/>
      <c r="Z1194" s="148"/>
      <c r="AA1194" s="148"/>
      <c r="AB1194" s="148"/>
      <c r="AC1194" s="148"/>
      <c r="AD1194" s="148"/>
      <c r="AP1194"/>
      <c r="AQ1194"/>
      <c r="AX1194"/>
    </row>
    <row r="1195" spans="18:50" ht="12" customHeight="1" x14ac:dyDescent="0.25">
      <c r="R1195" s="149"/>
      <c r="S1195" s="148"/>
      <c r="T1195" s="148"/>
      <c r="U1195" s="148"/>
      <c r="V1195" s="148"/>
      <c r="W1195" s="148"/>
      <c r="X1195" s="148"/>
      <c r="Y1195" s="148"/>
      <c r="Z1195" s="148"/>
      <c r="AA1195" s="148"/>
      <c r="AB1195" s="148"/>
      <c r="AC1195" s="148"/>
      <c r="AD1195" s="148"/>
      <c r="AP1195"/>
      <c r="AQ1195"/>
      <c r="AX1195"/>
    </row>
    <row r="1196" spans="18:50" ht="12" customHeight="1" x14ac:dyDescent="0.25">
      <c r="R1196" s="149"/>
      <c r="S1196" s="148"/>
      <c r="T1196" s="148"/>
      <c r="U1196" s="148"/>
      <c r="V1196" s="148"/>
      <c r="W1196" s="148"/>
      <c r="X1196" s="148"/>
      <c r="Y1196" s="148"/>
      <c r="Z1196" s="148"/>
      <c r="AA1196" s="148"/>
      <c r="AB1196" s="148"/>
      <c r="AC1196" s="148"/>
      <c r="AD1196" s="148"/>
      <c r="AP1196"/>
      <c r="AQ1196"/>
      <c r="AX1196"/>
    </row>
    <row r="1197" spans="18:50" ht="12" customHeight="1" x14ac:dyDescent="0.25">
      <c r="R1197" s="149"/>
      <c r="S1197" s="148"/>
      <c r="T1197" s="148"/>
      <c r="U1197" s="148"/>
      <c r="V1197" s="148"/>
      <c r="W1197" s="148"/>
      <c r="X1197" s="148"/>
      <c r="Y1197" s="148"/>
      <c r="Z1197" s="148"/>
      <c r="AA1197" s="148"/>
      <c r="AB1197" s="148"/>
      <c r="AC1197" s="148"/>
      <c r="AD1197" s="148"/>
      <c r="AP1197"/>
      <c r="AQ1197"/>
      <c r="AX1197"/>
    </row>
    <row r="1198" spans="18:50" ht="12" customHeight="1" x14ac:dyDescent="0.25">
      <c r="R1198" s="149"/>
      <c r="S1198" s="148"/>
      <c r="T1198" s="148"/>
      <c r="U1198" s="148"/>
      <c r="V1198" s="148"/>
      <c r="W1198" s="148"/>
      <c r="X1198" s="148"/>
      <c r="Y1198" s="148"/>
      <c r="Z1198" s="148"/>
      <c r="AA1198" s="148"/>
      <c r="AB1198" s="148"/>
      <c r="AC1198" s="148"/>
      <c r="AD1198" s="148"/>
      <c r="AP1198"/>
      <c r="AQ1198"/>
      <c r="AX1198"/>
    </row>
    <row r="1199" spans="18:50" ht="12" customHeight="1" x14ac:dyDescent="0.25">
      <c r="R1199" s="149"/>
      <c r="S1199" s="148"/>
      <c r="T1199" s="148"/>
      <c r="U1199" s="148"/>
      <c r="V1199" s="148"/>
      <c r="W1199" s="148"/>
      <c r="X1199" s="148"/>
      <c r="Y1199" s="148"/>
      <c r="Z1199" s="148"/>
      <c r="AA1199" s="148"/>
      <c r="AB1199" s="148"/>
      <c r="AC1199" s="148"/>
      <c r="AD1199" s="148"/>
      <c r="AP1199"/>
      <c r="AQ1199"/>
      <c r="AX1199"/>
    </row>
    <row r="1200" spans="18:50" ht="12" customHeight="1" x14ac:dyDescent="0.25">
      <c r="R1200" s="149"/>
      <c r="S1200" s="148"/>
      <c r="T1200" s="148"/>
      <c r="U1200" s="148"/>
      <c r="V1200" s="148"/>
      <c r="W1200" s="148"/>
      <c r="X1200" s="148"/>
      <c r="Y1200" s="148"/>
      <c r="Z1200" s="148"/>
      <c r="AA1200" s="148"/>
      <c r="AB1200" s="148"/>
      <c r="AC1200" s="148"/>
      <c r="AD1200" s="148"/>
      <c r="AP1200"/>
      <c r="AQ1200"/>
      <c r="AX1200"/>
    </row>
    <row r="1201" spans="18:50" ht="12" customHeight="1" x14ac:dyDescent="0.25">
      <c r="R1201" s="149"/>
      <c r="S1201" s="148"/>
      <c r="T1201" s="148"/>
      <c r="U1201" s="148"/>
      <c r="V1201" s="148"/>
      <c r="W1201" s="148"/>
      <c r="X1201" s="148"/>
      <c r="Y1201" s="148"/>
      <c r="Z1201" s="148"/>
      <c r="AA1201" s="148"/>
      <c r="AB1201" s="148"/>
      <c r="AC1201" s="148"/>
      <c r="AD1201" s="148"/>
      <c r="AP1201"/>
      <c r="AQ1201"/>
      <c r="AX1201"/>
    </row>
    <row r="1202" spans="18:50" ht="12" customHeight="1" x14ac:dyDescent="0.25">
      <c r="R1202" s="149"/>
      <c r="S1202" s="148"/>
      <c r="T1202" s="148"/>
      <c r="U1202" s="148"/>
      <c r="V1202" s="148"/>
      <c r="W1202" s="148"/>
      <c r="X1202" s="148"/>
      <c r="Y1202" s="148"/>
      <c r="Z1202" s="148"/>
      <c r="AA1202" s="148"/>
      <c r="AB1202" s="148"/>
      <c r="AC1202" s="148"/>
      <c r="AD1202" s="148"/>
      <c r="AP1202"/>
      <c r="AQ1202"/>
      <c r="AX1202"/>
    </row>
    <row r="1203" spans="18:50" ht="12" customHeight="1" x14ac:dyDescent="0.25">
      <c r="R1203" s="149"/>
      <c r="S1203" s="148"/>
      <c r="T1203" s="148"/>
      <c r="U1203" s="148"/>
      <c r="V1203" s="148"/>
      <c r="W1203" s="148"/>
      <c r="X1203" s="148"/>
      <c r="Y1203" s="148"/>
      <c r="Z1203" s="148"/>
      <c r="AA1203" s="148"/>
      <c r="AB1203" s="148"/>
      <c r="AC1203" s="148"/>
      <c r="AD1203" s="148"/>
      <c r="AP1203"/>
      <c r="AQ1203"/>
      <c r="AX1203"/>
    </row>
    <row r="1204" spans="18:50" ht="12" customHeight="1" x14ac:dyDescent="0.25">
      <c r="R1204" s="149"/>
      <c r="S1204" s="148"/>
      <c r="T1204" s="148"/>
      <c r="U1204" s="148"/>
      <c r="V1204" s="148"/>
      <c r="W1204" s="148"/>
      <c r="X1204" s="148"/>
      <c r="Y1204" s="148"/>
      <c r="Z1204" s="148"/>
      <c r="AA1204" s="148"/>
      <c r="AB1204" s="148"/>
      <c r="AC1204" s="148"/>
      <c r="AD1204" s="148"/>
      <c r="AP1204"/>
      <c r="AQ1204"/>
      <c r="AX1204"/>
    </row>
    <row r="1205" spans="18:50" ht="12" customHeight="1" x14ac:dyDescent="0.25">
      <c r="R1205" s="149"/>
      <c r="S1205" s="148"/>
      <c r="T1205" s="148"/>
      <c r="U1205" s="148"/>
      <c r="V1205" s="148"/>
      <c r="W1205" s="148"/>
      <c r="X1205" s="148"/>
      <c r="Y1205" s="148"/>
      <c r="Z1205" s="148"/>
      <c r="AA1205" s="148"/>
      <c r="AB1205" s="148"/>
      <c r="AC1205" s="148"/>
      <c r="AD1205" s="148"/>
      <c r="AP1205"/>
      <c r="AQ1205"/>
      <c r="AX1205"/>
    </row>
    <row r="1206" spans="18:50" ht="12" customHeight="1" x14ac:dyDescent="0.25">
      <c r="R1206" s="149"/>
      <c r="S1206" s="148"/>
      <c r="T1206" s="148"/>
      <c r="U1206" s="148"/>
      <c r="V1206" s="148"/>
      <c r="W1206" s="148"/>
      <c r="X1206" s="148"/>
      <c r="Y1206" s="148"/>
      <c r="Z1206" s="148"/>
      <c r="AA1206" s="148"/>
      <c r="AB1206" s="148"/>
      <c r="AC1206" s="148"/>
      <c r="AD1206" s="148"/>
      <c r="AP1206"/>
      <c r="AQ1206"/>
      <c r="AX1206"/>
    </row>
    <row r="1207" spans="18:50" ht="12" customHeight="1" x14ac:dyDescent="0.25">
      <c r="R1207" s="149"/>
      <c r="S1207" s="148"/>
      <c r="T1207" s="148"/>
      <c r="U1207" s="148"/>
      <c r="V1207" s="148"/>
      <c r="W1207" s="148"/>
      <c r="X1207" s="148"/>
      <c r="Y1207" s="148"/>
      <c r="Z1207" s="148"/>
      <c r="AA1207" s="148"/>
      <c r="AB1207" s="148"/>
      <c r="AC1207" s="148"/>
      <c r="AD1207" s="148"/>
      <c r="AP1207"/>
      <c r="AQ1207"/>
      <c r="AX1207"/>
    </row>
    <row r="1208" spans="18:50" ht="12" customHeight="1" x14ac:dyDescent="0.25">
      <c r="R1208" s="149"/>
      <c r="S1208" s="148"/>
      <c r="T1208" s="148"/>
      <c r="U1208" s="148"/>
      <c r="V1208" s="148"/>
      <c r="W1208" s="148"/>
      <c r="X1208" s="148"/>
      <c r="Y1208" s="148"/>
      <c r="Z1208" s="148"/>
      <c r="AA1208" s="148"/>
      <c r="AB1208" s="148"/>
      <c r="AC1208" s="148"/>
      <c r="AD1208" s="148"/>
      <c r="AP1208"/>
      <c r="AQ1208"/>
      <c r="AX1208"/>
    </row>
    <row r="1209" spans="18:50" ht="12" customHeight="1" x14ac:dyDescent="0.25">
      <c r="R1209" s="149"/>
      <c r="S1209" s="148"/>
      <c r="T1209" s="148"/>
      <c r="U1209" s="148"/>
      <c r="V1209" s="148"/>
      <c r="W1209" s="148"/>
      <c r="X1209" s="148"/>
      <c r="Y1209" s="148"/>
      <c r="Z1209" s="148"/>
      <c r="AA1209" s="148"/>
      <c r="AB1209" s="148"/>
      <c r="AC1209" s="148"/>
      <c r="AD1209" s="148"/>
      <c r="AP1209"/>
      <c r="AQ1209"/>
      <c r="AX1209"/>
    </row>
    <row r="1210" spans="18:50" ht="12" customHeight="1" x14ac:dyDescent="0.25">
      <c r="R1210" s="149"/>
      <c r="S1210" s="148"/>
      <c r="T1210" s="148"/>
      <c r="U1210" s="148"/>
      <c r="V1210" s="148"/>
      <c r="W1210" s="148"/>
      <c r="X1210" s="148"/>
      <c r="Y1210" s="148"/>
      <c r="Z1210" s="148"/>
      <c r="AA1210" s="148"/>
      <c r="AB1210" s="148"/>
      <c r="AC1210" s="148"/>
      <c r="AD1210" s="148"/>
      <c r="AP1210"/>
      <c r="AQ1210"/>
      <c r="AX1210"/>
    </row>
    <row r="1211" spans="18:50" ht="12" customHeight="1" x14ac:dyDescent="0.25">
      <c r="R1211" s="149"/>
      <c r="S1211" s="148"/>
      <c r="T1211" s="148"/>
      <c r="U1211" s="148"/>
      <c r="V1211" s="148"/>
      <c r="W1211" s="148"/>
      <c r="X1211" s="148"/>
      <c r="Y1211" s="148"/>
      <c r="Z1211" s="148"/>
      <c r="AA1211" s="148"/>
      <c r="AB1211" s="148"/>
      <c r="AC1211" s="148"/>
      <c r="AD1211" s="148"/>
      <c r="AP1211"/>
      <c r="AQ1211"/>
      <c r="AX1211"/>
    </row>
    <row r="1212" spans="18:50" ht="12" customHeight="1" x14ac:dyDescent="0.25">
      <c r="R1212" s="149"/>
      <c r="S1212" s="148"/>
      <c r="T1212" s="148"/>
      <c r="U1212" s="148"/>
      <c r="V1212" s="148"/>
      <c r="W1212" s="148"/>
      <c r="X1212" s="148"/>
      <c r="Y1212" s="148"/>
      <c r="Z1212" s="148"/>
      <c r="AA1212" s="148"/>
      <c r="AB1212" s="148"/>
      <c r="AC1212" s="148"/>
      <c r="AD1212" s="148"/>
      <c r="AP1212"/>
      <c r="AQ1212"/>
      <c r="AX1212"/>
    </row>
    <row r="1213" spans="18:50" ht="12" customHeight="1" x14ac:dyDescent="0.25">
      <c r="R1213" s="149"/>
      <c r="S1213" s="148"/>
      <c r="T1213" s="148"/>
      <c r="U1213" s="148"/>
      <c r="V1213" s="148"/>
      <c r="W1213" s="148"/>
      <c r="X1213" s="148"/>
      <c r="Y1213" s="148"/>
      <c r="Z1213" s="148"/>
      <c r="AA1213" s="148"/>
      <c r="AB1213" s="148"/>
      <c r="AC1213" s="148"/>
      <c r="AD1213" s="148"/>
      <c r="AP1213"/>
      <c r="AQ1213"/>
      <c r="AX1213"/>
    </row>
    <row r="1214" spans="18:50" ht="12" customHeight="1" x14ac:dyDescent="0.25">
      <c r="R1214" s="149"/>
      <c r="S1214" s="148"/>
      <c r="T1214" s="148"/>
      <c r="U1214" s="148"/>
      <c r="V1214" s="148"/>
      <c r="W1214" s="148"/>
      <c r="X1214" s="148"/>
      <c r="Y1214" s="148"/>
      <c r="Z1214" s="148"/>
      <c r="AA1214" s="148"/>
      <c r="AB1214" s="148"/>
      <c r="AC1214" s="148"/>
      <c r="AD1214" s="148"/>
      <c r="AP1214"/>
      <c r="AQ1214"/>
      <c r="AX1214"/>
    </row>
    <row r="1215" spans="18:50" ht="12" customHeight="1" x14ac:dyDescent="0.25">
      <c r="R1215" s="149"/>
      <c r="S1215" s="148"/>
      <c r="T1215" s="148"/>
      <c r="U1215" s="148"/>
      <c r="V1215" s="148"/>
      <c r="W1215" s="148"/>
      <c r="X1215" s="148"/>
      <c r="Y1215" s="148"/>
      <c r="Z1215" s="148"/>
      <c r="AA1215" s="148"/>
      <c r="AB1215" s="148"/>
      <c r="AC1215" s="148"/>
      <c r="AD1215" s="148"/>
      <c r="AP1215"/>
      <c r="AQ1215"/>
      <c r="AX1215"/>
    </row>
    <row r="1216" spans="18:50" ht="12" customHeight="1" x14ac:dyDescent="0.25">
      <c r="R1216" s="149"/>
      <c r="S1216" s="148"/>
      <c r="T1216" s="148"/>
      <c r="U1216" s="148"/>
      <c r="V1216" s="148"/>
      <c r="W1216" s="148"/>
      <c r="X1216" s="148"/>
      <c r="Y1216" s="148"/>
      <c r="Z1216" s="148"/>
      <c r="AA1216" s="148"/>
      <c r="AB1216" s="148"/>
      <c r="AC1216" s="148"/>
      <c r="AD1216" s="148"/>
      <c r="AP1216"/>
      <c r="AQ1216"/>
      <c r="AX1216"/>
    </row>
    <row r="1217" spans="18:50" ht="12" customHeight="1" x14ac:dyDescent="0.25">
      <c r="R1217" s="149"/>
      <c r="S1217" s="148"/>
      <c r="T1217" s="148"/>
      <c r="U1217" s="148"/>
      <c r="V1217" s="148"/>
      <c r="W1217" s="148"/>
      <c r="X1217" s="148"/>
      <c r="Y1217" s="148"/>
      <c r="Z1217" s="148"/>
      <c r="AA1217" s="148"/>
      <c r="AB1217" s="148"/>
      <c r="AC1217" s="148"/>
      <c r="AD1217" s="148"/>
      <c r="AP1217"/>
      <c r="AQ1217"/>
      <c r="AX1217"/>
    </row>
    <row r="1218" spans="18:50" ht="12" customHeight="1" x14ac:dyDescent="0.25">
      <c r="R1218" s="149"/>
      <c r="S1218" s="148"/>
      <c r="T1218" s="148"/>
      <c r="U1218" s="148"/>
      <c r="V1218" s="148"/>
      <c r="W1218" s="148"/>
      <c r="X1218" s="148"/>
      <c r="Y1218" s="148"/>
      <c r="Z1218" s="148"/>
      <c r="AA1218" s="148"/>
      <c r="AB1218" s="148"/>
      <c r="AC1218" s="148"/>
      <c r="AD1218" s="148"/>
      <c r="AP1218"/>
      <c r="AQ1218"/>
      <c r="AX1218"/>
    </row>
    <row r="1219" spans="18:50" ht="12" customHeight="1" x14ac:dyDescent="0.25">
      <c r="R1219" s="149"/>
      <c r="S1219" s="148"/>
      <c r="T1219" s="148"/>
      <c r="U1219" s="148"/>
      <c r="V1219" s="148"/>
      <c r="W1219" s="148"/>
      <c r="X1219" s="148"/>
      <c r="Y1219" s="148"/>
      <c r="Z1219" s="148"/>
      <c r="AA1219" s="148"/>
      <c r="AB1219" s="148"/>
      <c r="AC1219" s="148"/>
      <c r="AD1219" s="148"/>
      <c r="AP1219"/>
      <c r="AQ1219"/>
      <c r="AX1219"/>
    </row>
    <row r="1220" spans="18:50" ht="12" customHeight="1" x14ac:dyDescent="0.25">
      <c r="R1220" s="149"/>
      <c r="S1220" s="148"/>
      <c r="T1220" s="148"/>
      <c r="U1220" s="148"/>
      <c r="V1220" s="148"/>
      <c r="W1220" s="148"/>
      <c r="X1220" s="148"/>
      <c r="Y1220" s="148"/>
      <c r="Z1220" s="148"/>
      <c r="AA1220" s="148"/>
      <c r="AB1220" s="148"/>
      <c r="AC1220" s="148"/>
      <c r="AD1220" s="148"/>
      <c r="AP1220"/>
      <c r="AQ1220"/>
      <c r="AX1220"/>
    </row>
    <row r="1221" spans="18:50" ht="12" customHeight="1" x14ac:dyDescent="0.25">
      <c r="R1221" s="149"/>
      <c r="S1221" s="148"/>
      <c r="T1221" s="148"/>
      <c r="U1221" s="148"/>
      <c r="V1221" s="148"/>
      <c r="W1221" s="148"/>
      <c r="X1221" s="148"/>
      <c r="Y1221" s="148"/>
      <c r="Z1221" s="148"/>
      <c r="AA1221" s="148"/>
      <c r="AB1221" s="148"/>
      <c r="AC1221" s="148"/>
      <c r="AD1221" s="148"/>
      <c r="AP1221"/>
      <c r="AQ1221"/>
      <c r="AX1221"/>
    </row>
    <row r="1222" spans="18:50" ht="12" customHeight="1" x14ac:dyDescent="0.25">
      <c r="R1222" s="149"/>
      <c r="S1222" s="148"/>
      <c r="T1222" s="148"/>
      <c r="U1222" s="148"/>
      <c r="V1222" s="148"/>
      <c r="W1222" s="148"/>
      <c r="X1222" s="148"/>
      <c r="Y1222" s="148"/>
      <c r="Z1222" s="148"/>
      <c r="AA1222" s="148"/>
      <c r="AB1222" s="148"/>
      <c r="AC1222" s="148"/>
      <c r="AD1222" s="148"/>
      <c r="AP1222"/>
      <c r="AQ1222"/>
      <c r="AX1222"/>
    </row>
    <row r="1223" spans="18:50" ht="12" customHeight="1" x14ac:dyDescent="0.25">
      <c r="R1223" s="149"/>
      <c r="S1223" s="148"/>
      <c r="T1223" s="148"/>
      <c r="U1223" s="148"/>
      <c r="V1223" s="148"/>
      <c r="W1223" s="148"/>
      <c r="X1223" s="148"/>
      <c r="Y1223" s="148"/>
      <c r="Z1223" s="148"/>
      <c r="AA1223" s="148"/>
      <c r="AB1223" s="148"/>
      <c r="AC1223" s="148"/>
      <c r="AD1223" s="148"/>
      <c r="AP1223"/>
      <c r="AQ1223"/>
      <c r="AX1223"/>
    </row>
    <row r="1224" spans="18:50" ht="12" customHeight="1" x14ac:dyDescent="0.25">
      <c r="R1224" s="149"/>
      <c r="S1224" s="148"/>
      <c r="T1224" s="148"/>
      <c r="U1224" s="148"/>
      <c r="V1224" s="148"/>
      <c r="W1224" s="148"/>
      <c r="X1224" s="148"/>
      <c r="Y1224" s="148"/>
      <c r="Z1224" s="148"/>
      <c r="AA1224" s="148"/>
      <c r="AB1224" s="148"/>
      <c r="AC1224" s="148"/>
      <c r="AD1224" s="148"/>
      <c r="AP1224"/>
      <c r="AQ1224"/>
      <c r="AX1224"/>
    </row>
    <row r="1225" spans="18:50" ht="12" customHeight="1" x14ac:dyDescent="0.25">
      <c r="R1225" s="149"/>
      <c r="S1225" s="148"/>
      <c r="T1225" s="148"/>
      <c r="U1225" s="148"/>
      <c r="V1225" s="148"/>
      <c r="W1225" s="148"/>
      <c r="X1225" s="148"/>
      <c r="Y1225" s="148"/>
      <c r="Z1225" s="148"/>
      <c r="AA1225" s="148"/>
      <c r="AB1225" s="148"/>
      <c r="AC1225" s="148"/>
      <c r="AD1225" s="148"/>
      <c r="AP1225"/>
      <c r="AQ1225"/>
      <c r="AX1225"/>
    </row>
    <row r="1226" spans="18:50" ht="12" customHeight="1" x14ac:dyDescent="0.25">
      <c r="R1226" s="149"/>
      <c r="S1226" s="148"/>
      <c r="T1226" s="148"/>
      <c r="U1226" s="148"/>
      <c r="V1226" s="148"/>
      <c r="W1226" s="148"/>
      <c r="X1226" s="148"/>
      <c r="Y1226" s="148"/>
      <c r="Z1226" s="148"/>
      <c r="AA1226" s="148"/>
      <c r="AB1226" s="148"/>
      <c r="AC1226" s="148"/>
      <c r="AD1226" s="148"/>
      <c r="AP1226"/>
      <c r="AQ1226"/>
      <c r="AX1226"/>
    </row>
    <row r="1227" spans="18:50" ht="12" customHeight="1" x14ac:dyDescent="0.25">
      <c r="R1227" s="149"/>
      <c r="S1227" s="148"/>
      <c r="T1227" s="148"/>
      <c r="U1227" s="148"/>
      <c r="V1227" s="148"/>
      <c r="W1227" s="148"/>
      <c r="X1227" s="148"/>
      <c r="Y1227" s="148"/>
      <c r="Z1227" s="148"/>
      <c r="AA1227" s="148"/>
      <c r="AB1227" s="148"/>
      <c r="AC1227" s="148"/>
      <c r="AD1227" s="148"/>
      <c r="AP1227"/>
      <c r="AQ1227"/>
      <c r="AX1227"/>
    </row>
    <row r="1228" spans="18:50" ht="12" customHeight="1" x14ac:dyDescent="0.25">
      <c r="R1228" s="149"/>
      <c r="S1228" s="148"/>
      <c r="T1228" s="148"/>
      <c r="U1228" s="148"/>
      <c r="V1228" s="148"/>
      <c r="W1228" s="148"/>
      <c r="X1228" s="148"/>
      <c r="Y1228" s="148"/>
      <c r="Z1228" s="148"/>
      <c r="AA1228" s="148"/>
      <c r="AB1228" s="148"/>
      <c r="AC1228" s="148"/>
      <c r="AD1228" s="148"/>
      <c r="AP1228"/>
      <c r="AQ1228"/>
      <c r="AX1228"/>
    </row>
    <row r="1229" spans="18:50" ht="12" customHeight="1" x14ac:dyDescent="0.25">
      <c r="R1229" s="149"/>
      <c r="S1229" s="148"/>
      <c r="T1229" s="148"/>
      <c r="U1229" s="148"/>
      <c r="V1229" s="148"/>
      <c r="W1229" s="148"/>
      <c r="X1229" s="148"/>
      <c r="Y1229" s="148"/>
      <c r="Z1229" s="148"/>
      <c r="AA1229" s="148"/>
      <c r="AB1229" s="148"/>
      <c r="AC1229" s="148"/>
      <c r="AD1229" s="148"/>
      <c r="AP1229"/>
      <c r="AQ1229"/>
      <c r="AX1229"/>
    </row>
    <row r="1230" spans="18:50" ht="12" customHeight="1" x14ac:dyDescent="0.25">
      <c r="R1230" s="149"/>
      <c r="S1230" s="148"/>
      <c r="T1230" s="148"/>
      <c r="U1230" s="148"/>
      <c r="V1230" s="148"/>
      <c r="W1230" s="148"/>
      <c r="X1230" s="148"/>
      <c r="Y1230" s="148"/>
      <c r="Z1230" s="148"/>
      <c r="AA1230" s="148"/>
      <c r="AB1230" s="148"/>
      <c r="AC1230" s="148"/>
      <c r="AD1230" s="148"/>
      <c r="AP1230"/>
      <c r="AQ1230"/>
      <c r="AX1230"/>
    </row>
    <row r="1231" spans="18:50" ht="12" customHeight="1" x14ac:dyDescent="0.25">
      <c r="R1231" s="149"/>
      <c r="S1231" s="148"/>
      <c r="T1231" s="148"/>
      <c r="U1231" s="148"/>
      <c r="V1231" s="148"/>
      <c r="W1231" s="148"/>
      <c r="X1231" s="148"/>
      <c r="Y1231" s="148"/>
      <c r="Z1231" s="148"/>
      <c r="AA1231" s="148"/>
      <c r="AB1231" s="148"/>
      <c r="AC1231" s="148"/>
      <c r="AD1231" s="148"/>
      <c r="AP1231"/>
      <c r="AQ1231"/>
      <c r="AX1231"/>
    </row>
    <row r="1232" spans="18:50" ht="12" customHeight="1" x14ac:dyDescent="0.25">
      <c r="R1232" s="149"/>
      <c r="S1232" s="148"/>
      <c r="T1232" s="148"/>
      <c r="U1232" s="148"/>
      <c r="V1232" s="148"/>
      <c r="W1232" s="148"/>
      <c r="X1232" s="148"/>
      <c r="Y1232" s="148"/>
      <c r="Z1232" s="148"/>
      <c r="AA1232" s="148"/>
      <c r="AB1232" s="148"/>
      <c r="AC1232" s="148"/>
      <c r="AD1232" s="148"/>
      <c r="AP1232"/>
      <c r="AQ1232"/>
      <c r="AX1232"/>
    </row>
    <row r="1233" spans="18:50" ht="12" customHeight="1" x14ac:dyDescent="0.25">
      <c r="R1233" s="149"/>
      <c r="S1233" s="148"/>
      <c r="T1233" s="148"/>
      <c r="U1233" s="148"/>
      <c r="V1233" s="148"/>
      <c r="W1233" s="148"/>
      <c r="X1233" s="148"/>
      <c r="Y1233" s="148"/>
      <c r="Z1233" s="148"/>
      <c r="AA1233" s="148"/>
      <c r="AB1233" s="148"/>
      <c r="AC1233" s="148"/>
      <c r="AD1233" s="148"/>
      <c r="AP1233"/>
      <c r="AQ1233"/>
      <c r="AX1233"/>
    </row>
    <row r="1234" spans="18:50" ht="12" customHeight="1" x14ac:dyDescent="0.25">
      <c r="R1234" s="149"/>
      <c r="S1234" s="148"/>
      <c r="T1234" s="148"/>
      <c r="U1234" s="148"/>
      <c r="V1234" s="148"/>
      <c r="W1234" s="148"/>
      <c r="X1234" s="148"/>
      <c r="Y1234" s="148"/>
      <c r="Z1234" s="148"/>
      <c r="AA1234" s="148"/>
      <c r="AB1234" s="148"/>
      <c r="AC1234" s="148"/>
      <c r="AD1234" s="148"/>
      <c r="AP1234"/>
      <c r="AQ1234"/>
      <c r="AX1234"/>
    </row>
    <row r="1235" spans="18:50" ht="12" customHeight="1" x14ac:dyDescent="0.25">
      <c r="R1235" s="149"/>
      <c r="S1235" s="148"/>
      <c r="T1235" s="148"/>
      <c r="U1235" s="148"/>
      <c r="V1235" s="148"/>
      <c r="W1235" s="148"/>
      <c r="X1235" s="148"/>
      <c r="Y1235" s="148"/>
      <c r="Z1235" s="148"/>
      <c r="AA1235" s="148"/>
      <c r="AB1235" s="148"/>
      <c r="AC1235" s="148"/>
      <c r="AD1235" s="148"/>
      <c r="AP1235"/>
      <c r="AQ1235"/>
      <c r="AX1235"/>
    </row>
    <row r="1236" spans="18:50" ht="12" customHeight="1" x14ac:dyDescent="0.25">
      <c r="R1236" s="149"/>
      <c r="S1236" s="148"/>
      <c r="T1236" s="148"/>
      <c r="U1236" s="148"/>
      <c r="V1236" s="148"/>
      <c r="W1236" s="148"/>
      <c r="X1236" s="148"/>
      <c r="Y1236" s="148"/>
      <c r="Z1236" s="148"/>
      <c r="AA1236" s="148"/>
      <c r="AB1236" s="148"/>
      <c r="AC1236" s="148"/>
      <c r="AD1236" s="148"/>
      <c r="AP1236"/>
      <c r="AQ1236"/>
      <c r="AX1236"/>
    </row>
    <row r="1237" spans="18:50" ht="12" customHeight="1" x14ac:dyDescent="0.25">
      <c r="R1237" s="149"/>
      <c r="S1237" s="148"/>
      <c r="T1237" s="148"/>
      <c r="U1237" s="148"/>
      <c r="V1237" s="148"/>
      <c r="W1237" s="148"/>
      <c r="X1237" s="148"/>
      <c r="Y1237" s="148"/>
      <c r="Z1237" s="148"/>
      <c r="AA1237" s="148"/>
      <c r="AB1237" s="148"/>
      <c r="AC1237" s="148"/>
      <c r="AD1237" s="148"/>
      <c r="AP1237"/>
      <c r="AQ1237"/>
      <c r="AX1237"/>
    </row>
    <row r="1238" spans="18:50" ht="12" customHeight="1" x14ac:dyDescent="0.25">
      <c r="R1238" s="149"/>
      <c r="S1238" s="148"/>
      <c r="T1238" s="148"/>
      <c r="U1238" s="148"/>
      <c r="V1238" s="148"/>
      <c r="W1238" s="148"/>
      <c r="X1238" s="148"/>
      <c r="Y1238" s="148"/>
      <c r="Z1238" s="148"/>
      <c r="AA1238" s="148"/>
      <c r="AB1238" s="148"/>
      <c r="AC1238" s="148"/>
      <c r="AD1238" s="148"/>
      <c r="AP1238"/>
      <c r="AQ1238"/>
      <c r="AX1238"/>
    </row>
    <row r="1239" spans="18:50" ht="12" customHeight="1" x14ac:dyDescent="0.25">
      <c r="R1239" s="149"/>
      <c r="S1239" s="148"/>
      <c r="T1239" s="148"/>
      <c r="U1239" s="148"/>
      <c r="V1239" s="148"/>
      <c r="W1239" s="148"/>
      <c r="X1239" s="148"/>
      <c r="Y1239" s="148"/>
      <c r="Z1239" s="148"/>
      <c r="AA1239" s="148"/>
      <c r="AB1239" s="148"/>
      <c r="AC1239" s="148"/>
      <c r="AD1239" s="148"/>
      <c r="AP1239"/>
      <c r="AQ1239"/>
      <c r="AX1239"/>
    </row>
    <row r="1240" spans="18:50" ht="12" customHeight="1" x14ac:dyDescent="0.25">
      <c r="R1240" s="149"/>
      <c r="S1240" s="148"/>
      <c r="T1240" s="148"/>
      <c r="U1240" s="148"/>
      <c r="V1240" s="148"/>
      <c r="W1240" s="148"/>
      <c r="X1240" s="148"/>
      <c r="Y1240" s="148"/>
      <c r="Z1240" s="148"/>
      <c r="AA1240" s="148"/>
      <c r="AB1240" s="148"/>
      <c r="AC1240" s="148"/>
      <c r="AD1240" s="148"/>
      <c r="AP1240"/>
      <c r="AQ1240"/>
      <c r="AX1240"/>
    </row>
    <row r="1241" spans="18:50" ht="12" customHeight="1" x14ac:dyDescent="0.25">
      <c r="R1241" s="149"/>
      <c r="S1241" s="148"/>
      <c r="T1241" s="148"/>
      <c r="U1241" s="148"/>
      <c r="V1241" s="148"/>
      <c r="W1241" s="148"/>
      <c r="X1241" s="148"/>
      <c r="Y1241" s="148"/>
      <c r="Z1241" s="148"/>
      <c r="AA1241" s="148"/>
      <c r="AB1241" s="148"/>
      <c r="AC1241" s="148"/>
      <c r="AD1241" s="148"/>
      <c r="AP1241"/>
      <c r="AQ1241"/>
      <c r="AX1241"/>
    </row>
    <row r="1242" spans="18:50" ht="12" customHeight="1" x14ac:dyDescent="0.25">
      <c r="R1242" s="149"/>
      <c r="S1242" s="148"/>
      <c r="T1242" s="148"/>
      <c r="U1242" s="148"/>
      <c r="V1242" s="148"/>
      <c r="W1242" s="148"/>
      <c r="X1242" s="148"/>
      <c r="Y1242" s="148"/>
      <c r="Z1242" s="148"/>
      <c r="AA1242" s="148"/>
      <c r="AB1242" s="148"/>
      <c r="AC1242" s="148"/>
      <c r="AD1242" s="148"/>
      <c r="AP1242"/>
      <c r="AQ1242"/>
      <c r="AX1242"/>
    </row>
    <row r="1243" spans="18:50" ht="12" customHeight="1" x14ac:dyDescent="0.25">
      <c r="R1243" s="149"/>
      <c r="S1243" s="148"/>
      <c r="T1243" s="148"/>
      <c r="U1243" s="148"/>
      <c r="V1243" s="148"/>
      <c r="W1243" s="148"/>
      <c r="X1243" s="148"/>
      <c r="Y1243" s="148"/>
      <c r="Z1243" s="148"/>
      <c r="AA1243" s="148"/>
      <c r="AB1243" s="148"/>
      <c r="AC1243" s="148"/>
      <c r="AD1243" s="148"/>
      <c r="AP1243"/>
      <c r="AQ1243"/>
      <c r="AX1243"/>
    </row>
    <row r="1244" spans="18:50" ht="12" customHeight="1" x14ac:dyDescent="0.25">
      <c r="R1244" s="149"/>
      <c r="S1244" s="148"/>
      <c r="T1244" s="148"/>
      <c r="U1244" s="148"/>
      <c r="V1244" s="148"/>
      <c r="W1244" s="148"/>
      <c r="X1244" s="148"/>
      <c r="Y1244" s="148"/>
      <c r="Z1244" s="148"/>
      <c r="AA1244" s="148"/>
      <c r="AB1244" s="148"/>
      <c r="AC1244" s="148"/>
      <c r="AD1244" s="148"/>
      <c r="AP1244"/>
      <c r="AQ1244"/>
      <c r="AX1244"/>
    </row>
    <row r="1245" spans="18:50" ht="12" customHeight="1" x14ac:dyDescent="0.25">
      <c r="R1245" s="149"/>
      <c r="S1245" s="148"/>
      <c r="T1245" s="148"/>
      <c r="U1245" s="148"/>
      <c r="V1245" s="148"/>
      <c r="W1245" s="148"/>
      <c r="X1245" s="148"/>
      <c r="Y1245" s="148"/>
      <c r="Z1245" s="148"/>
      <c r="AA1245" s="148"/>
      <c r="AB1245" s="148"/>
      <c r="AC1245" s="148"/>
      <c r="AD1245" s="148"/>
      <c r="AP1245"/>
      <c r="AQ1245"/>
      <c r="AX1245"/>
    </row>
    <row r="1246" spans="18:50" ht="12" customHeight="1" x14ac:dyDescent="0.25">
      <c r="R1246" s="149"/>
      <c r="S1246" s="148"/>
      <c r="T1246" s="148"/>
      <c r="U1246" s="148"/>
      <c r="V1246" s="148"/>
      <c r="W1246" s="148"/>
      <c r="X1246" s="148"/>
      <c r="Y1246" s="148"/>
      <c r="Z1246" s="148"/>
      <c r="AA1246" s="148"/>
      <c r="AB1246" s="148"/>
      <c r="AC1246" s="148"/>
      <c r="AD1246" s="148"/>
      <c r="AP1246"/>
      <c r="AQ1246"/>
      <c r="AX1246"/>
    </row>
    <row r="1247" spans="18:50" ht="12" customHeight="1" x14ac:dyDescent="0.25">
      <c r="R1247" s="149"/>
      <c r="S1247" s="148"/>
      <c r="T1247" s="148"/>
      <c r="U1247" s="148"/>
      <c r="V1247" s="148"/>
      <c r="W1247" s="148"/>
      <c r="X1247" s="148"/>
      <c r="Y1247" s="148"/>
      <c r="Z1247" s="148"/>
      <c r="AA1247" s="148"/>
      <c r="AB1247" s="148"/>
      <c r="AC1247" s="148"/>
      <c r="AD1247" s="148"/>
      <c r="AP1247"/>
      <c r="AQ1247"/>
      <c r="AX1247"/>
    </row>
    <row r="1248" spans="18:50" ht="12" customHeight="1" x14ac:dyDescent="0.25">
      <c r="R1248" s="149"/>
      <c r="S1248" s="148"/>
      <c r="T1248" s="148"/>
      <c r="U1248" s="148"/>
      <c r="V1248" s="148"/>
      <c r="W1248" s="148"/>
      <c r="X1248" s="148"/>
      <c r="Y1248" s="148"/>
      <c r="Z1248" s="148"/>
      <c r="AA1248" s="148"/>
      <c r="AB1248" s="148"/>
      <c r="AC1248" s="148"/>
      <c r="AD1248" s="148"/>
      <c r="AP1248"/>
      <c r="AQ1248"/>
      <c r="AX1248"/>
    </row>
    <row r="1249" spans="18:50" ht="12" customHeight="1" x14ac:dyDescent="0.25">
      <c r="R1249" s="149"/>
      <c r="S1249" s="148"/>
      <c r="T1249" s="148"/>
      <c r="U1249" s="148"/>
      <c r="V1249" s="148"/>
      <c r="W1249" s="148"/>
      <c r="X1249" s="148"/>
      <c r="Y1249" s="148"/>
      <c r="Z1249" s="148"/>
      <c r="AA1249" s="148"/>
      <c r="AB1249" s="148"/>
      <c r="AC1249" s="148"/>
      <c r="AD1249" s="148"/>
      <c r="AP1249"/>
      <c r="AQ1249"/>
      <c r="AX1249"/>
    </row>
    <row r="1250" spans="18:50" ht="12" customHeight="1" x14ac:dyDescent="0.25">
      <c r="R1250" s="149"/>
      <c r="S1250" s="148"/>
      <c r="T1250" s="148"/>
      <c r="U1250" s="148"/>
      <c r="V1250" s="148"/>
      <c r="W1250" s="148"/>
      <c r="X1250" s="148"/>
      <c r="Y1250" s="148"/>
      <c r="Z1250" s="148"/>
      <c r="AA1250" s="148"/>
      <c r="AB1250" s="148"/>
      <c r="AC1250" s="148"/>
      <c r="AD1250" s="148"/>
      <c r="AP1250"/>
      <c r="AQ1250"/>
      <c r="AX1250"/>
    </row>
    <row r="1251" spans="18:50" ht="12" customHeight="1" x14ac:dyDescent="0.25">
      <c r="R1251" s="149"/>
      <c r="S1251" s="148"/>
      <c r="T1251" s="148"/>
      <c r="U1251" s="148"/>
      <c r="V1251" s="148"/>
      <c r="W1251" s="148"/>
      <c r="X1251" s="148"/>
      <c r="Y1251" s="148"/>
      <c r="Z1251" s="148"/>
      <c r="AA1251" s="148"/>
      <c r="AB1251" s="148"/>
      <c r="AC1251" s="148"/>
      <c r="AD1251" s="148"/>
      <c r="AP1251"/>
      <c r="AQ1251"/>
      <c r="AX1251"/>
    </row>
    <row r="1252" spans="18:50" ht="12" customHeight="1" x14ac:dyDescent="0.25">
      <c r="R1252" s="149"/>
      <c r="S1252" s="148"/>
      <c r="T1252" s="148"/>
      <c r="U1252" s="148"/>
      <c r="V1252" s="148"/>
      <c r="W1252" s="148"/>
      <c r="X1252" s="148"/>
      <c r="Y1252" s="148"/>
      <c r="Z1252" s="148"/>
      <c r="AA1252" s="148"/>
      <c r="AB1252" s="148"/>
      <c r="AC1252" s="148"/>
      <c r="AD1252" s="148"/>
      <c r="AP1252"/>
      <c r="AQ1252"/>
      <c r="AX1252"/>
    </row>
    <row r="1253" spans="18:50" ht="12" customHeight="1" x14ac:dyDescent="0.25">
      <c r="R1253" s="149"/>
      <c r="S1253" s="148"/>
      <c r="T1253" s="148"/>
      <c r="U1253" s="148"/>
      <c r="V1253" s="148"/>
      <c r="W1253" s="148"/>
      <c r="X1253" s="148"/>
      <c r="Y1253" s="148"/>
      <c r="Z1253" s="148"/>
      <c r="AA1253" s="148"/>
      <c r="AB1253" s="148"/>
      <c r="AC1253" s="148"/>
      <c r="AD1253" s="148"/>
      <c r="AP1253"/>
      <c r="AQ1253"/>
      <c r="AX1253"/>
    </row>
    <row r="1254" spans="18:50" ht="12" customHeight="1" x14ac:dyDescent="0.25">
      <c r="R1254" s="149"/>
      <c r="S1254" s="148"/>
      <c r="T1254" s="148"/>
      <c r="U1254" s="148"/>
      <c r="V1254" s="148"/>
      <c r="W1254" s="148"/>
      <c r="X1254" s="148"/>
      <c r="Y1254" s="148"/>
      <c r="Z1254" s="148"/>
      <c r="AA1254" s="148"/>
      <c r="AB1254" s="148"/>
      <c r="AC1254" s="148"/>
      <c r="AD1254" s="148"/>
      <c r="AP1254"/>
      <c r="AQ1254"/>
      <c r="AX1254"/>
    </row>
    <row r="1255" spans="18:50" ht="12" customHeight="1" x14ac:dyDescent="0.25">
      <c r="R1255" s="149"/>
      <c r="S1255" s="148"/>
      <c r="T1255" s="148"/>
      <c r="U1255" s="148"/>
      <c r="V1255" s="148"/>
      <c r="W1255" s="148"/>
      <c r="X1255" s="148"/>
      <c r="Y1255" s="148"/>
      <c r="Z1255" s="148"/>
      <c r="AA1255" s="148"/>
      <c r="AB1255" s="148"/>
      <c r="AC1255" s="148"/>
      <c r="AD1255" s="148"/>
      <c r="AP1255"/>
      <c r="AQ1255"/>
      <c r="AX1255"/>
    </row>
    <row r="1256" spans="18:50" ht="12" customHeight="1" x14ac:dyDescent="0.25">
      <c r="R1256" s="149"/>
      <c r="S1256" s="148"/>
      <c r="T1256" s="148"/>
      <c r="U1256" s="148"/>
      <c r="V1256" s="148"/>
      <c r="W1256" s="148"/>
      <c r="X1256" s="148"/>
      <c r="Y1256" s="148"/>
      <c r="Z1256" s="148"/>
      <c r="AA1256" s="148"/>
      <c r="AB1256" s="148"/>
      <c r="AC1256" s="148"/>
      <c r="AD1256" s="148"/>
      <c r="AP1256"/>
      <c r="AQ1256"/>
      <c r="AX1256"/>
    </row>
    <row r="1257" spans="18:50" ht="12" customHeight="1" x14ac:dyDescent="0.25">
      <c r="R1257" s="149"/>
      <c r="S1257" s="148"/>
      <c r="T1257" s="148"/>
      <c r="U1257" s="148"/>
      <c r="V1257" s="148"/>
      <c r="W1257" s="148"/>
      <c r="X1257" s="148"/>
      <c r="Y1257" s="148"/>
      <c r="Z1257" s="148"/>
      <c r="AA1257" s="148"/>
      <c r="AB1257" s="148"/>
      <c r="AC1257" s="148"/>
      <c r="AD1257" s="148"/>
      <c r="AP1257"/>
      <c r="AQ1257"/>
      <c r="AX1257"/>
    </row>
    <row r="1258" spans="18:50" ht="12" customHeight="1" x14ac:dyDescent="0.25">
      <c r="R1258" s="149"/>
      <c r="S1258" s="148"/>
      <c r="T1258" s="148"/>
      <c r="U1258" s="148"/>
      <c r="V1258" s="148"/>
      <c r="W1258" s="148"/>
      <c r="X1258" s="148"/>
      <c r="Y1258" s="148"/>
      <c r="Z1258" s="148"/>
      <c r="AA1258" s="148"/>
      <c r="AB1258" s="148"/>
      <c r="AC1258" s="148"/>
      <c r="AD1258" s="148"/>
      <c r="AP1258"/>
      <c r="AQ1258"/>
      <c r="AX1258"/>
    </row>
    <row r="1259" spans="18:50" ht="12" customHeight="1" x14ac:dyDescent="0.25">
      <c r="R1259" s="149"/>
      <c r="S1259" s="148"/>
      <c r="T1259" s="148"/>
      <c r="U1259" s="148"/>
      <c r="V1259" s="148"/>
      <c r="W1259" s="148"/>
      <c r="X1259" s="148"/>
      <c r="Y1259" s="148"/>
      <c r="Z1259" s="148"/>
      <c r="AA1259" s="148"/>
      <c r="AB1259" s="148"/>
      <c r="AC1259" s="148"/>
      <c r="AD1259" s="148"/>
      <c r="AP1259"/>
      <c r="AQ1259"/>
      <c r="AX1259"/>
    </row>
    <row r="1260" spans="18:50" ht="12" customHeight="1" x14ac:dyDescent="0.25">
      <c r="R1260" s="149"/>
      <c r="S1260" s="148"/>
      <c r="T1260" s="148"/>
      <c r="U1260" s="148"/>
      <c r="V1260" s="148"/>
      <c r="W1260" s="148"/>
      <c r="X1260" s="148"/>
      <c r="Y1260" s="148"/>
      <c r="Z1260" s="148"/>
      <c r="AA1260" s="148"/>
      <c r="AB1260" s="148"/>
      <c r="AC1260" s="148"/>
      <c r="AD1260" s="148"/>
      <c r="AP1260"/>
      <c r="AQ1260"/>
      <c r="AX1260"/>
    </row>
    <row r="1261" spans="18:50" ht="12" customHeight="1" x14ac:dyDescent="0.25">
      <c r="R1261" s="149"/>
      <c r="S1261" s="148"/>
      <c r="T1261" s="148"/>
      <c r="U1261" s="148"/>
      <c r="V1261" s="148"/>
      <c r="W1261" s="148"/>
      <c r="X1261" s="148"/>
      <c r="Y1261" s="148"/>
      <c r="Z1261" s="148"/>
      <c r="AA1261" s="148"/>
      <c r="AB1261" s="148"/>
      <c r="AC1261" s="148"/>
      <c r="AD1261" s="148"/>
      <c r="AP1261"/>
      <c r="AQ1261"/>
      <c r="AX1261"/>
    </row>
    <row r="1262" spans="18:50" ht="12" customHeight="1" x14ac:dyDescent="0.25">
      <c r="R1262" s="149"/>
      <c r="S1262" s="148"/>
      <c r="T1262" s="148"/>
      <c r="U1262" s="148"/>
      <c r="V1262" s="148"/>
      <c r="W1262" s="148"/>
      <c r="X1262" s="148"/>
      <c r="Y1262" s="148"/>
      <c r="Z1262" s="148"/>
      <c r="AA1262" s="148"/>
      <c r="AB1262" s="148"/>
      <c r="AC1262" s="148"/>
      <c r="AD1262" s="148"/>
      <c r="AP1262"/>
      <c r="AQ1262"/>
      <c r="AX1262"/>
    </row>
    <row r="1263" spans="18:50" ht="12" customHeight="1" x14ac:dyDescent="0.25">
      <c r="R1263" s="149"/>
      <c r="S1263" s="148"/>
      <c r="T1263" s="148"/>
      <c r="U1263" s="148"/>
      <c r="V1263" s="148"/>
      <c r="W1263" s="148"/>
      <c r="X1263" s="148"/>
      <c r="Y1263" s="148"/>
      <c r="Z1263" s="148"/>
      <c r="AA1263" s="148"/>
      <c r="AB1263" s="148"/>
      <c r="AC1263" s="148"/>
      <c r="AD1263" s="148"/>
      <c r="AP1263"/>
      <c r="AQ1263"/>
      <c r="AX1263"/>
    </row>
    <row r="1264" spans="18:50" ht="12" customHeight="1" x14ac:dyDescent="0.25">
      <c r="R1264" s="149"/>
      <c r="S1264" s="148"/>
      <c r="T1264" s="148"/>
      <c r="U1264" s="148"/>
      <c r="V1264" s="148"/>
      <c r="W1264" s="148"/>
      <c r="X1264" s="148"/>
      <c r="Y1264" s="148"/>
      <c r="Z1264" s="148"/>
      <c r="AA1264" s="148"/>
      <c r="AB1264" s="148"/>
      <c r="AC1264" s="148"/>
      <c r="AD1264" s="148"/>
      <c r="AP1264"/>
      <c r="AQ1264"/>
      <c r="AX1264"/>
    </row>
    <row r="1265" spans="18:50" ht="12" customHeight="1" x14ac:dyDescent="0.25">
      <c r="R1265" s="149"/>
      <c r="S1265" s="148"/>
      <c r="T1265" s="148"/>
      <c r="U1265" s="148"/>
      <c r="V1265" s="148"/>
      <c r="W1265" s="148"/>
      <c r="X1265" s="148"/>
      <c r="Y1265" s="148"/>
      <c r="Z1265" s="148"/>
      <c r="AA1265" s="148"/>
      <c r="AB1265" s="148"/>
      <c r="AC1265" s="148"/>
      <c r="AD1265" s="148"/>
      <c r="AP1265"/>
      <c r="AQ1265"/>
      <c r="AX1265"/>
    </row>
    <row r="1266" spans="18:50" ht="12" customHeight="1" x14ac:dyDescent="0.25">
      <c r="R1266" s="149"/>
      <c r="S1266" s="148"/>
      <c r="T1266" s="148"/>
      <c r="U1266" s="148"/>
      <c r="V1266" s="148"/>
      <c r="W1266" s="148"/>
      <c r="X1266" s="148"/>
      <c r="Y1266" s="148"/>
      <c r="Z1266" s="148"/>
      <c r="AA1266" s="148"/>
      <c r="AB1266" s="148"/>
      <c r="AC1266" s="148"/>
      <c r="AD1266" s="148"/>
      <c r="AP1266"/>
      <c r="AQ1266"/>
      <c r="AX1266"/>
    </row>
    <row r="1267" spans="18:50" ht="12" customHeight="1" x14ac:dyDescent="0.25">
      <c r="R1267" s="149"/>
      <c r="S1267" s="148"/>
      <c r="T1267" s="148"/>
      <c r="U1267" s="148"/>
      <c r="V1267" s="148"/>
      <c r="W1267" s="148"/>
      <c r="X1267" s="148"/>
      <c r="Y1267" s="148"/>
      <c r="Z1267" s="148"/>
      <c r="AA1267" s="148"/>
      <c r="AB1267" s="148"/>
      <c r="AC1267" s="148"/>
      <c r="AD1267" s="148"/>
      <c r="AP1267"/>
      <c r="AQ1267"/>
      <c r="AX1267"/>
    </row>
    <row r="1268" spans="18:50" ht="12" customHeight="1" x14ac:dyDescent="0.25">
      <c r="R1268" s="149"/>
      <c r="S1268" s="148"/>
      <c r="T1268" s="148"/>
      <c r="U1268" s="148"/>
      <c r="V1268" s="148"/>
      <c r="W1268" s="148"/>
      <c r="X1268" s="148"/>
      <c r="Y1268" s="148"/>
      <c r="Z1268" s="148"/>
      <c r="AA1268" s="148"/>
      <c r="AB1268" s="148"/>
      <c r="AC1268" s="148"/>
      <c r="AD1268" s="148"/>
      <c r="AP1268"/>
      <c r="AQ1268"/>
      <c r="AX1268"/>
    </row>
    <row r="1269" spans="18:50" ht="12" customHeight="1" x14ac:dyDescent="0.25">
      <c r="R1269" s="149"/>
      <c r="S1269" s="148"/>
      <c r="T1269" s="148"/>
      <c r="U1269" s="148"/>
      <c r="V1269" s="148"/>
      <c r="W1269" s="148"/>
      <c r="X1269" s="148"/>
      <c r="Y1269" s="148"/>
      <c r="Z1269" s="148"/>
      <c r="AA1269" s="148"/>
      <c r="AB1269" s="148"/>
      <c r="AC1269" s="148"/>
      <c r="AD1269" s="148"/>
      <c r="AP1269"/>
      <c r="AQ1269"/>
      <c r="AX1269"/>
    </row>
    <row r="1270" spans="18:50" ht="12" customHeight="1" x14ac:dyDescent="0.25">
      <c r="R1270" s="149"/>
      <c r="S1270" s="148"/>
      <c r="T1270" s="148"/>
      <c r="U1270" s="148"/>
      <c r="V1270" s="148"/>
      <c r="W1270" s="148"/>
      <c r="X1270" s="148"/>
      <c r="Y1270" s="148"/>
      <c r="Z1270" s="148"/>
      <c r="AA1270" s="148"/>
      <c r="AB1270" s="148"/>
      <c r="AC1270" s="148"/>
      <c r="AD1270" s="148"/>
      <c r="AP1270"/>
      <c r="AQ1270"/>
      <c r="AX1270"/>
    </row>
    <row r="1271" spans="18:50" ht="12" customHeight="1" x14ac:dyDescent="0.25">
      <c r="R1271" s="149"/>
      <c r="S1271" s="148"/>
      <c r="T1271" s="148"/>
      <c r="U1271" s="148"/>
      <c r="V1271" s="148"/>
      <c r="W1271" s="148"/>
      <c r="X1271" s="148"/>
      <c r="Y1271" s="148"/>
      <c r="Z1271" s="148"/>
      <c r="AA1271" s="148"/>
      <c r="AB1271" s="148"/>
      <c r="AC1271" s="148"/>
      <c r="AD1271" s="148"/>
      <c r="AP1271"/>
      <c r="AQ1271"/>
      <c r="AX1271"/>
    </row>
    <row r="1272" spans="18:50" ht="12" customHeight="1" x14ac:dyDescent="0.25">
      <c r="R1272" s="149"/>
      <c r="S1272" s="148"/>
      <c r="T1272" s="148"/>
      <c r="U1272" s="148"/>
      <c r="V1272" s="148"/>
      <c r="W1272" s="148"/>
      <c r="X1272" s="148"/>
      <c r="Y1272" s="148"/>
      <c r="Z1272" s="148"/>
      <c r="AA1272" s="148"/>
      <c r="AB1272" s="148"/>
      <c r="AC1272" s="148"/>
      <c r="AD1272" s="148"/>
      <c r="AP1272"/>
      <c r="AQ1272"/>
      <c r="AX1272"/>
    </row>
    <row r="1273" spans="18:50" ht="12" customHeight="1" x14ac:dyDescent="0.25">
      <c r="R1273" s="149"/>
      <c r="S1273" s="148"/>
      <c r="T1273" s="148"/>
      <c r="U1273" s="148"/>
      <c r="V1273" s="148"/>
      <c r="W1273" s="148"/>
      <c r="X1273" s="148"/>
      <c r="Y1273" s="148"/>
      <c r="Z1273" s="148"/>
      <c r="AA1273" s="148"/>
      <c r="AB1273" s="148"/>
      <c r="AC1273" s="148"/>
      <c r="AD1273" s="148"/>
      <c r="AP1273"/>
      <c r="AQ1273"/>
      <c r="AX1273"/>
    </row>
    <row r="1274" spans="18:50" ht="12" customHeight="1" x14ac:dyDescent="0.25">
      <c r="R1274" s="149"/>
      <c r="S1274" s="148"/>
      <c r="T1274" s="148"/>
      <c r="U1274" s="148"/>
      <c r="V1274" s="148"/>
      <c r="W1274" s="148"/>
      <c r="X1274" s="148"/>
      <c r="Y1274" s="148"/>
      <c r="Z1274" s="148"/>
      <c r="AA1274" s="148"/>
      <c r="AB1274" s="148"/>
      <c r="AC1274" s="148"/>
      <c r="AD1274" s="148"/>
      <c r="AP1274"/>
      <c r="AQ1274"/>
      <c r="AX1274"/>
    </row>
    <row r="1275" spans="18:50" ht="12" customHeight="1" x14ac:dyDescent="0.25">
      <c r="R1275" s="149"/>
      <c r="S1275" s="148"/>
      <c r="T1275" s="148"/>
      <c r="U1275" s="148"/>
      <c r="V1275" s="148"/>
      <c r="W1275" s="148"/>
      <c r="X1275" s="148"/>
      <c r="Y1275" s="148"/>
      <c r="Z1275" s="148"/>
      <c r="AA1275" s="148"/>
      <c r="AB1275" s="148"/>
      <c r="AC1275" s="148"/>
      <c r="AD1275" s="148"/>
      <c r="AP1275"/>
      <c r="AQ1275"/>
      <c r="AX1275"/>
    </row>
    <row r="1276" spans="18:50" ht="12" customHeight="1" x14ac:dyDescent="0.25">
      <c r="R1276" s="149"/>
      <c r="S1276" s="148"/>
      <c r="T1276" s="148"/>
      <c r="U1276" s="148"/>
      <c r="V1276" s="148"/>
      <c r="W1276" s="148"/>
      <c r="X1276" s="148"/>
      <c r="Y1276" s="148"/>
      <c r="Z1276" s="148"/>
      <c r="AA1276" s="148"/>
      <c r="AB1276" s="148"/>
      <c r="AC1276" s="148"/>
      <c r="AD1276" s="148"/>
      <c r="AP1276"/>
      <c r="AQ1276"/>
      <c r="AX1276"/>
    </row>
    <row r="1277" spans="18:50" ht="12" customHeight="1" x14ac:dyDescent="0.25">
      <c r="R1277" s="149"/>
      <c r="S1277" s="148"/>
      <c r="T1277" s="148"/>
      <c r="U1277" s="148"/>
      <c r="V1277" s="148"/>
      <c r="W1277" s="148"/>
      <c r="X1277" s="148"/>
      <c r="Y1277" s="148"/>
      <c r="Z1277" s="148"/>
      <c r="AA1277" s="148"/>
      <c r="AB1277" s="148"/>
      <c r="AC1277" s="148"/>
      <c r="AD1277" s="148"/>
      <c r="AP1277"/>
      <c r="AQ1277"/>
      <c r="AX1277"/>
    </row>
    <row r="1278" spans="18:50" ht="12" customHeight="1" x14ac:dyDescent="0.25">
      <c r="R1278" s="149"/>
      <c r="S1278" s="148"/>
      <c r="T1278" s="148"/>
      <c r="U1278" s="148"/>
      <c r="V1278" s="148"/>
      <c r="W1278" s="148"/>
      <c r="X1278" s="148"/>
      <c r="Y1278" s="148"/>
      <c r="Z1278" s="148"/>
      <c r="AA1278" s="148"/>
      <c r="AB1278" s="148"/>
      <c r="AC1278" s="148"/>
      <c r="AD1278" s="148"/>
      <c r="AP1278"/>
      <c r="AQ1278"/>
      <c r="AX1278"/>
    </row>
    <row r="1279" spans="18:50" ht="12" customHeight="1" x14ac:dyDescent="0.25">
      <c r="R1279" s="149"/>
      <c r="S1279" s="148"/>
      <c r="T1279" s="148"/>
      <c r="U1279" s="148"/>
      <c r="V1279" s="148"/>
      <c r="W1279" s="148"/>
      <c r="X1279" s="148"/>
      <c r="Y1279" s="148"/>
      <c r="Z1279" s="148"/>
      <c r="AA1279" s="148"/>
      <c r="AB1279" s="148"/>
      <c r="AC1279" s="148"/>
      <c r="AD1279" s="148"/>
      <c r="AP1279"/>
      <c r="AQ1279"/>
      <c r="AX1279"/>
    </row>
    <row r="1280" spans="18:50" ht="12" customHeight="1" x14ac:dyDescent="0.25">
      <c r="R1280" s="149"/>
      <c r="S1280" s="148"/>
      <c r="T1280" s="148"/>
      <c r="U1280" s="148"/>
      <c r="V1280" s="148"/>
      <c r="W1280" s="148"/>
      <c r="X1280" s="148"/>
      <c r="Y1280" s="148"/>
      <c r="Z1280" s="148"/>
      <c r="AA1280" s="148"/>
      <c r="AB1280" s="148"/>
      <c r="AC1280" s="148"/>
      <c r="AD1280" s="148"/>
      <c r="AP1280"/>
      <c r="AQ1280"/>
      <c r="AX1280"/>
    </row>
    <row r="1281" spans="18:50" ht="12" customHeight="1" x14ac:dyDescent="0.25">
      <c r="R1281" s="149"/>
      <c r="S1281" s="148"/>
      <c r="T1281" s="148"/>
      <c r="U1281" s="148"/>
      <c r="V1281" s="148"/>
      <c r="W1281" s="148"/>
      <c r="X1281" s="148"/>
      <c r="Y1281" s="148"/>
      <c r="Z1281" s="148"/>
      <c r="AA1281" s="148"/>
      <c r="AB1281" s="148"/>
      <c r="AC1281" s="148"/>
      <c r="AD1281" s="148"/>
      <c r="AP1281"/>
      <c r="AQ1281"/>
      <c r="AX1281"/>
    </row>
    <row r="1282" spans="18:50" ht="12" customHeight="1" x14ac:dyDescent="0.25">
      <c r="R1282" s="149"/>
      <c r="S1282" s="148"/>
      <c r="T1282" s="148"/>
      <c r="U1282" s="148"/>
      <c r="V1282" s="148"/>
      <c r="W1282" s="148"/>
      <c r="X1282" s="148"/>
      <c r="Y1282" s="148"/>
      <c r="Z1282" s="148"/>
      <c r="AA1282" s="148"/>
      <c r="AB1282" s="148"/>
      <c r="AC1282" s="148"/>
      <c r="AD1282" s="148"/>
      <c r="AP1282"/>
      <c r="AQ1282"/>
      <c r="AX1282"/>
    </row>
    <row r="1283" spans="18:50" ht="12" customHeight="1" x14ac:dyDescent="0.25">
      <c r="R1283" s="149"/>
      <c r="S1283" s="148"/>
      <c r="T1283" s="148"/>
      <c r="U1283" s="148"/>
      <c r="V1283" s="148"/>
      <c r="W1283" s="148"/>
      <c r="X1283" s="148"/>
      <c r="Y1283" s="148"/>
      <c r="Z1283" s="148"/>
      <c r="AA1283" s="148"/>
      <c r="AB1283" s="148"/>
      <c r="AC1283" s="148"/>
      <c r="AD1283" s="148"/>
      <c r="AP1283"/>
      <c r="AQ1283"/>
      <c r="AX1283"/>
    </row>
    <row r="1284" spans="18:50" ht="12" customHeight="1" x14ac:dyDescent="0.25">
      <c r="R1284" s="149"/>
      <c r="S1284" s="148"/>
      <c r="T1284" s="148"/>
      <c r="U1284" s="148"/>
      <c r="V1284" s="148"/>
      <c r="W1284" s="148"/>
      <c r="X1284" s="148"/>
      <c r="Y1284" s="148"/>
      <c r="Z1284" s="148"/>
      <c r="AA1284" s="148"/>
      <c r="AB1284" s="148"/>
      <c r="AC1284" s="148"/>
      <c r="AD1284" s="148"/>
      <c r="AP1284"/>
      <c r="AQ1284"/>
      <c r="AX1284"/>
    </row>
    <row r="1285" spans="18:50" ht="12" customHeight="1" x14ac:dyDescent="0.25">
      <c r="R1285" s="149"/>
      <c r="S1285" s="148"/>
      <c r="T1285" s="148"/>
      <c r="U1285" s="148"/>
      <c r="V1285" s="148"/>
      <c r="W1285" s="148"/>
      <c r="X1285" s="148"/>
      <c r="Y1285" s="148"/>
      <c r="Z1285" s="148"/>
      <c r="AA1285" s="148"/>
      <c r="AB1285" s="148"/>
      <c r="AC1285" s="148"/>
      <c r="AD1285" s="148"/>
      <c r="AP1285"/>
      <c r="AQ1285"/>
      <c r="AX1285"/>
    </row>
    <row r="1286" spans="18:50" ht="12" customHeight="1" x14ac:dyDescent="0.25">
      <c r="R1286" s="149"/>
      <c r="S1286" s="148"/>
      <c r="T1286" s="148"/>
      <c r="U1286" s="148"/>
      <c r="V1286" s="148"/>
      <c r="W1286" s="148"/>
      <c r="X1286" s="148"/>
      <c r="Y1286" s="148"/>
      <c r="Z1286" s="148"/>
      <c r="AA1286" s="148"/>
      <c r="AB1286" s="148"/>
      <c r="AC1286" s="148"/>
      <c r="AD1286" s="148"/>
      <c r="AP1286"/>
      <c r="AQ1286"/>
      <c r="AX1286"/>
    </row>
    <row r="1287" spans="18:50" ht="12" customHeight="1" x14ac:dyDescent="0.25">
      <c r="R1287" s="149"/>
      <c r="S1287" s="148"/>
      <c r="T1287" s="148"/>
      <c r="U1287" s="148"/>
      <c r="V1287" s="148"/>
      <c r="W1287" s="148"/>
      <c r="X1287" s="148"/>
      <c r="Y1287" s="148"/>
      <c r="Z1287" s="148"/>
      <c r="AA1287" s="148"/>
      <c r="AB1287" s="148"/>
      <c r="AC1287" s="148"/>
      <c r="AD1287" s="148"/>
      <c r="AP1287"/>
      <c r="AQ1287"/>
      <c r="AX1287"/>
    </row>
    <row r="1288" spans="18:50" ht="12" customHeight="1" x14ac:dyDescent="0.25">
      <c r="R1288" s="149"/>
      <c r="S1288" s="148"/>
      <c r="T1288" s="148"/>
      <c r="U1288" s="148"/>
      <c r="V1288" s="148"/>
      <c r="W1288" s="148"/>
      <c r="X1288" s="148"/>
      <c r="Y1288" s="148"/>
      <c r="Z1288" s="148"/>
      <c r="AA1288" s="148"/>
      <c r="AB1288" s="148"/>
      <c r="AC1288" s="148"/>
      <c r="AD1288" s="148"/>
      <c r="AP1288"/>
      <c r="AQ1288"/>
      <c r="AX1288"/>
    </row>
    <row r="1289" spans="18:50" ht="12" customHeight="1" x14ac:dyDescent="0.25">
      <c r="R1289" s="149"/>
      <c r="S1289" s="148"/>
      <c r="T1289" s="148"/>
      <c r="U1289" s="148"/>
      <c r="V1289" s="148"/>
      <c r="W1289" s="148"/>
      <c r="X1289" s="148"/>
      <c r="Y1289" s="148"/>
      <c r="Z1289" s="148"/>
      <c r="AA1289" s="148"/>
      <c r="AB1289" s="148"/>
      <c r="AC1289" s="148"/>
      <c r="AD1289" s="148"/>
      <c r="AP1289"/>
      <c r="AQ1289"/>
      <c r="AX1289"/>
    </row>
    <row r="1290" spans="18:50" ht="12" customHeight="1" x14ac:dyDescent="0.25">
      <c r="R1290" s="149"/>
      <c r="S1290" s="148"/>
      <c r="T1290" s="148"/>
      <c r="U1290" s="148"/>
      <c r="V1290" s="148"/>
      <c r="W1290" s="148"/>
      <c r="X1290" s="148"/>
      <c r="Y1290" s="148"/>
      <c r="Z1290" s="148"/>
      <c r="AA1290" s="148"/>
      <c r="AB1290" s="148"/>
      <c r="AC1290" s="148"/>
      <c r="AD1290" s="148"/>
      <c r="AP1290"/>
      <c r="AQ1290"/>
      <c r="AX1290"/>
    </row>
    <row r="1291" spans="18:50" ht="12" customHeight="1" x14ac:dyDescent="0.25">
      <c r="R1291" s="149"/>
      <c r="S1291" s="148"/>
      <c r="T1291" s="148"/>
      <c r="U1291" s="148"/>
      <c r="V1291" s="148"/>
      <c r="W1291" s="148"/>
      <c r="X1291" s="148"/>
      <c r="Y1291" s="148"/>
      <c r="Z1291" s="148"/>
      <c r="AA1291" s="148"/>
      <c r="AB1291" s="148"/>
      <c r="AC1291" s="148"/>
      <c r="AD1291" s="148"/>
      <c r="AP1291"/>
      <c r="AQ1291"/>
      <c r="AX1291"/>
    </row>
    <row r="1292" spans="18:50" ht="12" customHeight="1" x14ac:dyDescent="0.25">
      <c r="R1292" s="149"/>
      <c r="S1292" s="148"/>
      <c r="T1292" s="148"/>
      <c r="U1292" s="148"/>
      <c r="V1292" s="148"/>
      <c r="W1292" s="148"/>
      <c r="X1292" s="148"/>
      <c r="Y1292" s="148"/>
      <c r="Z1292" s="148"/>
      <c r="AA1292" s="148"/>
      <c r="AB1292" s="148"/>
      <c r="AC1292" s="148"/>
      <c r="AD1292" s="148"/>
      <c r="AP1292"/>
      <c r="AQ1292"/>
      <c r="AX1292"/>
    </row>
    <row r="1293" spans="18:50" ht="12" customHeight="1" x14ac:dyDescent="0.25">
      <c r="R1293" s="149"/>
      <c r="S1293" s="148"/>
      <c r="T1293" s="148"/>
      <c r="U1293" s="148"/>
      <c r="V1293" s="148"/>
      <c r="W1293" s="148"/>
      <c r="X1293" s="148"/>
      <c r="Y1293" s="148"/>
      <c r="Z1293" s="148"/>
      <c r="AA1293" s="148"/>
      <c r="AB1293" s="148"/>
      <c r="AC1293" s="148"/>
      <c r="AD1293" s="148"/>
      <c r="AP1293"/>
      <c r="AQ1293"/>
      <c r="AX1293"/>
    </row>
    <row r="1294" spans="18:50" ht="12" customHeight="1" x14ac:dyDescent="0.25">
      <c r="R1294" s="149"/>
      <c r="S1294" s="148"/>
      <c r="T1294" s="148"/>
      <c r="U1294" s="148"/>
      <c r="V1294" s="148"/>
      <c r="W1294" s="148"/>
      <c r="X1294" s="148"/>
      <c r="Y1294" s="148"/>
      <c r="Z1294" s="148"/>
      <c r="AA1294" s="148"/>
      <c r="AB1294" s="148"/>
      <c r="AC1294" s="148"/>
      <c r="AD1294" s="148"/>
      <c r="AP1294"/>
      <c r="AQ1294"/>
      <c r="AX1294"/>
    </row>
    <row r="1295" spans="18:50" ht="12" customHeight="1" x14ac:dyDescent="0.25">
      <c r="R1295" s="149"/>
      <c r="S1295" s="148"/>
      <c r="T1295" s="148"/>
      <c r="U1295" s="148"/>
      <c r="V1295" s="148"/>
      <c r="W1295" s="148"/>
      <c r="X1295" s="148"/>
      <c r="Y1295" s="148"/>
      <c r="Z1295" s="148"/>
      <c r="AA1295" s="148"/>
      <c r="AB1295" s="148"/>
      <c r="AC1295" s="148"/>
      <c r="AD1295" s="148"/>
      <c r="AP1295"/>
      <c r="AQ1295"/>
      <c r="AX1295"/>
    </row>
    <row r="1296" spans="18:50" ht="12" customHeight="1" x14ac:dyDescent="0.25">
      <c r="R1296" s="149"/>
      <c r="S1296" s="148"/>
      <c r="T1296" s="148"/>
      <c r="U1296" s="148"/>
      <c r="V1296" s="148"/>
      <c r="W1296" s="148"/>
      <c r="X1296" s="148"/>
      <c r="Y1296" s="148"/>
      <c r="Z1296" s="148"/>
      <c r="AA1296" s="148"/>
      <c r="AB1296" s="148"/>
      <c r="AC1296" s="148"/>
      <c r="AD1296" s="148"/>
      <c r="AP1296"/>
      <c r="AQ1296"/>
      <c r="AX1296"/>
    </row>
    <row r="1297" spans="18:50" ht="12" customHeight="1" x14ac:dyDescent="0.25">
      <c r="R1297" s="149"/>
      <c r="S1297" s="148"/>
      <c r="T1297" s="148"/>
      <c r="U1297" s="148"/>
      <c r="V1297" s="148"/>
      <c r="W1297" s="148"/>
      <c r="X1297" s="148"/>
      <c r="Y1297" s="148"/>
      <c r="Z1297" s="148"/>
      <c r="AA1297" s="148"/>
      <c r="AB1297" s="148"/>
      <c r="AC1297" s="148"/>
      <c r="AD1297" s="148"/>
      <c r="AP1297"/>
      <c r="AQ1297"/>
      <c r="AX1297"/>
    </row>
    <row r="1298" spans="18:50" ht="12" customHeight="1" x14ac:dyDescent="0.25">
      <c r="R1298" s="149"/>
      <c r="S1298" s="148"/>
      <c r="T1298" s="148"/>
      <c r="U1298" s="148"/>
      <c r="V1298" s="148"/>
      <c r="W1298" s="148"/>
      <c r="X1298" s="148"/>
      <c r="Y1298" s="148"/>
      <c r="Z1298" s="148"/>
      <c r="AA1298" s="148"/>
      <c r="AB1298" s="148"/>
      <c r="AC1298" s="148"/>
      <c r="AD1298" s="148"/>
      <c r="AP1298"/>
      <c r="AQ1298"/>
      <c r="AX1298"/>
    </row>
    <row r="1299" spans="18:50" ht="12" customHeight="1" x14ac:dyDescent="0.25">
      <c r="R1299" s="149"/>
      <c r="S1299" s="148"/>
      <c r="T1299" s="148"/>
      <c r="U1299" s="148"/>
      <c r="V1299" s="148"/>
      <c r="W1299" s="148"/>
      <c r="X1299" s="148"/>
      <c r="Y1299" s="148"/>
      <c r="Z1299" s="148"/>
      <c r="AA1299" s="148"/>
      <c r="AB1299" s="148"/>
      <c r="AC1299" s="148"/>
      <c r="AD1299" s="148"/>
      <c r="AP1299"/>
      <c r="AQ1299"/>
      <c r="AX1299"/>
    </row>
    <row r="1300" spans="18:50" ht="12" customHeight="1" x14ac:dyDescent="0.25">
      <c r="R1300" s="149"/>
      <c r="S1300" s="148"/>
      <c r="T1300" s="148"/>
      <c r="U1300" s="148"/>
      <c r="V1300" s="148"/>
      <c r="W1300" s="148"/>
      <c r="X1300" s="148"/>
      <c r="Y1300" s="148"/>
      <c r="Z1300" s="148"/>
      <c r="AA1300" s="148"/>
      <c r="AB1300" s="148"/>
      <c r="AC1300" s="148"/>
      <c r="AD1300" s="148"/>
      <c r="AP1300"/>
      <c r="AQ1300"/>
      <c r="AX1300"/>
    </row>
    <row r="1301" spans="18:50" ht="12" customHeight="1" x14ac:dyDescent="0.25">
      <c r="R1301" s="149"/>
      <c r="S1301" s="148"/>
      <c r="T1301" s="148"/>
      <c r="U1301" s="148"/>
      <c r="V1301" s="148"/>
      <c r="W1301" s="148"/>
      <c r="X1301" s="148"/>
      <c r="Y1301" s="148"/>
      <c r="Z1301" s="148"/>
      <c r="AA1301" s="148"/>
      <c r="AB1301" s="148"/>
      <c r="AC1301" s="148"/>
      <c r="AD1301" s="148"/>
      <c r="AP1301"/>
      <c r="AQ1301"/>
      <c r="AX1301"/>
    </row>
    <row r="1302" spans="18:50" ht="12" customHeight="1" x14ac:dyDescent="0.25">
      <c r="R1302" s="149"/>
      <c r="S1302" s="148"/>
      <c r="T1302" s="148"/>
      <c r="U1302" s="148"/>
      <c r="V1302" s="148"/>
      <c r="W1302" s="148"/>
      <c r="X1302" s="148"/>
      <c r="Y1302" s="148"/>
      <c r="Z1302" s="148"/>
      <c r="AA1302" s="148"/>
      <c r="AB1302" s="148"/>
      <c r="AC1302" s="148"/>
      <c r="AD1302" s="148"/>
      <c r="AP1302"/>
      <c r="AQ1302"/>
      <c r="AX1302"/>
    </row>
    <row r="1303" spans="18:50" ht="12" customHeight="1" x14ac:dyDescent="0.25">
      <c r="R1303" s="149"/>
      <c r="S1303" s="148"/>
      <c r="T1303" s="148"/>
      <c r="U1303" s="148"/>
      <c r="V1303" s="148"/>
      <c r="W1303" s="148"/>
      <c r="X1303" s="148"/>
      <c r="Y1303" s="148"/>
      <c r="Z1303" s="148"/>
      <c r="AA1303" s="148"/>
      <c r="AB1303" s="148"/>
      <c r="AC1303" s="148"/>
      <c r="AD1303" s="148"/>
      <c r="AP1303"/>
      <c r="AQ1303"/>
      <c r="AX1303"/>
    </row>
    <row r="1304" spans="18:50" ht="12" customHeight="1" x14ac:dyDescent="0.25">
      <c r="R1304" s="149"/>
      <c r="S1304" s="148"/>
      <c r="T1304" s="148"/>
      <c r="U1304" s="148"/>
      <c r="V1304" s="148"/>
      <c r="W1304" s="148"/>
      <c r="X1304" s="148"/>
      <c r="Y1304" s="148"/>
      <c r="Z1304" s="148"/>
      <c r="AA1304" s="148"/>
      <c r="AB1304" s="148"/>
      <c r="AC1304" s="148"/>
      <c r="AD1304" s="148"/>
      <c r="AP1304"/>
      <c r="AQ1304"/>
      <c r="AX1304"/>
    </row>
    <row r="1305" spans="18:50" ht="12" customHeight="1" x14ac:dyDescent="0.25">
      <c r="R1305" s="149"/>
      <c r="S1305" s="148"/>
      <c r="T1305" s="148"/>
      <c r="U1305" s="148"/>
      <c r="V1305" s="148"/>
      <c r="W1305" s="148"/>
      <c r="X1305" s="148"/>
      <c r="Y1305" s="148"/>
      <c r="Z1305" s="148"/>
      <c r="AA1305" s="148"/>
      <c r="AB1305" s="148"/>
      <c r="AC1305" s="148"/>
      <c r="AD1305" s="148"/>
      <c r="AP1305"/>
      <c r="AQ1305"/>
      <c r="AX1305"/>
    </row>
    <row r="1306" spans="18:50" ht="12" customHeight="1" x14ac:dyDescent="0.25">
      <c r="R1306" s="149"/>
      <c r="S1306" s="148"/>
      <c r="T1306" s="148"/>
      <c r="U1306" s="148"/>
      <c r="V1306" s="148"/>
      <c r="W1306" s="148"/>
      <c r="X1306" s="148"/>
      <c r="Y1306" s="148"/>
      <c r="Z1306" s="148"/>
      <c r="AA1306" s="148"/>
      <c r="AB1306" s="148"/>
      <c r="AC1306" s="148"/>
      <c r="AD1306" s="148"/>
      <c r="AP1306"/>
      <c r="AQ1306"/>
      <c r="AX1306"/>
    </row>
    <row r="1307" spans="18:50" ht="12" customHeight="1" x14ac:dyDescent="0.25">
      <c r="R1307" s="149"/>
      <c r="S1307" s="148"/>
      <c r="T1307" s="148"/>
      <c r="U1307" s="148"/>
      <c r="V1307" s="148"/>
      <c r="W1307" s="148"/>
      <c r="X1307" s="148"/>
      <c r="Y1307" s="148"/>
      <c r="Z1307" s="148"/>
      <c r="AA1307" s="148"/>
      <c r="AB1307" s="148"/>
      <c r="AC1307" s="148"/>
      <c r="AD1307" s="148"/>
      <c r="AP1307"/>
      <c r="AQ1307"/>
      <c r="AX1307"/>
    </row>
    <row r="1308" spans="18:50" ht="12" customHeight="1" x14ac:dyDescent="0.25">
      <c r="R1308" s="149"/>
      <c r="S1308" s="148"/>
      <c r="T1308" s="148"/>
      <c r="U1308" s="148"/>
      <c r="V1308" s="148"/>
      <c r="W1308" s="148"/>
      <c r="X1308" s="148"/>
      <c r="Y1308" s="148"/>
      <c r="Z1308" s="148"/>
      <c r="AA1308" s="148"/>
      <c r="AB1308" s="148"/>
      <c r="AC1308" s="148"/>
      <c r="AD1308" s="148"/>
      <c r="AP1308"/>
      <c r="AQ1308"/>
      <c r="AX1308"/>
    </row>
    <row r="1309" spans="18:50" ht="12" customHeight="1" x14ac:dyDescent="0.25">
      <c r="R1309" s="149"/>
      <c r="S1309" s="148"/>
      <c r="T1309" s="148"/>
      <c r="U1309" s="148"/>
      <c r="V1309" s="148"/>
      <c r="W1309" s="148"/>
      <c r="X1309" s="148"/>
      <c r="Y1309" s="148"/>
      <c r="Z1309" s="148"/>
      <c r="AA1309" s="148"/>
      <c r="AB1309" s="148"/>
      <c r="AC1309" s="148"/>
      <c r="AD1309" s="148"/>
      <c r="AP1309"/>
      <c r="AQ1309"/>
      <c r="AX1309"/>
    </row>
    <row r="1310" spans="18:50" ht="12" customHeight="1" x14ac:dyDescent="0.25">
      <c r="R1310" s="149"/>
      <c r="S1310" s="148"/>
      <c r="T1310" s="148"/>
      <c r="U1310" s="148"/>
      <c r="V1310" s="148"/>
      <c r="W1310" s="148"/>
      <c r="X1310" s="148"/>
      <c r="Y1310" s="148"/>
      <c r="Z1310" s="148"/>
      <c r="AA1310" s="148"/>
      <c r="AB1310" s="148"/>
      <c r="AC1310" s="148"/>
      <c r="AD1310" s="148"/>
      <c r="AP1310"/>
      <c r="AQ1310"/>
      <c r="AX1310"/>
    </row>
    <row r="1311" spans="18:50" ht="12" customHeight="1" x14ac:dyDescent="0.25">
      <c r="R1311" s="149"/>
      <c r="S1311" s="148"/>
      <c r="T1311" s="148"/>
      <c r="U1311" s="148"/>
      <c r="V1311" s="148"/>
      <c r="W1311" s="148"/>
      <c r="X1311" s="148"/>
      <c r="Y1311" s="148"/>
      <c r="Z1311" s="148"/>
      <c r="AA1311" s="148"/>
      <c r="AB1311" s="148"/>
      <c r="AC1311" s="148"/>
      <c r="AD1311" s="148"/>
      <c r="AP1311"/>
      <c r="AQ1311"/>
      <c r="AX1311"/>
    </row>
    <row r="1312" spans="18:50" ht="12" customHeight="1" x14ac:dyDescent="0.25">
      <c r="R1312" s="149"/>
      <c r="S1312" s="148"/>
      <c r="T1312" s="148"/>
      <c r="U1312" s="148"/>
      <c r="V1312" s="148"/>
      <c r="W1312" s="148"/>
      <c r="X1312" s="148"/>
      <c r="Y1312" s="148"/>
      <c r="Z1312" s="148"/>
      <c r="AA1312" s="148"/>
      <c r="AB1312" s="148"/>
      <c r="AC1312" s="148"/>
      <c r="AD1312" s="148"/>
      <c r="AP1312"/>
      <c r="AQ1312"/>
      <c r="AX1312"/>
    </row>
    <row r="1313" spans="18:50" ht="12" customHeight="1" x14ac:dyDescent="0.25">
      <c r="R1313" s="149"/>
      <c r="S1313" s="148"/>
      <c r="T1313" s="148"/>
      <c r="U1313" s="148"/>
      <c r="V1313" s="148"/>
      <c r="W1313" s="148"/>
      <c r="X1313" s="148"/>
      <c r="Y1313" s="148"/>
      <c r="Z1313" s="148"/>
      <c r="AA1313" s="148"/>
      <c r="AB1313" s="148"/>
      <c r="AC1313" s="148"/>
      <c r="AD1313" s="148"/>
      <c r="AP1313"/>
      <c r="AQ1313"/>
      <c r="AX1313"/>
    </row>
    <row r="1314" spans="18:50" ht="12" customHeight="1" x14ac:dyDescent="0.25">
      <c r="R1314" s="149"/>
      <c r="S1314" s="148"/>
      <c r="T1314" s="148"/>
      <c r="U1314" s="148"/>
      <c r="V1314" s="148"/>
      <c r="W1314" s="148"/>
      <c r="X1314" s="148"/>
      <c r="Y1314" s="148"/>
      <c r="Z1314" s="148"/>
      <c r="AA1314" s="148"/>
      <c r="AB1314" s="148"/>
      <c r="AC1314" s="148"/>
      <c r="AD1314" s="148"/>
      <c r="AP1314"/>
      <c r="AQ1314"/>
      <c r="AX1314"/>
    </row>
    <row r="1315" spans="18:50" ht="12" customHeight="1" x14ac:dyDescent="0.25">
      <c r="R1315" s="149"/>
      <c r="S1315" s="148"/>
      <c r="T1315" s="148"/>
      <c r="U1315" s="148"/>
      <c r="V1315" s="148"/>
      <c r="W1315" s="148"/>
      <c r="X1315" s="148"/>
      <c r="Y1315" s="148"/>
      <c r="Z1315" s="148"/>
      <c r="AA1315" s="148"/>
      <c r="AB1315" s="148"/>
      <c r="AC1315" s="148"/>
      <c r="AD1315" s="148"/>
      <c r="AP1315"/>
      <c r="AQ1315"/>
      <c r="AX1315"/>
    </row>
    <row r="1316" spans="18:50" ht="12" customHeight="1" x14ac:dyDescent="0.25">
      <c r="R1316" s="149"/>
      <c r="S1316" s="148"/>
      <c r="T1316" s="148"/>
      <c r="U1316" s="148"/>
      <c r="V1316" s="148"/>
      <c r="W1316" s="148"/>
      <c r="X1316" s="148"/>
      <c r="Y1316" s="148"/>
      <c r="Z1316" s="148"/>
      <c r="AA1316" s="148"/>
      <c r="AB1316" s="148"/>
      <c r="AC1316" s="148"/>
      <c r="AD1316" s="148"/>
      <c r="AP1316"/>
      <c r="AQ1316"/>
      <c r="AX1316"/>
    </row>
    <row r="1317" spans="18:50" ht="12" customHeight="1" x14ac:dyDescent="0.25">
      <c r="R1317" s="149"/>
      <c r="S1317" s="148"/>
      <c r="T1317" s="148"/>
      <c r="U1317" s="148"/>
      <c r="V1317" s="148"/>
      <c r="W1317" s="148"/>
      <c r="X1317" s="148"/>
      <c r="Y1317" s="148"/>
      <c r="Z1317" s="148"/>
      <c r="AA1317" s="148"/>
      <c r="AB1317" s="148"/>
      <c r="AC1317" s="148"/>
      <c r="AD1317" s="148"/>
      <c r="AP1317"/>
      <c r="AQ1317"/>
      <c r="AX1317"/>
    </row>
    <row r="1318" spans="18:50" ht="12" customHeight="1" x14ac:dyDescent="0.25">
      <c r="R1318" s="149"/>
      <c r="S1318" s="148"/>
      <c r="T1318" s="148"/>
      <c r="U1318" s="148"/>
      <c r="V1318" s="148"/>
      <c r="W1318" s="148"/>
      <c r="X1318" s="148"/>
      <c r="Y1318" s="148"/>
      <c r="Z1318" s="148"/>
      <c r="AA1318" s="148"/>
      <c r="AB1318" s="148"/>
      <c r="AC1318" s="148"/>
      <c r="AD1318" s="148"/>
      <c r="AP1318"/>
      <c r="AQ1318"/>
      <c r="AX1318"/>
    </row>
    <row r="1319" spans="18:50" ht="12" customHeight="1" x14ac:dyDescent="0.25">
      <c r="R1319" s="149"/>
      <c r="S1319" s="148"/>
      <c r="T1319" s="148"/>
      <c r="U1319" s="148"/>
      <c r="V1319" s="148"/>
      <c r="W1319" s="148"/>
      <c r="X1319" s="148"/>
      <c r="Y1319" s="148"/>
      <c r="Z1319" s="148"/>
      <c r="AA1319" s="148"/>
      <c r="AB1319" s="148"/>
      <c r="AC1319" s="148"/>
      <c r="AD1319" s="148"/>
      <c r="AP1319"/>
      <c r="AQ1319"/>
      <c r="AX1319"/>
    </row>
    <row r="1320" spans="18:50" ht="12" customHeight="1" x14ac:dyDescent="0.25">
      <c r="R1320" s="149"/>
      <c r="S1320" s="148"/>
      <c r="T1320" s="148"/>
      <c r="U1320" s="148"/>
      <c r="V1320" s="148"/>
      <c r="W1320" s="148"/>
      <c r="X1320" s="148"/>
      <c r="Y1320" s="148"/>
      <c r="Z1320" s="148"/>
      <c r="AA1320" s="148"/>
      <c r="AB1320" s="148"/>
      <c r="AC1320" s="148"/>
      <c r="AD1320" s="148"/>
      <c r="AP1320"/>
      <c r="AQ1320"/>
      <c r="AX1320"/>
    </row>
    <row r="1321" spans="18:50" ht="12" customHeight="1" x14ac:dyDescent="0.25">
      <c r="R1321" s="149"/>
      <c r="S1321" s="148"/>
      <c r="T1321" s="148"/>
      <c r="U1321" s="148"/>
      <c r="V1321" s="148"/>
      <c r="W1321" s="148"/>
      <c r="X1321" s="148"/>
      <c r="Y1321" s="148"/>
      <c r="Z1321" s="148"/>
      <c r="AA1321" s="148"/>
      <c r="AB1321" s="148"/>
      <c r="AC1321" s="148"/>
      <c r="AD1321" s="148"/>
      <c r="AP1321"/>
      <c r="AQ1321"/>
      <c r="AX1321"/>
    </row>
    <row r="1322" spans="18:50" ht="12" customHeight="1" x14ac:dyDescent="0.25">
      <c r="R1322" s="149"/>
      <c r="S1322" s="148"/>
      <c r="T1322" s="148"/>
      <c r="U1322" s="148"/>
      <c r="V1322" s="148"/>
      <c r="W1322" s="148"/>
      <c r="X1322" s="148"/>
      <c r="Y1322" s="148"/>
      <c r="Z1322" s="148"/>
      <c r="AA1322" s="148"/>
      <c r="AB1322" s="148"/>
      <c r="AC1322" s="148"/>
      <c r="AD1322" s="148"/>
      <c r="AP1322"/>
      <c r="AQ1322"/>
      <c r="AX1322"/>
    </row>
    <row r="1323" spans="18:50" ht="12" customHeight="1" x14ac:dyDescent="0.25">
      <c r="R1323" s="149"/>
      <c r="S1323" s="148"/>
      <c r="T1323" s="148"/>
      <c r="U1323" s="148"/>
      <c r="V1323" s="148"/>
      <c r="W1323" s="148"/>
      <c r="X1323" s="148"/>
      <c r="Y1323" s="148"/>
      <c r="Z1323" s="148"/>
      <c r="AA1323" s="148"/>
      <c r="AB1323" s="148"/>
      <c r="AC1323" s="148"/>
      <c r="AD1323" s="148"/>
      <c r="AP1323"/>
      <c r="AQ1323"/>
      <c r="AX1323"/>
    </row>
    <row r="1324" spans="18:50" ht="12" customHeight="1" x14ac:dyDescent="0.25">
      <c r="R1324" s="149"/>
      <c r="S1324" s="148"/>
      <c r="T1324" s="148"/>
      <c r="U1324" s="148"/>
      <c r="V1324" s="148"/>
      <c r="W1324" s="148"/>
      <c r="X1324" s="148"/>
      <c r="Y1324" s="148"/>
      <c r="Z1324" s="148"/>
      <c r="AA1324" s="148"/>
      <c r="AB1324" s="148"/>
      <c r="AC1324" s="148"/>
      <c r="AD1324" s="148"/>
      <c r="AP1324"/>
      <c r="AQ1324"/>
      <c r="AX1324"/>
    </row>
    <row r="1325" spans="18:50" ht="12" customHeight="1" x14ac:dyDescent="0.25">
      <c r="R1325" s="149"/>
      <c r="S1325" s="148"/>
      <c r="T1325" s="148"/>
      <c r="U1325" s="148"/>
      <c r="V1325" s="148"/>
      <c r="W1325" s="148"/>
      <c r="X1325" s="148"/>
      <c r="Y1325" s="148"/>
      <c r="Z1325" s="148"/>
      <c r="AA1325" s="148"/>
      <c r="AB1325" s="148"/>
      <c r="AC1325" s="148"/>
      <c r="AD1325" s="148"/>
      <c r="AP1325"/>
      <c r="AQ1325"/>
      <c r="AX1325"/>
    </row>
    <row r="1326" spans="18:50" ht="12" customHeight="1" x14ac:dyDescent="0.25">
      <c r="R1326" s="149"/>
      <c r="S1326" s="148"/>
      <c r="T1326" s="148"/>
      <c r="U1326" s="148"/>
      <c r="V1326" s="148"/>
      <c r="W1326" s="148"/>
      <c r="X1326" s="148"/>
      <c r="Y1326" s="148"/>
      <c r="Z1326" s="148"/>
      <c r="AA1326" s="148"/>
      <c r="AB1326" s="148"/>
      <c r="AC1326" s="148"/>
      <c r="AD1326" s="148"/>
      <c r="AP1326"/>
      <c r="AQ1326"/>
      <c r="AX1326"/>
    </row>
    <row r="1327" spans="18:50" ht="12" customHeight="1" x14ac:dyDescent="0.25">
      <c r="R1327" s="149"/>
      <c r="S1327" s="148"/>
      <c r="T1327" s="148"/>
      <c r="U1327" s="148"/>
      <c r="V1327" s="148"/>
      <c r="W1327" s="148"/>
      <c r="X1327" s="148"/>
      <c r="Y1327" s="148"/>
      <c r="Z1327" s="148"/>
      <c r="AA1327" s="148"/>
      <c r="AB1327" s="148"/>
      <c r="AC1327" s="148"/>
      <c r="AD1327" s="148"/>
      <c r="AP1327"/>
      <c r="AQ1327"/>
      <c r="AX1327"/>
    </row>
    <row r="1328" spans="18:50" ht="12" customHeight="1" x14ac:dyDescent="0.25">
      <c r="R1328" s="149"/>
      <c r="S1328" s="148"/>
      <c r="T1328" s="148"/>
      <c r="U1328" s="148"/>
      <c r="V1328" s="148"/>
      <c r="W1328" s="148"/>
      <c r="X1328" s="148"/>
      <c r="Y1328" s="148"/>
      <c r="Z1328" s="148"/>
      <c r="AA1328" s="148"/>
      <c r="AB1328" s="148"/>
      <c r="AC1328" s="148"/>
      <c r="AD1328" s="148"/>
      <c r="AP1328"/>
      <c r="AQ1328"/>
      <c r="AX1328"/>
    </row>
    <row r="1329" spans="18:50" ht="12" customHeight="1" x14ac:dyDescent="0.25">
      <c r="R1329" s="149"/>
      <c r="S1329" s="148"/>
      <c r="T1329" s="148"/>
      <c r="U1329" s="148"/>
      <c r="V1329" s="148"/>
      <c r="W1329" s="148"/>
      <c r="X1329" s="148"/>
      <c r="Y1329" s="148"/>
      <c r="Z1329" s="148"/>
      <c r="AA1329" s="148"/>
      <c r="AB1329" s="148"/>
      <c r="AC1329" s="148"/>
      <c r="AD1329" s="148"/>
      <c r="AP1329"/>
      <c r="AQ1329"/>
      <c r="AX1329"/>
    </row>
    <row r="1330" spans="18:50" ht="12" customHeight="1" x14ac:dyDescent="0.25">
      <c r="R1330" s="149"/>
      <c r="S1330" s="148"/>
      <c r="T1330" s="148"/>
      <c r="U1330" s="148"/>
      <c r="V1330" s="148"/>
      <c r="W1330" s="148"/>
      <c r="X1330" s="148"/>
      <c r="Y1330" s="148"/>
      <c r="Z1330" s="148"/>
      <c r="AA1330" s="148"/>
      <c r="AB1330" s="148"/>
      <c r="AC1330" s="148"/>
      <c r="AD1330" s="148"/>
      <c r="AP1330"/>
      <c r="AQ1330"/>
      <c r="AX1330"/>
    </row>
    <row r="1331" spans="18:50" ht="12" customHeight="1" x14ac:dyDescent="0.25">
      <c r="R1331" s="149"/>
      <c r="S1331" s="148"/>
      <c r="T1331" s="148"/>
      <c r="U1331" s="148"/>
      <c r="V1331" s="148"/>
      <c r="W1331" s="148"/>
      <c r="X1331" s="148"/>
      <c r="Y1331" s="148"/>
      <c r="Z1331" s="148"/>
      <c r="AA1331" s="148"/>
      <c r="AB1331" s="148"/>
      <c r="AC1331" s="148"/>
      <c r="AD1331" s="148"/>
      <c r="AP1331"/>
      <c r="AQ1331"/>
      <c r="AX1331"/>
    </row>
    <row r="1332" spans="18:50" ht="12" customHeight="1" x14ac:dyDescent="0.25">
      <c r="R1332" s="149"/>
      <c r="S1332" s="148"/>
      <c r="T1332" s="148"/>
      <c r="U1332" s="148"/>
      <c r="V1332" s="148"/>
      <c r="W1332" s="148"/>
      <c r="X1332" s="148"/>
      <c r="Y1332" s="148"/>
      <c r="Z1332" s="148"/>
      <c r="AA1332" s="148"/>
      <c r="AB1332" s="148"/>
      <c r="AC1332" s="148"/>
      <c r="AD1332" s="148"/>
      <c r="AP1332"/>
      <c r="AQ1332"/>
      <c r="AX1332"/>
    </row>
    <row r="1333" spans="18:50" ht="12" customHeight="1" x14ac:dyDescent="0.25">
      <c r="R1333" s="149"/>
      <c r="S1333" s="148"/>
      <c r="T1333" s="148"/>
      <c r="U1333" s="148"/>
      <c r="V1333" s="148"/>
      <c r="W1333" s="148"/>
      <c r="X1333" s="148"/>
      <c r="Y1333" s="148"/>
      <c r="Z1333" s="148"/>
      <c r="AA1333" s="148"/>
      <c r="AB1333" s="148"/>
      <c r="AC1333" s="148"/>
      <c r="AD1333" s="148"/>
      <c r="AP1333"/>
      <c r="AQ1333"/>
      <c r="AX1333"/>
    </row>
    <row r="1334" spans="18:50" ht="12" customHeight="1" x14ac:dyDescent="0.25">
      <c r="R1334" s="149"/>
      <c r="S1334" s="148"/>
      <c r="T1334" s="148"/>
      <c r="U1334" s="148"/>
      <c r="V1334" s="148"/>
      <c r="W1334" s="148"/>
      <c r="X1334" s="148"/>
      <c r="Y1334" s="148"/>
      <c r="Z1334" s="148"/>
      <c r="AA1334" s="148"/>
      <c r="AB1334" s="148"/>
      <c r="AC1334" s="148"/>
      <c r="AD1334" s="148"/>
      <c r="AP1334"/>
      <c r="AQ1334"/>
      <c r="AX1334"/>
    </row>
    <row r="1335" spans="18:50" ht="12" customHeight="1" x14ac:dyDescent="0.25">
      <c r="R1335" s="149"/>
      <c r="S1335" s="148"/>
      <c r="T1335" s="148"/>
      <c r="U1335" s="148"/>
      <c r="V1335" s="148"/>
      <c r="W1335" s="148"/>
      <c r="X1335" s="148"/>
      <c r="Y1335" s="148"/>
      <c r="Z1335" s="148"/>
      <c r="AA1335" s="148"/>
      <c r="AB1335" s="148"/>
      <c r="AC1335" s="148"/>
      <c r="AD1335" s="148"/>
      <c r="AP1335"/>
      <c r="AQ1335"/>
      <c r="AX1335"/>
    </row>
    <row r="1336" spans="18:50" ht="12" customHeight="1" x14ac:dyDescent="0.25">
      <c r="R1336" s="149"/>
      <c r="S1336" s="148"/>
      <c r="T1336" s="148"/>
      <c r="U1336" s="148"/>
      <c r="V1336" s="148"/>
      <c r="W1336" s="148"/>
      <c r="X1336" s="148"/>
      <c r="Y1336" s="148"/>
      <c r="Z1336" s="148"/>
      <c r="AA1336" s="148"/>
      <c r="AB1336" s="148"/>
      <c r="AC1336" s="148"/>
      <c r="AD1336" s="148"/>
      <c r="AP1336"/>
      <c r="AQ1336"/>
      <c r="AX1336"/>
    </row>
    <row r="1337" spans="18:50" ht="12" customHeight="1" x14ac:dyDescent="0.25">
      <c r="R1337" s="149"/>
      <c r="S1337" s="148"/>
      <c r="T1337" s="148"/>
      <c r="U1337" s="148"/>
      <c r="V1337" s="148"/>
      <c r="W1337" s="148"/>
      <c r="X1337" s="148"/>
      <c r="Y1337" s="148"/>
      <c r="Z1337" s="148"/>
      <c r="AA1337" s="148"/>
      <c r="AB1337" s="148"/>
      <c r="AC1337" s="148"/>
      <c r="AD1337" s="148"/>
      <c r="AP1337"/>
      <c r="AQ1337"/>
      <c r="AX1337"/>
    </row>
    <row r="1338" spans="18:50" ht="12" customHeight="1" x14ac:dyDescent="0.25">
      <c r="R1338" s="149"/>
      <c r="S1338" s="148"/>
      <c r="T1338" s="148"/>
      <c r="U1338" s="148"/>
      <c r="V1338" s="148"/>
      <c r="W1338" s="148"/>
      <c r="X1338" s="148"/>
      <c r="Y1338" s="148"/>
      <c r="Z1338" s="148"/>
      <c r="AA1338" s="148"/>
      <c r="AB1338" s="148"/>
      <c r="AC1338" s="148"/>
      <c r="AD1338" s="148"/>
      <c r="AP1338"/>
      <c r="AQ1338"/>
      <c r="AX1338"/>
    </row>
    <row r="1339" spans="18:50" ht="12" customHeight="1" x14ac:dyDescent="0.25">
      <c r="R1339" s="149"/>
      <c r="S1339" s="148"/>
      <c r="T1339" s="148"/>
      <c r="U1339" s="148"/>
      <c r="V1339" s="148"/>
      <c r="W1339" s="148"/>
      <c r="X1339" s="148"/>
      <c r="Y1339" s="148"/>
      <c r="Z1339" s="148"/>
      <c r="AA1339" s="148"/>
      <c r="AB1339" s="148"/>
      <c r="AC1339" s="148"/>
      <c r="AD1339" s="148"/>
      <c r="AP1339"/>
      <c r="AQ1339"/>
      <c r="AX1339"/>
    </row>
    <row r="1340" spans="18:50" ht="12" customHeight="1" x14ac:dyDescent="0.25">
      <c r="R1340" s="149"/>
      <c r="S1340" s="148"/>
      <c r="T1340" s="148"/>
      <c r="U1340" s="148"/>
      <c r="V1340" s="148"/>
      <c r="W1340" s="148"/>
      <c r="X1340" s="148"/>
      <c r="Y1340" s="148"/>
      <c r="Z1340" s="148"/>
      <c r="AA1340" s="148"/>
      <c r="AB1340" s="148"/>
      <c r="AC1340" s="148"/>
      <c r="AD1340" s="148"/>
      <c r="AP1340"/>
      <c r="AQ1340"/>
      <c r="AX1340"/>
    </row>
    <row r="1341" spans="18:50" ht="12" customHeight="1" x14ac:dyDescent="0.25">
      <c r="R1341" s="149"/>
      <c r="S1341" s="148"/>
      <c r="T1341" s="148"/>
      <c r="U1341" s="148"/>
      <c r="V1341" s="148"/>
      <c r="W1341" s="148"/>
      <c r="X1341" s="148"/>
      <c r="Y1341" s="148"/>
      <c r="Z1341" s="148"/>
      <c r="AA1341" s="148"/>
      <c r="AB1341" s="148"/>
      <c r="AC1341" s="148"/>
      <c r="AD1341" s="148"/>
      <c r="AP1341"/>
      <c r="AQ1341"/>
      <c r="AX1341"/>
    </row>
    <row r="1342" spans="18:50" ht="12" customHeight="1" x14ac:dyDescent="0.25">
      <c r="R1342" s="149"/>
      <c r="S1342" s="148"/>
      <c r="T1342" s="148"/>
      <c r="U1342" s="148"/>
      <c r="V1342" s="148"/>
      <c r="W1342" s="148"/>
      <c r="X1342" s="148"/>
      <c r="Y1342" s="148"/>
      <c r="Z1342" s="148"/>
      <c r="AA1342" s="148"/>
      <c r="AB1342" s="148"/>
      <c r="AC1342" s="148"/>
      <c r="AD1342" s="148"/>
      <c r="AP1342"/>
      <c r="AQ1342"/>
      <c r="AX1342"/>
    </row>
    <row r="1343" spans="18:50" ht="12" customHeight="1" x14ac:dyDescent="0.25">
      <c r="R1343" s="149"/>
      <c r="S1343" s="148"/>
      <c r="T1343" s="148"/>
      <c r="U1343" s="148"/>
      <c r="V1343" s="148"/>
      <c r="W1343" s="148"/>
      <c r="X1343" s="148"/>
      <c r="Y1343" s="148"/>
      <c r="Z1343" s="148"/>
      <c r="AA1343" s="148"/>
      <c r="AB1343" s="148"/>
      <c r="AC1343" s="148"/>
      <c r="AD1343" s="148"/>
      <c r="AP1343"/>
      <c r="AQ1343"/>
      <c r="AX1343"/>
    </row>
    <row r="1344" spans="18:50" ht="12" customHeight="1" x14ac:dyDescent="0.25">
      <c r="R1344" s="149"/>
      <c r="S1344" s="148"/>
      <c r="T1344" s="148"/>
      <c r="U1344" s="148"/>
      <c r="V1344" s="148"/>
      <c r="W1344" s="148"/>
      <c r="X1344" s="148"/>
      <c r="Y1344" s="148"/>
      <c r="Z1344" s="148"/>
      <c r="AA1344" s="148"/>
      <c r="AB1344" s="148"/>
      <c r="AC1344" s="148"/>
      <c r="AD1344" s="148"/>
      <c r="AP1344"/>
      <c r="AQ1344"/>
      <c r="AX1344"/>
    </row>
    <row r="1345" spans="18:50" ht="12" customHeight="1" x14ac:dyDescent="0.25">
      <c r="R1345" s="149"/>
      <c r="S1345" s="148"/>
      <c r="T1345" s="148"/>
      <c r="U1345" s="148"/>
      <c r="V1345" s="148"/>
      <c r="W1345" s="148"/>
      <c r="X1345" s="148"/>
      <c r="Y1345" s="148"/>
      <c r="Z1345" s="148"/>
      <c r="AA1345" s="148"/>
      <c r="AB1345" s="148"/>
      <c r="AC1345" s="148"/>
      <c r="AD1345" s="148"/>
      <c r="AP1345"/>
      <c r="AQ1345"/>
      <c r="AX1345"/>
    </row>
    <row r="1346" spans="18:50" ht="12" customHeight="1" x14ac:dyDescent="0.25">
      <c r="R1346" s="149"/>
      <c r="S1346" s="148"/>
      <c r="T1346" s="148"/>
      <c r="U1346" s="148"/>
      <c r="V1346" s="148"/>
      <c r="W1346" s="148"/>
      <c r="X1346" s="148"/>
      <c r="Y1346" s="148"/>
      <c r="Z1346" s="148"/>
      <c r="AA1346" s="148"/>
      <c r="AB1346" s="148"/>
      <c r="AC1346" s="148"/>
      <c r="AD1346" s="148"/>
      <c r="AP1346"/>
      <c r="AQ1346"/>
      <c r="AX1346"/>
    </row>
    <row r="1347" spans="18:50" ht="12" customHeight="1" x14ac:dyDescent="0.25">
      <c r="R1347" s="149"/>
      <c r="S1347" s="148"/>
      <c r="T1347" s="148"/>
      <c r="U1347" s="148"/>
      <c r="V1347" s="148"/>
      <c r="W1347" s="148"/>
      <c r="X1347" s="148"/>
      <c r="Y1347" s="148"/>
      <c r="Z1347" s="148"/>
      <c r="AA1347" s="148"/>
      <c r="AB1347" s="148"/>
      <c r="AC1347" s="148"/>
      <c r="AD1347" s="148"/>
      <c r="AP1347"/>
      <c r="AQ1347"/>
      <c r="AX1347"/>
    </row>
    <row r="1348" spans="18:50" ht="12" customHeight="1" x14ac:dyDescent="0.25">
      <c r="R1348" s="149"/>
      <c r="S1348" s="148"/>
      <c r="T1348" s="148"/>
      <c r="U1348" s="148"/>
      <c r="V1348" s="148"/>
      <c r="W1348" s="148"/>
      <c r="X1348" s="148"/>
      <c r="Y1348" s="148"/>
      <c r="Z1348" s="148"/>
      <c r="AA1348" s="148"/>
      <c r="AB1348" s="148"/>
      <c r="AC1348" s="148"/>
      <c r="AD1348" s="148"/>
      <c r="AP1348"/>
      <c r="AQ1348"/>
      <c r="AX1348"/>
    </row>
    <row r="1349" spans="18:50" ht="12" customHeight="1" x14ac:dyDescent="0.25">
      <c r="R1349" s="149"/>
      <c r="S1349" s="148"/>
      <c r="T1349" s="148"/>
      <c r="U1349" s="148"/>
      <c r="V1349" s="148"/>
      <c r="W1349" s="148"/>
      <c r="X1349" s="148"/>
      <c r="Y1349" s="148"/>
      <c r="Z1349" s="148"/>
      <c r="AA1349" s="148"/>
      <c r="AB1349" s="148"/>
      <c r="AC1349" s="148"/>
      <c r="AD1349" s="148"/>
      <c r="AP1349"/>
      <c r="AQ1349"/>
      <c r="AX1349"/>
    </row>
    <row r="1350" spans="18:50" ht="12" customHeight="1" x14ac:dyDescent="0.25">
      <c r="R1350" s="149"/>
      <c r="S1350" s="148"/>
      <c r="T1350" s="148"/>
      <c r="U1350" s="148"/>
      <c r="V1350" s="148"/>
      <c r="W1350" s="148"/>
      <c r="X1350" s="148"/>
      <c r="Y1350" s="148"/>
      <c r="Z1350" s="148"/>
      <c r="AA1350" s="148"/>
      <c r="AB1350" s="148"/>
      <c r="AC1350" s="148"/>
      <c r="AD1350" s="148"/>
      <c r="AP1350"/>
      <c r="AQ1350"/>
      <c r="AX1350"/>
    </row>
    <row r="1351" spans="18:50" ht="12" customHeight="1" x14ac:dyDescent="0.25">
      <c r="R1351" s="149"/>
      <c r="S1351" s="148"/>
      <c r="T1351" s="148"/>
      <c r="U1351" s="148"/>
      <c r="V1351" s="148"/>
      <c r="W1351" s="148"/>
      <c r="X1351" s="148"/>
      <c r="Y1351" s="148"/>
      <c r="Z1351" s="148"/>
      <c r="AA1351" s="148"/>
      <c r="AB1351" s="148"/>
      <c r="AC1351" s="148"/>
      <c r="AD1351" s="148"/>
      <c r="AP1351"/>
      <c r="AQ1351"/>
      <c r="AX1351"/>
    </row>
    <row r="1352" spans="18:50" ht="12" customHeight="1" x14ac:dyDescent="0.25">
      <c r="R1352" s="149"/>
      <c r="S1352" s="148"/>
      <c r="T1352" s="148"/>
      <c r="U1352" s="148"/>
      <c r="V1352" s="148"/>
      <c r="W1352" s="148"/>
      <c r="X1352" s="148"/>
      <c r="Y1352" s="148"/>
      <c r="Z1352" s="148"/>
      <c r="AA1352" s="148"/>
      <c r="AB1352" s="148"/>
      <c r="AC1352" s="148"/>
      <c r="AD1352" s="148"/>
      <c r="AP1352"/>
      <c r="AQ1352"/>
      <c r="AX1352"/>
    </row>
    <row r="1353" spans="18:50" ht="12" customHeight="1" x14ac:dyDescent="0.25">
      <c r="R1353" s="149"/>
      <c r="S1353" s="148"/>
      <c r="T1353" s="148"/>
      <c r="U1353" s="148"/>
      <c r="V1353" s="148"/>
      <c r="W1353" s="148"/>
      <c r="X1353" s="148"/>
      <c r="Y1353" s="148"/>
      <c r="Z1353" s="148"/>
      <c r="AA1353" s="148"/>
      <c r="AB1353" s="148"/>
      <c r="AC1353" s="148"/>
      <c r="AD1353" s="148"/>
      <c r="AP1353"/>
      <c r="AQ1353"/>
      <c r="AX1353"/>
    </row>
    <row r="1354" spans="18:50" ht="12" customHeight="1" x14ac:dyDescent="0.25">
      <c r="R1354" s="149"/>
      <c r="S1354" s="148"/>
      <c r="T1354" s="148"/>
      <c r="U1354" s="148"/>
      <c r="V1354" s="148"/>
      <c r="W1354" s="148"/>
      <c r="X1354" s="148"/>
      <c r="Y1354" s="148"/>
      <c r="Z1354" s="148"/>
      <c r="AA1354" s="148"/>
      <c r="AB1354" s="148"/>
      <c r="AC1354" s="148"/>
      <c r="AD1354" s="148"/>
      <c r="AP1354"/>
      <c r="AQ1354"/>
      <c r="AX1354"/>
    </row>
    <row r="1355" spans="18:50" ht="12" customHeight="1" x14ac:dyDescent="0.25">
      <c r="R1355" s="149"/>
      <c r="S1355" s="148"/>
      <c r="T1355" s="148"/>
      <c r="U1355" s="148"/>
      <c r="V1355" s="148"/>
      <c r="W1355" s="148"/>
      <c r="X1355" s="148"/>
      <c r="Y1355" s="148"/>
      <c r="Z1355" s="148"/>
      <c r="AA1355" s="148"/>
      <c r="AB1355" s="148"/>
      <c r="AC1355" s="148"/>
      <c r="AD1355" s="148"/>
      <c r="AP1355"/>
      <c r="AQ1355"/>
      <c r="AX1355"/>
    </row>
    <row r="1356" spans="18:50" ht="12" customHeight="1" x14ac:dyDescent="0.25">
      <c r="R1356" s="149"/>
      <c r="S1356" s="148"/>
      <c r="T1356" s="148"/>
      <c r="U1356" s="148"/>
      <c r="V1356" s="148"/>
      <c r="W1356" s="148"/>
      <c r="X1356" s="148"/>
      <c r="Y1356" s="148"/>
      <c r="Z1356" s="148"/>
      <c r="AA1356" s="148"/>
      <c r="AB1356" s="148"/>
      <c r="AC1356" s="148"/>
      <c r="AD1356" s="148"/>
      <c r="AP1356"/>
      <c r="AQ1356"/>
      <c r="AX1356"/>
    </row>
    <row r="1357" spans="18:50" ht="12" customHeight="1" x14ac:dyDescent="0.25">
      <c r="R1357" s="149"/>
      <c r="S1357" s="148"/>
      <c r="T1357" s="148"/>
      <c r="U1357" s="148"/>
      <c r="V1357" s="148"/>
      <c r="W1357" s="148"/>
      <c r="X1357" s="148"/>
      <c r="Y1357" s="148"/>
      <c r="Z1357" s="148"/>
      <c r="AA1357" s="148"/>
      <c r="AB1357" s="148"/>
      <c r="AC1357" s="148"/>
      <c r="AD1357" s="148"/>
      <c r="AP1357"/>
      <c r="AQ1357"/>
      <c r="AX1357"/>
    </row>
    <row r="1358" spans="18:50" ht="12" customHeight="1" x14ac:dyDescent="0.25">
      <c r="R1358" s="149"/>
      <c r="S1358" s="148"/>
      <c r="T1358" s="148"/>
      <c r="U1358" s="148"/>
      <c r="V1358" s="148"/>
      <c r="W1358" s="148"/>
      <c r="X1358" s="148"/>
      <c r="Y1358" s="148"/>
      <c r="Z1358" s="148"/>
      <c r="AA1358" s="148"/>
      <c r="AB1358" s="148"/>
      <c r="AC1358" s="148"/>
      <c r="AD1358" s="148"/>
      <c r="AP1358"/>
      <c r="AQ1358"/>
      <c r="AX1358"/>
    </row>
    <row r="1359" spans="18:50" ht="12" customHeight="1" x14ac:dyDescent="0.25">
      <c r="R1359" s="149"/>
      <c r="S1359" s="148"/>
      <c r="T1359" s="148"/>
      <c r="U1359" s="148"/>
      <c r="V1359" s="148"/>
      <c r="W1359" s="148"/>
      <c r="X1359" s="148"/>
      <c r="Y1359" s="148"/>
      <c r="Z1359" s="148"/>
      <c r="AA1359" s="148"/>
      <c r="AB1359" s="148"/>
      <c r="AC1359" s="148"/>
      <c r="AD1359" s="148"/>
      <c r="AP1359"/>
      <c r="AQ1359"/>
      <c r="AX1359"/>
    </row>
    <row r="1360" spans="18:50" ht="12" customHeight="1" x14ac:dyDescent="0.25">
      <c r="R1360" s="149"/>
      <c r="S1360" s="148"/>
      <c r="T1360" s="148"/>
      <c r="U1360" s="148"/>
      <c r="V1360" s="148"/>
      <c r="W1360" s="148"/>
      <c r="X1360" s="148"/>
      <c r="Y1360" s="148"/>
      <c r="Z1360" s="148"/>
      <c r="AA1360" s="148"/>
      <c r="AB1360" s="148"/>
      <c r="AC1360" s="148"/>
      <c r="AD1360" s="148"/>
      <c r="AP1360"/>
      <c r="AQ1360"/>
      <c r="AX1360"/>
    </row>
    <row r="1361" spans="18:50" ht="12" customHeight="1" x14ac:dyDescent="0.25">
      <c r="R1361" s="149"/>
      <c r="S1361" s="148"/>
      <c r="T1361" s="148"/>
      <c r="U1361" s="148"/>
      <c r="V1361" s="148"/>
      <c r="W1361" s="148"/>
      <c r="X1361" s="148"/>
      <c r="Y1361" s="148"/>
      <c r="Z1361" s="148"/>
      <c r="AA1361" s="148"/>
      <c r="AB1361" s="148"/>
      <c r="AC1361" s="148"/>
      <c r="AD1361" s="148"/>
      <c r="AP1361"/>
      <c r="AQ1361"/>
      <c r="AX1361"/>
    </row>
    <row r="1362" spans="18:50" ht="12" customHeight="1" x14ac:dyDescent="0.25">
      <c r="R1362" s="149"/>
      <c r="S1362" s="148"/>
      <c r="T1362" s="148"/>
      <c r="U1362" s="148"/>
      <c r="V1362" s="148"/>
      <c r="W1362" s="148"/>
      <c r="X1362" s="148"/>
      <c r="Y1362" s="148"/>
      <c r="Z1362" s="148"/>
      <c r="AA1362" s="148"/>
      <c r="AB1362" s="148"/>
      <c r="AC1362" s="148"/>
      <c r="AD1362" s="148"/>
      <c r="AP1362"/>
      <c r="AQ1362"/>
      <c r="AX1362"/>
    </row>
    <row r="1363" spans="18:50" ht="12" customHeight="1" x14ac:dyDescent="0.25">
      <c r="R1363" s="149"/>
      <c r="S1363" s="148"/>
      <c r="T1363" s="148"/>
      <c r="U1363" s="148"/>
      <c r="V1363" s="148"/>
      <c r="W1363" s="148"/>
      <c r="X1363" s="148"/>
      <c r="Y1363" s="148"/>
      <c r="Z1363" s="148"/>
      <c r="AA1363" s="148"/>
      <c r="AB1363" s="148"/>
      <c r="AC1363" s="148"/>
      <c r="AD1363" s="148"/>
      <c r="AP1363"/>
      <c r="AQ1363"/>
      <c r="AX1363"/>
    </row>
    <row r="1364" spans="18:50" ht="12" customHeight="1" x14ac:dyDescent="0.25">
      <c r="R1364" s="149"/>
      <c r="S1364" s="148"/>
      <c r="T1364" s="148"/>
      <c r="U1364" s="148"/>
      <c r="V1364" s="148"/>
      <c r="W1364" s="148"/>
      <c r="X1364" s="148"/>
      <c r="Y1364" s="148"/>
      <c r="Z1364" s="148"/>
      <c r="AA1364" s="148"/>
      <c r="AB1364" s="148"/>
      <c r="AC1364" s="148"/>
      <c r="AD1364" s="148"/>
      <c r="AP1364"/>
      <c r="AQ1364"/>
      <c r="AX1364"/>
    </row>
    <row r="1365" spans="18:50" ht="12" customHeight="1" x14ac:dyDescent="0.25">
      <c r="R1365" s="149"/>
      <c r="S1365" s="148"/>
      <c r="T1365" s="148"/>
      <c r="U1365" s="148"/>
      <c r="V1365" s="148"/>
      <c r="W1365" s="148"/>
      <c r="X1365" s="148"/>
      <c r="Y1365" s="148"/>
      <c r="Z1365" s="148"/>
      <c r="AA1365" s="148"/>
      <c r="AB1365" s="148"/>
      <c r="AC1365" s="148"/>
      <c r="AD1365" s="148"/>
      <c r="AP1365"/>
      <c r="AQ1365"/>
      <c r="AX1365"/>
    </row>
    <row r="1366" spans="18:50" ht="12" customHeight="1" x14ac:dyDescent="0.25">
      <c r="R1366" s="149"/>
      <c r="S1366" s="148"/>
      <c r="T1366" s="148"/>
      <c r="U1366" s="148"/>
      <c r="V1366" s="148"/>
      <c r="W1366" s="148"/>
      <c r="X1366" s="148"/>
      <c r="Y1366" s="148"/>
      <c r="Z1366" s="148"/>
      <c r="AA1366" s="148"/>
      <c r="AB1366" s="148"/>
      <c r="AC1366" s="148"/>
      <c r="AD1366" s="148"/>
      <c r="AP1366"/>
      <c r="AQ1366"/>
      <c r="AX1366"/>
    </row>
    <row r="1367" spans="18:50" ht="12" customHeight="1" x14ac:dyDescent="0.25">
      <c r="R1367" s="149"/>
      <c r="S1367" s="148"/>
      <c r="T1367" s="148"/>
      <c r="U1367" s="148"/>
      <c r="V1367" s="148"/>
      <c r="W1367" s="148"/>
      <c r="X1367" s="148"/>
      <c r="Y1367" s="148"/>
      <c r="Z1367" s="148"/>
      <c r="AA1367" s="148"/>
      <c r="AB1367" s="148"/>
      <c r="AC1367" s="148"/>
      <c r="AD1367" s="148"/>
      <c r="AP1367"/>
      <c r="AQ1367"/>
      <c r="AX1367"/>
    </row>
    <row r="1368" spans="18:50" ht="12" customHeight="1" x14ac:dyDescent="0.25">
      <c r="R1368" s="149"/>
      <c r="S1368" s="148"/>
      <c r="T1368" s="148"/>
      <c r="U1368" s="148"/>
      <c r="V1368" s="148"/>
      <c r="W1368" s="148"/>
      <c r="X1368" s="148"/>
      <c r="Y1368" s="148"/>
      <c r="Z1368" s="148"/>
      <c r="AA1368" s="148"/>
      <c r="AB1368" s="148"/>
      <c r="AC1368" s="148"/>
      <c r="AD1368" s="148"/>
      <c r="AP1368"/>
      <c r="AQ1368"/>
      <c r="AX1368"/>
    </row>
    <row r="1369" spans="18:50" ht="12" customHeight="1" x14ac:dyDescent="0.25">
      <c r="R1369" s="149"/>
      <c r="S1369" s="148"/>
      <c r="T1369" s="148"/>
      <c r="U1369" s="148"/>
      <c r="V1369" s="148"/>
      <c r="W1369" s="148"/>
      <c r="X1369" s="148"/>
      <c r="Y1369" s="148"/>
      <c r="Z1369" s="148"/>
      <c r="AA1369" s="148"/>
      <c r="AB1369" s="148"/>
      <c r="AC1369" s="148"/>
      <c r="AD1369" s="148"/>
      <c r="AP1369"/>
      <c r="AQ1369"/>
      <c r="AX1369"/>
    </row>
    <row r="1370" spans="18:50" ht="12" customHeight="1" x14ac:dyDescent="0.25">
      <c r="R1370" s="149"/>
      <c r="S1370" s="148"/>
      <c r="T1370" s="148"/>
      <c r="U1370" s="148"/>
      <c r="V1370" s="148"/>
      <c r="W1370" s="148"/>
      <c r="X1370" s="148"/>
      <c r="Y1370" s="148"/>
      <c r="Z1370" s="148"/>
      <c r="AA1370" s="148"/>
      <c r="AB1370" s="148"/>
      <c r="AC1370" s="148"/>
      <c r="AD1370" s="148"/>
      <c r="AP1370"/>
      <c r="AQ1370"/>
      <c r="AX1370"/>
    </row>
    <row r="1371" spans="18:50" ht="12" customHeight="1" x14ac:dyDescent="0.25">
      <c r="R1371" s="149"/>
      <c r="S1371" s="148"/>
      <c r="T1371" s="148"/>
      <c r="U1371" s="148"/>
      <c r="V1371" s="148"/>
      <c r="W1371" s="148"/>
      <c r="X1371" s="148"/>
      <c r="Y1371" s="148"/>
      <c r="Z1371" s="148"/>
      <c r="AA1371" s="148"/>
      <c r="AB1371" s="148"/>
      <c r="AC1371" s="148"/>
      <c r="AD1371" s="148"/>
      <c r="AP1371"/>
      <c r="AQ1371"/>
      <c r="AX1371"/>
    </row>
    <row r="1372" spans="18:50" ht="12" customHeight="1" x14ac:dyDescent="0.25">
      <c r="R1372" s="149"/>
      <c r="S1372" s="148"/>
      <c r="T1372" s="148"/>
      <c r="U1372" s="148"/>
      <c r="V1372" s="148"/>
      <c r="W1372" s="148"/>
      <c r="X1372" s="148"/>
      <c r="Y1372" s="148"/>
      <c r="Z1372" s="148"/>
      <c r="AA1372" s="148"/>
      <c r="AB1372" s="148"/>
      <c r="AC1372" s="148"/>
      <c r="AD1372" s="148"/>
      <c r="AP1372"/>
      <c r="AQ1372"/>
      <c r="AX1372"/>
    </row>
    <row r="1373" spans="18:50" ht="12" customHeight="1" x14ac:dyDescent="0.25">
      <c r="R1373" s="149"/>
      <c r="S1373" s="148"/>
      <c r="T1373" s="148"/>
      <c r="U1373" s="148"/>
      <c r="V1373" s="148"/>
      <c r="W1373" s="148"/>
      <c r="X1373" s="148"/>
      <c r="Y1373" s="148"/>
      <c r="Z1373" s="148"/>
      <c r="AA1373" s="148"/>
      <c r="AB1373" s="148"/>
      <c r="AC1373" s="148"/>
      <c r="AD1373" s="148"/>
      <c r="AP1373"/>
      <c r="AQ1373"/>
      <c r="AX1373"/>
    </row>
    <row r="1374" spans="18:50" ht="12" customHeight="1" x14ac:dyDescent="0.25">
      <c r="R1374" s="149"/>
      <c r="S1374" s="148"/>
      <c r="T1374" s="148"/>
      <c r="U1374" s="148"/>
      <c r="V1374" s="148"/>
      <c r="W1374" s="148"/>
      <c r="X1374" s="148"/>
      <c r="Y1374" s="148"/>
      <c r="Z1374" s="148"/>
      <c r="AA1374" s="148"/>
      <c r="AB1374" s="148"/>
      <c r="AC1374" s="148"/>
      <c r="AD1374" s="148"/>
      <c r="AP1374"/>
      <c r="AQ1374"/>
      <c r="AX1374"/>
    </row>
    <row r="1375" spans="18:50" ht="12" customHeight="1" x14ac:dyDescent="0.25">
      <c r="R1375" s="149"/>
      <c r="S1375" s="148"/>
      <c r="T1375" s="148"/>
      <c r="U1375" s="148"/>
      <c r="V1375" s="148"/>
      <c r="W1375" s="148"/>
      <c r="X1375" s="148"/>
      <c r="Y1375" s="148"/>
      <c r="Z1375" s="148"/>
      <c r="AA1375" s="148"/>
      <c r="AB1375" s="148"/>
      <c r="AC1375" s="148"/>
      <c r="AD1375" s="148"/>
      <c r="AP1375"/>
      <c r="AQ1375"/>
      <c r="AX1375"/>
    </row>
    <row r="1376" spans="18:50" ht="12" customHeight="1" x14ac:dyDescent="0.25">
      <c r="R1376" s="149"/>
      <c r="S1376" s="148"/>
      <c r="T1376" s="148"/>
      <c r="U1376" s="148"/>
      <c r="V1376" s="148"/>
      <c r="W1376" s="148"/>
      <c r="X1376" s="148"/>
      <c r="Y1376" s="148"/>
      <c r="Z1376" s="148"/>
      <c r="AA1376" s="148"/>
      <c r="AB1376" s="148"/>
      <c r="AC1376" s="148"/>
      <c r="AD1376" s="148"/>
      <c r="AP1376"/>
      <c r="AQ1376"/>
      <c r="AX1376"/>
    </row>
    <row r="1377" spans="18:50" ht="12" customHeight="1" x14ac:dyDescent="0.25">
      <c r="R1377" s="149"/>
      <c r="S1377" s="148"/>
      <c r="T1377" s="148"/>
      <c r="U1377" s="148"/>
      <c r="V1377" s="148"/>
      <c r="W1377" s="148"/>
      <c r="X1377" s="148"/>
      <c r="Y1377" s="148"/>
      <c r="Z1377" s="148"/>
      <c r="AA1377" s="148"/>
      <c r="AB1377" s="148"/>
      <c r="AC1377" s="148"/>
      <c r="AD1377" s="148"/>
      <c r="AP1377"/>
      <c r="AQ1377"/>
      <c r="AX1377"/>
    </row>
    <row r="1378" spans="18:50" ht="12" customHeight="1" x14ac:dyDescent="0.25">
      <c r="R1378" s="149"/>
      <c r="S1378" s="148"/>
      <c r="T1378" s="148"/>
      <c r="U1378" s="148"/>
      <c r="V1378" s="148"/>
      <c r="W1378" s="148"/>
      <c r="X1378" s="148"/>
      <c r="Y1378" s="148"/>
      <c r="Z1378" s="148"/>
      <c r="AA1378" s="148"/>
      <c r="AB1378" s="148"/>
      <c r="AC1378" s="148"/>
      <c r="AD1378" s="148"/>
      <c r="AP1378"/>
      <c r="AQ1378"/>
      <c r="AX1378"/>
    </row>
    <row r="1379" spans="18:50" ht="12" customHeight="1" x14ac:dyDescent="0.25">
      <c r="R1379" s="149"/>
      <c r="S1379" s="148"/>
      <c r="T1379" s="148"/>
      <c r="U1379" s="148"/>
      <c r="V1379" s="148"/>
      <c r="W1379" s="148"/>
      <c r="X1379" s="148"/>
      <c r="Y1379" s="148"/>
      <c r="Z1379" s="148"/>
      <c r="AA1379" s="148"/>
      <c r="AB1379" s="148"/>
      <c r="AC1379" s="148"/>
      <c r="AD1379" s="148"/>
      <c r="AP1379"/>
      <c r="AQ1379"/>
      <c r="AX1379"/>
    </row>
    <row r="1380" spans="18:50" ht="12" customHeight="1" x14ac:dyDescent="0.25">
      <c r="R1380" s="149"/>
      <c r="S1380" s="148"/>
      <c r="T1380" s="148"/>
      <c r="U1380" s="148"/>
      <c r="V1380" s="148"/>
      <c r="W1380" s="148"/>
      <c r="X1380" s="148"/>
      <c r="Y1380" s="148"/>
      <c r="Z1380" s="148"/>
      <c r="AA1380" s="148"/>
      <c r="AB1380" s="148"/>
      <c r="AC1380" s="148"/>
      <c r="AD1380" s="148"/>
      <c r="AP1380"/>
      <c r="AQ1380"/>
      <c r="AX1380"/>
    </row>
    <row r="1381" spans="18:50" ht="12" customHeight="1" x14ac:dyDescent="0.25">
      <c r="R1381" s="149"/>
      <c r="S1381" s="148"/>
      <c r="T1381" s="148"/>
      <c r="U1381" s="148"/>
      <c r="V1381" s="148"/>
      <c r="W1381" s="148"/>
      <c r="X1381" s="148"/>
      <c r="Y1381" s="148"/>
      <c r="Z1381" s="148"/>
      <c r="AA1381" s="148"/>
      <c r="AB1381" s="148"/>
      <c r="AC1381" s="148"/>
      <c r="AD1381" s="148"/>
      <c r="AP1381"/>
      <c r="AQ1381"/>
      <c r="AX1381"/>
    </row>
    <row r="1382" spans="18:50" ht="12" customHeight="1" x14ac:dyDescent="0.25">
      <c r="R1382" s="149"/>
      <c r="S1382" s="148"/>
      <c r="T1382" s="148"/>
      <c r="U1382" s="148"/>
      <c r="V1382" s="148"/>
      <c r="W1382" s="148"/>
      <c r="X1382" s="148"/>
      <c r="Y1382" s="148"/>
      <c r="Z1382" s="148"/>
      <c r="AA1382" s="148"/>
      <c r="AB1382" s="148"/>
      <c r="AC1382" s="148"/>
      <c r="AD1382" s="148"/>
      <c r="AP1382"/>
      <c r="AQ1382"/>
      <c r="AX1382"/>
    </row>
    <row r="1383" spans="18:50" ht="12" customHeight="1" x14ac:dyDescent="0.25">
      <c r="R1383" s="149"/>
      <c r="S1383" s="148"/>
      <c r="T1383" s="148"/>
      <c r="U1383" s="148"/>
      <c r="V1383" s="148"/>
      <c r="W1383" s="148"/>
      <c r="X1383" s="148"/>
      <c r="Y1383" s="148"/>
      <c r="Z1383" s="148"/>
      <c r="AA1383" s="148"/>
      <c r="AB1383" s="148"/>
      <c r="AC1383" s="148"/>
      <c r="AD1383" s="148"/>
      <c r="AP1383"/>
      <c r="AQ1383"/>
      <c r="AX1383"/>
    </row>
    <row r="1384" spans="18:50" ht="12" customHeight="1" x14ac:dyDescent="0.25">
      <c r="R1384" s="149"/>
      <c r="S1384" s="148"/>
      <c r="T1384" s="148"/>
      <c r="U1384" s="148"/>
      <c r="V1384" s="148"/>
      <c r="W1384" s="148"/>
      <c r="X1384" s="148"/>
      <c r="Y1384" s="148"/>
      <c r="Z1384" s="148"/>
      <c r="AA1384" s="148"/>
      <c r="AB1384" s="148"/>
      <c r="AC1384" s="148"/>
      <c r="AD1384" s="148"/>
      <c r="AP1384"/>
      <c r="AQ1384"/>
      <c r="AX1384"/>
    </row>
    <row r="1385" spans="18:50" ht="12" customHeight="1" x14ac:dyDescent="0.25">
      <c r="R1385" s="149"/>
      <c r="S1385" s="148"/>
      <c r="T1385" s="148"/>
      <c r="U1385" s="148"/>
      <c r="V1385" s="148"/>
      <c r="W1385" s="148"/>
      <c r="X1385" s="148"/>
      <c r="Y1385" s="148"/>
      <c r="Z1385" s="148"/>
      <c r="AA1385" s="148"/>
      <c r="AB1385" s="148"/>
      <c r="AC1385" s="148"/>
      <c r="AD1385" s="148"/>
      <c r="AP1385"/>
      <c r="AQ1385"/>
      <c r="AX1385"/>
    </row>
    <row r="1386" spans="18:50" ht="12" customHeight="1" x14ac:dyDescent="0.25">
      <c r="R1386" s="149"/>
      <c r="S1386" s="148"/>
      <c r="T1386" s="148"/>
      <c r="U1386" s="148"/>
      <c r="V1386" s="148"/>
      <c r="W1386" s="148"/>
      <c r="X1386" s="148"/>
      <c r="Y1386" s="148"/>
      <c r="Z1386" s="148"/>
      <c r="AA1386" s="148"/>
      <c r="AB1386" s="148"/>
      <c r="AC1386" s="148"/>
      <c r="AD1386" s="148"/>
      <c r="AP1386"/>
      <c r="AQ1386"/>
      <c r="AX1386"/>
    </row>
    <row r="1387" spans="18:50" ht="12" customHeight="1" x14ac:dyDescent="0.25">
      <c r="R1387" s="149"/>
      <c r="S1387" s="148"/>
      <c r="T1387" s="148"/>
      <c r="U1387" s="148"/>
      <c r="V1387" s="148"/>
      <c r="W1387" s="148"/>
      <c r="X1387" s="148"/>
      <c r="Y1387" s="148"/>
      <c r="Z1387" s="148"/>
      <c r="AA1387" s="148"/>
      <c r="AB1387" s="148"/>
      <c r="AC1387" s="148"/>
      <c r="AD1387" s="148"/>
      <c r="AP1387"/>
      <c r="AQ1387"/>
      <c r="AX1387"/>
    </row>
    <row r="1388" spans="18:50" ht="12" customHeight="1" x14ac:dyDescent="0.25">
      <c r="R1388" s="149"/>
      <c r="S1388" s="148"/>
      <c r="T1388" s="148"/>
      <c r="U1388" s="148"/>
      <c r="V1388" s="148"/>
      <c r="W1388" s="148"/>
      <c r="X1388" s="148"/>
      <c r="Y1388" s="148"/>
      <c r="Z1388" s="148"/>
      <c r="AA1388" s="148"/>
      <c r="AB1388" s="148"/>
      <c r="AC1388" s="148"/>
      <c r="AD1388" s="148"/>
      <c r="AP1388"/>
      <c r="AQ1388"/>
      <c r="AX1388"/>
    </row>
    <row r="1389" spans="18:50" ht="12" customHeight="1" x14ac:dyDescent="0.25">
      <c r="R1389" s="149"/>
      <c r="S1389" s="148"/>
      <c r="T1389" s="148"/>
      <c r="U1389" s="148"/>
      <c r="V1389" s="148"/>
      <c r="W1389" s="148"/>
      <c r="X1389" s="148"/>
      <c r="Y1389" s="148"/>
      <c r="Z1389" s="148"/>
      <c r="AA1389" s="148"/>
      <c r="AB1389" s="148"/>
      <c r="AC1389" s="148"/>
      <c r="AD1389" s="148"/>
      <c r="AP1389"/>
      <c r="AQ1389"/>
      <c r="AX1389"/>
    </row>
    <row r="1390" spans="18:50" ht="12" customHeight="1" x14ac:dyDescent="0.25">
      <c r="R1390" s="149"/>
      <c r="S1390" s="148"/>
      <c r="T1390" s="148"/>
      <c r="U1390" s="148"/>
      <c r="V1390" s="148"/>
      <c r="W1390" s="148"/>
      <c r="X1390" s="148"/>
      <c r="Y1390" s="148"/>
      <c r="Z1390" s="148"/>
      <c r="AA1390" s="148"/>
      <c r="AB1390" s="148"/>
      <c r="AC1390" s="148"/>
      <c r="AD1390" s="148"/>
      <c r="AP1390"/>
      <c r="AQ1390"/>
      <c r="AX1390"/>
    </row>
    <row r="1391" spans="18:50" ht="12" customHeight="1" x14ac:dyDescent="0.25">
      <c r="R1391" s="149"/>
      <c r="S1391" s="148"/>
      <c r="T1391" s="148"/>
      <c r="U1391" s="148"/>
      <c r="V1391" s="148"/>
      <c r="W1391" s="148"/>
      <c r="X1391" s="148"/>
      <c r="Y1391" s="148"/>
      <c r="Z1391" s="148"/>
      <c r="AA1391" s="148"/>
      <c r="AB1391" s="148"/>
      <c r="AC1391" s="148"/>
      <c r="AD1391" s="148"/>
      <c r="AP1391"/>
      <c r="AQ1391"/>
      <c r="AX1391"/>
    </row>
    <row r="1392" spans="18:50" ht="12" customHeight="1" x14ac:dyDescent="0.25">
      <c r="R1392" s="149"/>
      <c r="S1392" s="148"/>
      <c r="T1392" s="148"/>
      <c r="U1392" s="148"/>
      <c r="V1392" s="148"/>
      <c r="W1392" s="148"/>
      <c r="X1392" s="148"/>
      <c r="Y1392" s="148"/>
      <c r="Z1392" s="148"/>
      <c r="AA1392" s="148"/>
      <c r="AB1392" s="148"/>
      <c r="AC1392" s="148"/>
      <c r="AD1392" s="148"/>
      <c r="AP1392"/>
      <c r="AQ1392"/>
      <c r="AX1392"/>
    </row>
    <row r="1393" spans="18:50" ht="12" customHeight="1" x14ac:dyDescent="0.25">
      <c r="R1393" s="149"/>
      <c r="S1393" s="148"/>
      <c r="T1393" s="148"/>
      <c r="U1393" s="148"/>
      <c r="V1393" s="148"/>
      <c r="W1393" s="148"/>
      <c r="X1393" s="148"/>
      <c r="Y1393" s="148"/>
      <c r="Z1393" s="148"/>
      <c r="AA1393" s="148"/>
      <c r="AB1393" s="148"/>
      <c r="AC1393" s="148"/>
      <c r="AD1393" s="148"/>
      <c r="AP1393"/>
      <c r="AQ1393"/>
      <c r="AX1393"/>
    </row>
    <row r="1394" spans="18:50" ht="12" customHeight="1" x14ac:dyDescent="0.25">
      <c r="R1394" s="149"/>
      <c r="S1394" s="148"/>
      <c r="T1394" s="148"/>
      <c r="U1394" s="148"/>
      <c r="V1394" s="148"/>
      <c r="W1394" s="148"/>
      <c r="X1394" s="148"/>
      <c r="Y1394" s="148"/>
      <c r="Z1394" s="148"/>
      <c r="AA1394" s="148"/>
      <c r="AB1394" s="148"/>
      <c r="AC1394" s="148"/>
      <c r="AD1394" s="148"/>
      <c r="AP1394"/>
      <c r="AQ1394"/>
      <c r="AX1394"/>
    </row>
    <row r="1395" spans="18:50" ht="12" customHeight="1" x14ac:dyDescent="0.25">
      <c r="R1395" s="149"/>
      <c r="S1395" s="148"/>
      <c r="T1395" s="148"/>
      <c r="U1395" s="148"/>
      <c r="V1395" s="148"/>
      <c r="W1395" s="148"/>
      <c r="X1395" s="148"/>
      <c r="Y1395" s="148"/>
      <c r="Z1395" s="148"/>
      <c r="AA1395" s="148"/>
      <c r="AB1395" s="148"/>
      <c r="AC1395" s="148"/>
      <c r="AD1395" s="148"/>
      <c r="AP1395"/>
      <c r="AQ1395"/>
      <c r="AX1395"/>
    </row>
    <row r="1396" spans="18:50" ht="12" customHeight="1" x14ac:dyDescent="0.25">
      <c r="R1396" s="149"/>
      <c r="S1396" s="148"/>
      <c r="T1396" s="148"/>
      <c r="U1396" s="148"/>
      <c r="V1396" s="148"/>
      <c r="W1396" s="148"/>
      <c r="X1396" s="148"/>
      <c r="Y1396" s="148"/>
      <c r="Z1396" s="148"/>
      <c r="AA1396" s="148"/>
      <c r="AB1396" s="148"/>
      <c r="AC1396" s="148"/>
      <c r="AD1396" s="148"/>
      <c r="AP1396"/>
      <c r="AQ1396"/>
      <c r="AX1396"/>
    </row>
    <row r="1397" spans="18:50" ht="12" customHeight="1" x14ac:dyDescent="0.25">
      <c r="R1397" s="149"/>
      <c r="S1397" s="148"/>
      <c r="T1397" s="148"/>
      <c r="U1397" s="148"/>
      <c r="V1397" s="148"/>
      <c r="W1397" s="148"/>
      <c r="X1397" s="148"/>
      <c r="Y1397" s="148"/>
      <c r="Z1397" s="148"/>
      <c r="AA1397" s="148"/>
      <c r="AB1397" s="148"/>
      <c r="AC1397" s="148"/>
      <c r="AD1397" s="148"/>
      <c r="AP1397"/>
      <c r="AQ1397"/>
      <c r="AX1397"/>
    </row>
    <row r="1398" spans="18:50" ht="12" customHeight="1" x14ac:dyDescent="0.25">
      <c r="R1398" s="149"/>
      <c r="S1398" s="148"/>
      <c r="T1398" s="148"/>
      <c r="U1398" s="148"/>
      <c r="V1398" s="148"/>
      <c r="W1398" s="148"/>
      <c r="X1398" s="148"/>
      <c r="Y1398" s="148"/>
      <c r="Z1398" s="148"/>
      <c r="AA1398" s="148"/>
      <c r="AB1398" s="148"/>
      <c r="AC1398" s="148"/>
      <c r="AD1398" s="148"/>
      <c r="AP1398"/>
      <c r="AQ1398"/>
      <c r="AX1398"/>
    </row>
    <row r="1399" spans="18:50" ht="12" customHeight="1" x14ac:dyDescent="0.25">
      <c r="R1399" s="149"/>
      <c r="S1399" s="148"/>
      <c r="T1399" s="148"/>
      <c r="U1399" s="148"/>
      <c r="V1399" s="148"/>
      <c r="W1399" s="148"/>
      <c r="X1399" s="148"/>
      <c r="Y1399" s="148"/>
      <c r="Z1399" s="148"/>
      <c r="AA1399" s="148"/>
      <c r="AB1399" s="148"/>
      <c r="AC1399" s="148"/>
      <c r="AD1399" s="148"/>
      <c r="AP1399"/>
      <c r="AQ1399"/>
      <c r="AX1399"/>
    </row>
    <row r="1400" spans="18:50" ht="12" customHeight="1" x14ac:dyDescent="0.25">
      <c r="R1400" s="149"/>
      <c r="S1400" s="148"/>
      <c r="T1400" s="148"/>
      <c r="U1400" s="148"/>
      <c r="V1400" s="148"/>
      <c r="W1400" s="148"/>
      <c r="X1400" s="148"/>
      <c r="Y1400" s="148"/>
      <c r="Z1400" s="148"/>
      <c r="AA1400" s="148"/>
      <c r="AB1400" s="148"/>
      <c r="AC1400" s="148"/>
      <c r="AD1400" s="148"/>
      <c r="AP1400"/>
      <c r="AQ1400"/>
      <c r="AX1400"/>
    </row>
    <row r="1401" spans="18:50" ht="12" customHeight="1" x14ac:dyDescent="0.25">
      <c r="R1401" s="149"/>
      <c r="S1401" s="148"/>
      <c r="T1401" s="148"/>
      <c r="U1401" s="148"/>
      <c r="V1401" s="148"/>
      <c r="W1401" s="148"/>
      <c r="X1401" s="148"/>
      <c r="Y1401" s="148"/>
      <c r="Z1401" s="148"/>
      <c r="AA1401" s="148"/>
      <c r="AB1401" s="148"/>
      <c r="AC1401" s="148"/>
      <c r="AD1401" s="148"/>
      <c r="AP1401"/>
      <c r="AQ1401"/>
      <c r="AX1401"/>
    </row>
    <row r="1402" spans="18:50" ht="12" customHeight="1" x14ac:dyDescent="0.25">
      <c r="R1402" s="149"/>
      <c r="S1402" s="148"/>
      <c r="T1402" s="148"/>
      <c r="U1402" s="148"/>
      <c r="V1402" s="148"/>
      <c r="W1402" s="148"/>
      <c r="X1402" s="148"/>
      <c r="Y1402" s="148"/>
      <c r="Z1402" s="148"/>
      <c r="AA1402" s="148"/>
      <c r="AB1402" s="148"/>
      <c r="AC1402" s="148"/>
      <c r="AD1402" s="148"/>
      <c r="AP1402"/>
      <c r="AQ1402"/>
      <c r="AX1402"/>
    </row>
    <row r="1403" spans="18:50" ht="12" customHeight="1" x14ac:dyDescent="0.25">
      <c r="R1403" s="149"/>
      <c r="S1403" s="148"/>
      <c r="T1403" s="148"/>
      <c r="U1403" s="148"/>
      <c r="V1403" s="148"/>
      <c r="W1403" s="148"/>
      <c r="X1403" s="148"/>
      <c r="Y1403" s="148"/>
      <c r="Z1403" s="148"/>
      <c r="AA1403" s="148"/>
      <c r="AB1403" s="148"/>
      <c r="AC1403" s="148"/>
      <c r="AD1403" s="148"/>
      <c r="AP1403"/>
      <c r="AQ1403"/>
      <c r="AX1403"/>
    </row>
    <row r="1404" spans="18:50" ht="12" customHeight="1" x14ac:dyDescent="0.25">
      <c r="R1404" s="149"/>
      <c r="S1404" s="148"/>
      <c r="T1404" s="148"/>
      <c r="U1404" s="148"/>
      <c r="V1404" s="148"/>
      <c r="W1404" s="148"/>
      <c r="X1404" s="148"/>
      <c r="Y1404" s="148"/>
      <c r="Z1404" s="148"/>
      <c r="AA1404" s="148"/>
      <c r="AB1404" s="148"/>
      <c r="AC1404" s="148"/>
      <c r="AD1404" s="148"/>
      <c r="AP1404"/>
      <c r="AQ1404"/>
      <c r="AX1404"/>
    </row>
    <row r="1405" spans="18:50" ht="12" customHeight="1" x14ac:dyDescent="0.25">
      <c r="R1405" s="149"/>
      <c r="S1405" s="148"/>
      <c r="T1405" s="148"/>
      <c r="U1405" s="148"/>
      <c r="V1405" s="148"/>
      <c r="W1405" s="148"/>
      <c r="X1405" s="148"/>
      <c r="Y1405" s="148"/>
      <c r="Z1405" s="148"/>
      <c r="AA1405" s="148"/>
      <c r="AB1405" s="148"/>
      <c r="AC1405" s="148"/>
      <c r="AD1405" s="148"/>
      <c r="AP1405"/>
      <c r="AQ1405"/>
      <c r="AX1405"/>
    </row>
    <row r="1406" spans="18:50" ht="12" customHeight="1" x14ac:dyDescent="0.25">
      <c r="R1406" s="149"/>
      <c r="S1406" s="148"/>
      <c r="T1406" s="148"/>
      <c r="U1406" s="148"/>
      <c r="V1406" s="148"/>
      <c r="W1406" s="148"/>
      <c r="X1406" s="148"/>
      <c r="Y1406" s="148"/>
      <c r="Z1406" s="148"/>
      <c r="AA1406" s="148"/>
      <c r="AB1406" s="148"/>
      <c r="AC1406" s="148"/>
      <c r="AD1406" s="148"/>
      <c r="AP1406"/>
      <c r="AQ1406"/>
      <c r="AX1406"/>
    </row>
    <row r="1407" spans="18:50" ht="12" customHeight="1" x14ac:dyDescent="0.25">
      <c r="R1407" s="149"/>
      <c r="S1407" s="148"/>
      <c r="T1407" s="148"/>
      <c r="U1407" s="148"/>
      <c r="V1407" s="148"/>
      <c r="W1407" s="148"/>
      <c r="X1407" s="148"/>
      <c r="Y1407" s="148"/>
      <c r="Z1407" s="148"/>
      <c r="AA1407" s="148"/>
      <c r="AB1407" s="148"/>
      <c r="AC1407" s="148"/>
      <c r="AD1407" s="148"/>
      <c r="AP1407"/>
      <c r="AQ1407"/>
      <c r="AX1407"/>
    </row>
    <row r="1408" spans="18:50" ht="12" customHeight="1" x14ac:dyDescent="0.25">
      <c r="R1408" s="149"/>
      <c r="S1408" s="148"/>
      <c r="T1408" s="148"/>
      <c r="U1408" s="148"/>
      <c r="V1408" s="148"/>
      <c r="W1408" s="148"/>
      <c r="X1408" s="148"/>
      <c r="Y1408" s="148"/>
      <c r="Z1408" s="148"/>
      <c r="AA1408" s="148"/>
      <c r="AB1408" s="148"/>
      <c r="AC1408" s="148"/>
      <c r="AD1408" s="148"/>
      <c r="AP1408"/>
      <c r="AQ1408"/>
      <c r="AX1408"/>
    </row>
    <row r="1409" spans="18:50" ht="12" customHeight="1" x14ac:dyDescent="0.25">
      <c r="R1409" s="149"/>
      <c r="S1409" s="148"/>
      <c r="T1409" s="148"/>
      <c r="U1409" s="148"/>
      <c r="V1409" s="148"/>
      <c r="W1409" s="148"/>
      <c r="X1409" s="148"/>
      <c r="Y1409" s="148"/>
      <c r="Z1409" s="148"/>
      <c r="AA1409" s="148"/>
      <c r="AB1409" s="148"/>
      <c r="AC1409" s="148"/>
      <c r="AD1409" s="148"/>
      <c r="AP1409"/>
      <c r="AQ1409"/>
      <c r="AX1409"/>
    </row>
    <row r="1410" spans="18:50" ht="12" customHeight="1" x14ac:dyDescent="0.25">
      <c r="R1410" s="149"/>
      <c r="S1410" s="148"/>
      <c r="T1410" s="148"/>
      <c r="U1410" s="148"/>
      <c r="V1410" s="148"/>
      <c r="W1410" s="148"/>
      <c r="X1410" s="148"/>
      <c r="Y1410" s="148"/>
      <c r="Z1410" s="148"/>
      <c r="AA1410" s="148"/>
      <c r="AB1410" s="148"/>
      <c r="AC1410" s="148"/>
      <c r="AD1410" s="148"/>
      <c r="AP1410"/>
      <c r="AQ1410"/>
      <c r="AX1410"/>
    </row>
    <row r="1411" spans="18:50" ht="12" customHeight="1" x14ac:dyDescent="0.25">
      <c r="R1411" s="149"/>
      <c r="S1411" s="148"/>
      <c r="T1411" s="148"/>
      <c r="U1411" s="148"/>
      <c r="V1411" s="148"/>
      <c r="W1411" s="148"/>
      <c r="X1411" s="148"/>
      <c r="Y1411" s="148"/>
      <c r="Z1411" s="148"/>
      <c r="AA1411" s="148"/>
      <c r="AB1411" s="148"/>
      <c r="AC1411" s="148"/>
      <c r="AD1411" s="148"/>
      <c r="AP1411"/>
      <c r="AQ1411"/>
      <c r="AX1411"/>
    </row>
    <row r="1412" spans="18:50" ht="12" customHeight="1" x14ac:dyDescent="0.25">
      <c r="R1412" s="149"/>
      <c r="S1412" s="148"/>
      <c r="T1412" s="148"/>
      <c r="U1412" s="148"/>
      <c r="V1412" s="148"/>
      <c r="W1412" s="148"/>
      <c r="X1412" s="148"/>
      <c r="Y1412" s="148"/>
      <c r="Z1412" s="148"/>
      <c r="AA1412" s="148"/>
      <c r="AB1412" s="148"/>
      <c r="AC1412" s="148"/>
      <c r="AD1412" s="148"/>
      <c r="AP1412"/>
      <c r="AQ1412"/>
      <c r="AX1412"/>
    </row>
    <row r="1413" spans="18:50" ht="12" customHeight="1" x14ac:dyDescent="0.25">
      <c r="R1413" s="149"/>
      <c r="S1413" s="148"/>
      <c r="T1413" s="148"/>
      <c r="U1413" s="148"/>
      <c r="V1413" s="148"/>
      <c r="W1413" s="148"/>
      <c r="X1413" s="148"/>
      <c r="Y1413" s="148"/>
      <c r="Z1413" s="148"/>
      <c r="AA1413" s="148"/>
      <c r="AB1413" s="148"/>
      <c r="AC1413" s="148"/>
      <c r="AD1413" s="148"/>
      <c r="AP1413"/>
      <c r="AQ1413"/>
      <c r="AX1413"/>
    </row>
    <row r="1414" spans="18:50" ht="12" customHeight="1" x14ac:dyDescent="0.25">
      <c r="R1414" s="149"/>
      <c r="S1414" s="148"/>
      <c r="T1414" s="148"/>
      <c r="U1414" s="148"/>
      <c r="V1414" s="148"/>
      <c r="W1414" s="148"/>
      <c r="X1414" s="148"/>
      <c r="Y1414" s="148"/>
      <c r="Z1414" s="148"/>
      <c r="AA1414" s="148"/>
      <c r="AB1414" s="148"/>
      <c r="AC1414" s="148"/>
      <c r="AD1414" s="148"/>
      <c r="AP1414"/>
      <c r="AQ1414"/>
      <c r="AX1414"/>
    </row>
    <row r="1415" spans="18:50" ht="12" customHeight="1" x14ac:dyDescent="0.25">
      <c r="R1415" s="149"/>
      <c r="S1415" s="148"/>
      <c r="T1415" s="148"/>
      <c r="U1415" s="148"/>
      <c r="V1415" s="148"/>
      <c r="W1415" s="148"/>
      <c r="X1415" s="148"/>
      <c r="Y1415" s="148"/>
      <c r="Z1415" s="148"/>
      <c r="AA1415" s="148"/>
      <c r="AB1415" s="148"/>
      <c r="AC1415" s="148"/>
      <c r="AD1415" s="148"/>
      <c r="AP1415"/>
      <c r="AQ1415"/>
      <c r="AX1415"/>
    </row>
    <row r="1416" spans="18:50" ht="12" customHeight="1" x14ac:dyDescent="0.25">
      <c r="R1416" s="149"/>
      <c r="S1416" s="148"/>
      <c r="T1416" s="148"/>
      <c r="U1416" s="148"/>
      <c r="V1416" s="148"/>
      <c r="W1416" s="148"/>
      <c r="X1416" s="148"/>
      <c r="Y1416" s="148"/>
      <c r="Z1416" s="148"/>
      <c r="AA1416" s="148"/>
      <c r="AB1416" s="148"/>
      <c r="AC1416" s="148"/>
      <c r="AD1416" s="148"/>
      <c r="AP1416"/>
      <c r="AQ1416"/>
      <c r="AX1416"/>
    </row>
    <row r="1417" spans="18:50" ht="12" customHeight="1" x14ac:dyDescent="0.25">
      <c r="R1417" s="149"/>
      <c r="S1417" s="148"/>
      <c r="T1417" s="148"/>
      <c r="U1417" s="148"/>
      <c r="V1417" s="148"/>
      <c r="W1417" s="148"/>
      <c r="X1417" s="148"/>
      <c r="Y1417" s="148"/>
      <c r="Z1417" s="148"/>
      <c r="AA1417" s="148"/>
      <c r="AB1417" s="148"/>
      <c r="AC1417" s="148"/>
      <c r="AD1417" s="148"/>
      <c r="AP1417"/>
      <c r="AQ1417"/>
      <c r="AX1417"/>
    </row>
    <row r="1418" spans="18:50" ht="12" customHeight="1" x14ac:dyDescent="0.25">
      <c r="R1418" s="149"/>
      <c r="S1418" s="148"/>
      <c r="T1418" s="148"/>
      <c r="U1418" s="148"/>
      <c r="V1418" s="148"/>
      <c r="W1418" s="148"/>
      <c r="X1418" s="148"/>
      <c r="Y1418" s="148"/>
      <c r="Z1418" s="148"/>
      <c r="AA1418" s="148"/>
      <c r="AB1418" s="148"/>
      <c r="AC1418" s="148"/>
      <c r="AD1418" s="148"/>
      <c r="AP1418"/>
      <c r="AQ1418"/>
      <c r="AX1418"/>
    </row>
    <row r="1419" spans="18:50" ht="12" customHeight="1" x14ac:dyDescent="0.25">
      <c r="R1419" s="149"/>
      <c r="S1419" s="148"/>
      <c r="T1419" s="148"/>
      <c r="U1419" s="148"/>
      <c r="V1419" s="148"/>
      <c r="W1419" s="148"/>
      <c r="X1419" s="148"/>
      <c r="Y1419" s="148"/>
      <c r="Z1419" s="148"/>
      <c r="AA1419" s="148"/>
      <c r="AB1419" s="148"/>
      <c r="AC1419" s="148"/>
      <c r="AD1419" s="148"/>
      <c r="AP1419"/>
      <c r="AQ1419"/>
      <c r="AX1419"/>
    </row>
    <row r="1420" spans="18:50" ht="12" customHeight="1" x14ac:dyDescent="0.25">
      <c r="R1420" s="149"/>
      <c r="S1420" s="148"/>
      <c r="T1420" s="148"/>
      <c r="U1420" s="148"/>
      <c r="V1420" s="148"/>
      <c r="W1420" s="148"/>
      <c r="X1420" s="148"/>
      <c r="Y1420" s="148"/>
      <c r="Z1420" s="148"/>
      <c r="AA1420" s="148"/>
      <c r="AB1420" s="148"/>
      <c r="AC1420" s="148"/>
      <c r="AD1420" s="148"/>
      <c r="AP1420"/>
      <c r="AQ1420"/>
      <c r="AX1420"/>
    </row>
    <row r="1421" spans="18:50" ht="12" customHeight="1" x14ac:dyDescent="0.25">
      <c r="R1421" s="149"/>
      <c r="S1421" s="148"/>
      <c r="T1421" s="148"/>
      <c r="U1421" s="148"/>
      <c r="V1421" s="148"/>
      <c r="W1421" s="148"/>
      <c r="X1421" s="148"/>
      <c r="Y1421" s="148"/>
      <c r="Z1421" s="148"/>
      <c r="AA1421" s="148"/>
      <c r="AB1421" s="148"/>
      <c r="AC1421" s="148"/>
      <c r="AD1421" s="148"/>
      <c r="AP1421"/>
      <c r="AQ1421"/>
      <c r="AX1421"/>
    </row>
    <row r="1422" spans="18:50" ht="12" customHeight="1" x14ac:dyDescent="0.25">
      <c r="R1422" s="149"/>
      <c r="S1422" s="148"/>
      <c r="T1422" s="148"/>
      <c r="U1422" s="148"/>
      <c r="V1422" s="148"/>
      <c r="W1422" s="148"/>
      <c r="X1422" s="148"/>
      <c r="Y1422" s="148"/>
      <c r="Z1422" s="148"/>
      <c r="AA1422" s="148"/>
      <c r="AB1422" s="148"/>
      <c r="AC1422" s="148"/>
      <c r="AD1422" s="148"/>
      <c r="AP1422"/>
      <c r="AQ1422"/>
      <c r="AX1422"/>
    </row>
    <row r="1423" spans="18:50" ht="12" customHeight="1" x14ac:dyDescent="0.25">
      <c r="R1423" s="149"/>
      <c r="S1423" s="148"/>
      <c r="T1423" s="148"/>
      <c r="U1423" s="148"/>
      <c r="V1423" s="148"/>
      <c r="W1423" s="148"/>
      <c r="X1423" s="148"/>
      <c r="Y1423" s="148"/>
      <c r="Z1423" s="148"/>
      <c r="AA1423" s="148"/>
      <c r="AB1423" s="148"/>
      <c r="AC1423" s="148"/>
      <c r="AD1423" s="148"/>
      <c r="AP1423"/>
      <c r="AQ1423"/>
      <c r="AX1423"/>
    </row>
    <row r="1424" spans="18:50" ht="12" customHeight="1" x14ac:dyDescent="0.25">
      <c r="R1424" s="149"/>
      <c r="S1424" s="148"/>
      <c r="T1424" s="148"/>
      <c r="U1424" s="148"/>
      <c r="V1424" s="148"/>
      <c r="W1424" s="148"/>
      <c r="X1424" s="148"/>
      <c r="Y1424" s="148"/>
      <c r="Z1424" s="148"/>
      <c r="AA1424" s="148"/>
      <c r="AB1424" s="148"/>
      <c r="AC1424" s="148"/>
      <c r="AD1424" s="148"/>
      <c r="AP1424"/>
      <c r="AQ1424"/>
      <c r="AX1424"/>
    </row>
    <row r="1425" spans="18:50" ht="12" customHeight="1" x14ac:dyDescent="0.25">
      <c r="R1425" s="149"/>
      <c r="S1425" s="148"/>
      <c r="T1425" s="148"/>
      <c r="U1425" s="148"/>
      <c r="V1425" s="148"/>
      <c r="W1425" s="148"/>
      <c r="X1425" s="148"/>
      <c r="Y1425" s="148"/>
      <c r="Z1425" s="148"/>
      <c r="AA1425" s="148"/>
      <c r="AB1425" s="148"/>
      <c r="AC1425" s="148"/>
      <c r="AD1425" s="148"/>
      <c r="AP1425"/>
      <c r="AQ1425"/>
      <c r="AX1425"/>
    </row>
    <row r="1426" spans="18:50" ht="12" customHeight="1" x14ac:dyDescent="0.25">
      <c r="R1426" s="149"/>
      <c r="S1426" s="148"/>
      <c r="T1426" s="148"/>
      <c r="U1426" s="148"/>
      <c r="V1426" s="148"/>
      <c r="W1426" s="148"/>
      <c r="X1426" s="148"/>
      <c r="Y1426" s="148"/>
      <c r="Z1426" s="148"/>
      <c r="AA1426" s="148"/>
      <c r="AB1426" s="148"/>
      <c r="AC1426" s="148"/>
      <c r="AD1426" s="148"/>
      <c r="AP1426"/>
      <c r="AQ1426"/>
      <c r="AX1426"/>
    </row>
    <row r="1427" spans="18:50" ht="12" customHeight="1" x14ac:dyDescent="0.25">
      <c r="R1427" s="149"/>
      <c r="S1427" s="148"/>
      <c r="T1427" s="148"/>
      <c r="U1427" s="148"/>
      <c r="V1427" s="148"/>
      <c r="W1427" s="148"/>
      <c r="X1427" s="148"/>
      <c r="Y1427" s="148"/>
      <c r="Z1427" s="148"/>
      <c r="AA1427" s="148"/>
      <c r="AB1427" s="148"/>
      <c r="AC1427" s="148"/>
      <c r="AD1427" s="148"/>
      <c r="AP1427"/>
      <c r="AQ1427"/>
      <c r="AX1427"/>
    </row>
    <row r="1428" spans="18:50" ht="12" customHeight="1" x14ac:dyDescent="0.25">
      <c r="R1428" s="149"/>
      <c r="S1428" s="148"/>
      <c r="T1428" s="148"/>
      <c r="U1428" s="148"/>
      <c r="V1428" s="148"/>
      <c r="W1428" s="148"/>
      <c r="X1428" s="148"/>
      <c r="Y1428" s="148"/>
      <c r="Z1428" s="148"/>
      <c r="AA1428" s="148"/>
      <c r="AB1428" s="148"/>
      <c r="AC1428" s="148"/>
      <c r="AD1428" s="148"/>
      <c r="AP1428"/>
      <c r="AQ1428"/>
      <c r="AX1428"/>
    </row>
    <row r="1429" spans="18:50" ht="12" customHeight="1" x14ac:dyDescent="0.25">
      <c r="R1429" s="149"/>
      <c r="S1429" s="148"/>
      <c r="T1429" s="148"/>
      <c r="U1429" s="148"/>
      <c r="V1429" s="148"/>
      <c r="W1429" s="148"/>
      <c r="X1429" s="148"/>
      <c r="Y1429" s="148"/>
      <c r="Z1429" s="148"/>
      <c r="AA1429" s="148"/>
      <c r="AB1429" s="148"/>
      <c r="AC1429" s="148"/>
      <c r="AD1429" s="148"/>
      <c r="AP1429"/>
      <c r="AQ1429"/>
      <c r="AX1429"/>
    </row>
    <row r="1430" spans="18:50" ht="12" customHeight="1" x14ac:dyDescent="0.25">
      <c r="R1430" s="149"/>
      <c r="S1430" s="148"/>
      <c r="T1430" s="148"/>
      <c r="U1430" s="148"/>
      <c r="V1430" s="148"/>
      <c r="W1430" s="148"/>
      <c r="X1430" s="148"/>
      <c r="Y1430" s="148"/>
      <c r="Z1430" s="148"/>
      <c r="AA1430" s="148"/>
      <c r="AB1430" s="148"/>
      <c r="AC1430" s="148"/>
      <c r="AD1430" s="148"/>
      <c r="AP1430"/>
      <c r="AQ1430"/>
      <c r="AX1430"/>
    </row>
    <row r="1431" spans="18:50" ht="12" customHeight="1" x14ac:dyDescent="0.25">
      <c r="R1431" s="149"/>
      <c r="S1431" s="148"/>
      <c r="T1431" s="148"/>
      <c r="U1431" s="148"/>
      <c r="V1431" s="148"/>
      <c r="W1431" s="148"/>
      <c r="X1431" s="148"/>
      <c r="Y1431" s="148"/>
      <c r="Z1431" s="148"/>
      <c r="AA1431" s="148"/>
      <c r="AB1431" s="148"/>
      <c r="AC1431" s="148"/>
      <c r="AD1431" s="148"/>
      <c r="AP1431"/>
      <c r="AQ1431"/>
      <c r="AX1431"/>
    </row>
    <row r="1432" spans="18:50" ht="12" customHeight="1" x14ac:dyDescent="0.25">
      <c r="R1432" s="149"/>
      <c r="S1432" s="148"/>
      <c r="T1432" s="148"/>
      <c r="U1432" s="148"/>
      <c r="V1432" s="148"/>
      <c r="W1432" s="148"/>
      <c r="X1432" s="148"/>
      <c r="Y1432" s="148"/>
      <c r="Z1432" s="148"/>
      <c r="AA1432" s="148"/>
      <c r="AB1432" s="148"/>
      <c r="AC1432" s="148"/>
      <c r="AD1432" s="148"/>
      <c r="AP1432"/>
      <c r="AQ1432"/>
      <c r="AX1432"/>
    </row>
    <row r="1433" spans="18:50" ht="12" customHeight="1" x14ac:dyDescent="0.25">
      <c r="R1433" s="149"/>
      <c r="S1433" s="148"/>
      <c r="T1433" s="148"/>
      <c r="U1433" s="148"/>
      <c r="V1433" s="148"/>
      <c r="W1433" s="148"/>
      <c r="X1433" s="148"/>
      <c r="Y1433" s="148"/>
      <c r="Z1433" s="148"/>
      <c r="AA1433" s="148"/>
      <c r="AB1433" s="148"/>
      <c r="AC1433" s="148"/>
      <c r="AD1433" s="148"/>
      <c r="AP1433"/>
      <c r="AQ1433"/>
      <c r="AX1433"/>
    </row>
    <row r="1434" spans="18:50" ht="12" customHeight="1" x14ac:dyDescent="0.25">
      <c r="R1434" s="149"/>
      <c r="S1434" s="148"/>
      <c r="T1434" s="148"/>
      <c r="U1434" s="148"/>
      <c r="V1434" s="148"/>
      <c r="W1434" s="148"/>
      <c r="X1434" s="148"/>
      <c r="Y1434" s="148"/>
      <c r="Z1434" s="148"/>
      <c r="AA1434" s="148"/>
      <c r="AB1434" s="148"/>
      <c r="AC1434" s="148"/>
      <c r="AD1434" s="148"/>
      <c r="AP1434"/>
      <c r="AQ1434"/>
      <c r="AX1434"/>
    </row>
    <row r="1435" spans="18:50" ht="12" customHeight="1" x14ac:dyDescent="0.25">
      <c r="R1435" s="149"/>
      <c r="S1435" s="148"/>
      <c r="T1435" s="148"/>
      <c r="U1435" s="148"/>
      <c r="V1435" s="148"/>
      <c r="W1435" s="148"/>
      <c r="X1435" s="148"/>
      <c r="Y1435" s="148"/>
      <c r="Z1435" s="148"/>
      <c r="AA1435" s="148"/>
      <c r="AB1435" s="148"/>
      <c r="AC1435" s="148"/>
      <c r="AD1435" s="148"/>
      <c r="AP1435"/>
      <c r="AQ1435"/>
      <c r="AX1435"/>
    </row>
    <row r="1436" spans="18:50" ht="12" customHeight="1" x14ac:dyDescent="0.25">
      <c r="R1436" s="149"/>
      <c r="S1436" s="148"/>
      <c r="T1436" s="148"/>
      <c r="U1436" s="148"/>
      <c r="V1436" s="148"/>
      <c r="W1436" s="148"/>
      <c r="X1436" s="148"/>
      <c r="Y1436" s="148"/>
      <c r="Z1436" s="148"/>
      <c r="AA1436" s="148"/>
      <c r="AB1436" s="148"/>
      <c r="AC1436" s="148"/>
      <c r="AD1436" s="148"/>
      <c r="AP1436"/>
      <c r="AQ1436"/>
      <c r="AX1436"/>
    </row>
    <row r="1437" spans="18:50" ht="12" customHeight="1" x14ac:dyDescent="0.25">
      <c r="R1437" s="149"/>
      <c r="S1437" s="148"/>
      <c r="T1437" s="148"/>
      <c r="U1437" s="148"/>
      <c r="V1437" s="148"/>
      <c r="W1437" s="148"/>
      <c r="X1437" s="148"/>
      <c r="Y1437" s="148"/>
      <c r="Z1437" s="148"/>
      <c r="AA1437" s="148"/>
      <c r="AB1437" s="148"/>
      <c r="AC1437" s="148"/>
      <c r="AD1437" s="148"/>
      <c r="AP1437"/>
      <c r="AQ1437"/>
      <c r="AX1437"/>
    </row>
    <row r="1438" spans="18:50" ht="12" customHeight="1" x14ac:dyDescent="0.25">
      <c r="R1438" s="149"/>
      <c r="S1438" s="148"/>
      <c r="T1438" s="148"/>
      <c r="U1438" s="148"/>
      <c r="V1438" s="148"/>
      <c r="W1438" s="148"/>
      <c r="X1438" s="148"/>
      <c r="Y1438" s="148"/>
      <c r="Z1438" s="148"/>
      <c r="AA1438" s="148"/>
      <c r="AB1438" s="148"/>
      <c r="AC1438" s="148"/>
      <c r="AD1438" s="148"/>
      <c r="AP1438"/>
      <c r="AQ1438"/>
      <c r="AX1438"/>
    </row>
    <row r="1439" spans="18:50" ht="12" customHeight="1" x14ac:dyDescent="0.25">
      <c r="R1439" s="149"/>
      <c r="S1439" s="148"/>
      <c r="T1439" s="148"/>
      <c r="U1439" s="148"/>
      <c r="V1439" s="148"/>
      <c r="W1439" s="148"/>
      <c r="X1439" s="148"/>
      <c r="Y1439" s="148"/>
      <c r="Z1439" s="148"/>
      <c r="AA1439" s="148"/>
      <c r="AB1439" s="148"/>
      <c r="AC1439" s="148"/>
      <c r="AD1439" s="148"/>
      <c r="AP1439"/>
      <c r="AQ1439"/>
      <c r="AX1439"/>
    </row>
    <row r="1440" spans="18:50" ht="12" customHeight="1" x14ac:dyDescent="0.25">
      <c r="R1440" s="149"/>
      <c r="S1440" s="148"/>
      <c r="T1440" s="148"/>
      <c r="U1440" s="148"/>
      <c r="V1440" s="148"/>
      <c r="W1440" s="148"/>
      <c r="X1440" s="148"/>
      <c r="Y1440" s="148"/>
      <c r="Z1440" s="148"/>
      <c r="AA1440" s="148"/>
      <c r="AB1440" s="148"/>
      <c r="AC1440" s="148"/>
      <c r="AD1440" s="148"/>
      <c r="AP1440"/>
      <c r="AQ1440"/>
      <c r="AX1440"/>
    </row>
    <row r="1441" spans="18:50" ht="12" customHeight="1" x14ac:dyDescent="0.25">
      <c r="R1441" s="149"/>
      <c r="S1441" s="148"/>
      <c r="T1441" s="148"/>
      <c r="U1441" s="148"/>
      <c r="V1441" s="148"/>
      <c r="W1441" s="148"/>
      <c r="X1441" s="148"/>
      <c r="Y1441" s="148"/>
      <c r="Z1441" s="148"/>
      <c r="AA1441" s="148"/>
      <c r="AB1441" s="148"/>
      <c r="AC1441" s="148"/>
      <c r="AD1441" s="148"/>
      <c r="AP1441"/>
      <c r="AQ1441"/>
      <c r="AX1441"/>
    </row>
    <row r="1442" spans="18:50" ht="12" customHeight="1" x14ac:dyDescent="0.25">
      <c r="R1442" s="149"/>
      <c r="S1442" s="148"/>
      <c r="T1442" s="148"/>
      <c r="U1442" s="148"/>
      <c r="V1442" s="148"/>
      <c r="W1442" s="148"/>
      <c r="X1442" s="148"/>
      <c r="Y1442" s="148"/>
      <c r="Z1442" s="148"/>
      <c r="AA1442" s="148"/>
      <c r="AB1442" s="148"/>
      <c r="AC1442" s="148"/>
      <c r="AD1442" s="148"/>
      <c r="AP1442"/>
      <c r="AQ1442"/>
      <c r="AX1442"/>
    </row>
    <row r="1443" spans="18:50" ht="12" customHeight="1" x14ac:dyDescent="0.25">
      <c r="R1443" s="149"/>
      <c r="S1443" s="148"/>
      <c r="T1443" s="148"/>
      <c r="U1443" s="148"/>
      <c r="V1443" s="148"/>
      <c r="W1443" s="148"/>
      <c r="X1443" s="148"/>
      <c r="Y1443" s="148"/>
      <c r="Z1443" s="148"/>
      <c r="AA1443" s="148"/>
      <c r="AB1443" s="148"/>
      <c r="AC1443" s="148"/>
      <c r="AD1443" s="148"/>
      <c r="AP1443"/>
      <c r="AQ1443"/>
      <c r="AX1443"/>
    </row>
    <row r="1444" spans="18:50" ht="12" customHeight="1" x14ac:dyDescent="0.25">
      <c r="R1444" s="149"/>
      <c r="S1444" s="148"/>
      <c r="T1444" s="148"/>
      <c r="U1444" s="148"/>
      <c r="V1444" s="148"/>
      <c r="W1444" s="148"/>
      <c r="X1444" s="148"/>
      <c r="Y1444" s="148"/>
      <c r="Z1444" s="148"/>
      <c r="AA1444" s="148"/>
      <c r="AB1444" s="148"/>
      <c r="AC1444" s="148"/>
      <c r="AD1444" s="148"/>
      <c r="AP1444"/>
      <c r="AQ1444"/>
      <c r="AX1444"/>
    </row>
    <row r="1445" spans="18:50" ht="12" customHeight="1" x14ac:dyDescent="0.25">
      <c r="R1445" s="149"/>
      <c r="S1445" s="148"/>
      <c r="T1445" s="148"/>
      <c r="U1445" s="148"/>
      <c r="V1445" s="148"/>
      <c r="W1445" s="148"/>
      <c r="X1445" s="148"/>
      <c r="Y1445" s="148"/>
      <c r="Z1445" s="148"/>
      <c r="AA1445" s="148"/>
      <c r="AB1445" s="148"/>
      <c r="AC1445" s="148"/>
      <c r="AD1445" s="148"/>
      <c r="AP1445"/>
      <c r="AQ1445"/>
      <c r="AX1445"/>
    </row>
    <row r="1446" spans="18:50" ht="12" customHeight="1" x14ac:dyDescent="0.25">
      <c r="R1446" s="149"/>
      <c r="S1446" s="148"/>
      <c r="T1446" s="148"/>
      <c r="U1446" s="148"/>
      <c r="V1446" s="148"/>
      <c r="W1446" s="148"/>
      <c r="X1446" s="148"/>
      <c r="Y1446" s="148"/>
      <c r="Z1446" s="148"/>
      <c r="AA1446" s="148"/>
      <c r="AB1446" s="148"/>
      <c r="AC1446" s="148"/>
      <c r="AD1446" s="148"/>
      <c r="AP1446"/>
      <c r="AQ1446"/>
      <c r="AX1446"/>
    </row>
    <row r="1447" spans="18:50" ht="12" customHeight="1" x14ac:dyDescent="0.25">
      <c r="R1447" s="149"/>
      <c r="S1447" s="148"/>
      <c r="T1447" s="148"/>
      <c r="U1447" s="148"/>
      <c r="V1447" s="148"/>
      <c r="W1447" s="148"/>
      <c r="X1447" s="148"/>
      <c r="Y1447" s="148"/>
      <c r="Z1447" s="148"/>
      <c r="AA1447" s="148"/>
      <c r="AB1447" s="148"/>
      <c r="AC1447" s="148"/>
      <c r="AD1447" s="148"/>
      <c r="AP1447"/>
      <c r="AQ1447"/>
      <c r="AX1447"/>
    </row>
    <row r="1448" spans="18:50" ht="12" customHeight="1" x14ac:dyDescent="0.25">
      <c r="R1448" s="149"/>
      <c r="S1448" s="148"/>
      <c r="T1448" s="148"/>
      <c r="U1448" s="148"/>
      <c r="V1448" s="148"/>
      <c r="W1448" s="148"/>
      <c r="X1448" s="148"/>
      <c r="Y1448" s="148"/>
      <c r="Z1448" s="148"/>
      <c r="AA1448" s="148"/>
      <c r="AB1448" s="148"/>
      <c r="AC1448" s="148"/>
      <c r="AD1448" s="148"/>
      <c r="AP1448"/>
      <c r="AQ1448"/>
      <c r="AX1448"/>
    </row>
    <row r="1449" spans="18:50" ht="12" customHeight="1" x14ac:dyDescent="0.25">
      <c r="R1449" s="149"/>
      <c r="S1449" s="148"/>
      <c r="T1449" s="148"/>
      <c r="U1449" s="148"/>
      <c r="V1449" s="148"/>
      <c r="W1449" s="148"/>
      <c r="X1449" s="148"/>
      <c r="Y1449" s="148"/>
      <c r="Z1449" s="148"/>
      <c r="AA1449" s="148"/>
      <c r="AB1449" s="148"/>
      <c r="AC1449" s="148"/>
      <c r="AD1449" s="148"/>
      <c r="AP1449"/>
      <c r="AQ1449"/>
      <c r="AX1449"/>
    </row>
    <row r="1450" spans="18:50" ht="12" customHeight="1" x14ac:dyDescent="0.25">
      <c r="R1450" s="149"/>
      <c r="S1450" s="148"/>
      <c r="T1450" s="148"/>
      <c r="U1450" s="148"/>
      <c r="V1450" s="148"/>
      <c r="W1450" s="148"/>
      <c r="X1450" s="148"/>
      <c r="Y1450" s="148"/>
      <c r="Z1450" s="148"/>
      <c r="AA1450" s="148"/>
      <c r="AB1450" s="148"/>
      <c r="AC1450" s="148"/>
      <c r="AD1450" s="148"/>
      <c r="AP1450"/>
      <c r="AQ1450"/>
      <c r="AX1450"/>
    </row>
    <row r="1451" spans="18:50" ht="12" customHeight="1" x14ac:dyDescent="0.25">
      <c r="R1451" s="149"/>
      <c r="S1451" s="148"/>
      <c r="T1451" s="148"/>
      <c r="U1451" s="148"/>
      <c r="V1451" s="148"/>
      <c r="W1451" s="148"/>
      <c r="X1451" s="148"/>
      <c r="Y1451" s="148"/>
      <c r="Z1451" s="148"/>
      <c r="AA1451" s="148"/>
      <c r="AB1451" s="148"/>
      <c r="AC1451" s="148"/>
      <c r="AD1451" s="148"/>
      <c r="AP1451"/>
      <c r="AQ1451"/>
      <c r="AX1451"/>
    </row>
    <row r="1452" spans="18:50" ht="12" customHeight="1" x14ac:dyDescent="0.25">
      <c r="R1452" s="149"/>
      <c r="S1452" s="148"/>
      <c r="T1452" s="148"/>
      <c r="U1452" s="148"/>
      <c r="V1452" s="148"/>
      <c r="W1452" s="148"/>
      <c r="X1452" s="148"/>
      <c r="Y1452" s="148"/>
      <c r="Z1452" s="148"/>
      <c r="AA1452" s="148"/>
      <c r="AB1452" s="148"/>
      <c r="AC1452" s="148"/>
      <c r="AD1452" s="148"/>
      <c r="AP1452"/>
      <c r="AQ1452"/>
      <c r="AX1452"/>
    </row>
    <row r="1453" spans="18:50" ht="12" customHeight="1" x14ac:dyDescent="0.25">
      <c r="R1453" s="149"/>
      <c r="S1453" s="148"/>
      <c r="T1453" s="148"/>
      <c r="U1453" s="148"/>
      <c r="V1453" s="148"/>
      <c r="W1453" s="148"/>
      <c r="X1453" s="148"/>
      <c r="Y1453" s="148"/>
      <c r="Z1453" s="148"/>
      <c r="AA1453" s="148"/>
      <c r="AB1453" s="148"/>
      <c r="AC1453" s="148"/>
      <c r="AD1453" s="148"/>
      <c r="AP1453"/>
      <c r="AQ1453"/>
      <c r="AX1453"/>
    </row>
    <row r="1454" spans="18:50" ht="12" customHeight="1" x14ac:dyDescent="0.25">
      <c r="R1454" s="149"/>
      <c r="S1454" s="148"/>
      <c r="T1454" s="148"/>
      <c r="U1454" s="148"/>
      <c r="V1454" s="148"/>
      <c r="W1454" s="148"/>
      <c r="X1454" s="148"/>
      <c r="Y1454" s="148"/>
      <c r="Z1454" s="148"/>
      <c r="AA1454" s="148"/>
      <c r="AB1454" s="148"/>
      <c r="AC1454" s="148"/>
      <c r="AD1454" s="148"/>
      <c r="AP1454"/>
      <c r="AQ1454"/>
      <c r="AX1454"/>
    </row>
    <row r="1455" spans="18:50" ht="12" customHeight="1" x14ac:dyDescent="0.25">
      <c r="R1455" s="149"/>
      <c r="S1455" s="148"/>
      <c r="T1455" s="148"/>
      <c r="U1455" s="148"/>
      <c r="V1455" s="148"/>
      <c r="W1455" s="148"/>
      <c r="X1455" s="148"/>
      <c r="Y1455" s="148"/>
      <c r="Z1455" s="148"/>
      <c r="AA1455" s="148"/>
      <c r="AB1455" s="148"/>
      <c r="AC1455" s="148"/>
      <c r="AD1455" s="148"/>
      <c r="AP1455"/>
      <c r="AQ1455"/>
      <c r="AX1455"/>
    </row>
    <row r="1456" spans="18:50" ht="12" customHeight="1" x14ac:dyDescent="0.25">
      <c r="R1456" s="149"/>
      <c r="S1456" s="148"/>
      <c r="T1456" s="148"/>
      <c r="U1456" s="148"/>
      <c r="V1456" s="148"/>
      <c r="W1456" s="148"/>
      <c r="X1456" s="148"/>
      <c r="Y1456" s="148"/>
      <c r="Z1456" s="148"/>
      <c r="AA1456" s="148"/>
      <c r="AB1456" s="148"/>
      <c r="AC1456" s="148"/>
      <c r="AD1456" s="148"/>
      <c r="AP1456"/>
      <c r="AQ1456"/>
      <c r="AX1456"/>
    </row>
    <row r="1457" spans="18:50" ht="12" customHeight="1" x14ac:dyDescent="0.25">
      <c r="R1457" s="149"/>
      <c r="S1457" s="148"/>
      <c r="T1457" s="148"/>
      <c r="U1457" s="148"/>
      <c r="V1457" s="148"/>
      <c r="W1457" s="148"/>
      <c r="X1457" s="148"/>
      <c r="Y1457" s="148"/>
      <c r="Z1457" s="148"/>
      <c r="AA1457" s="148"/>
      <c r="AB1457" s="148"/>
      <c r="AC1457" s="148"/>
      <c r="AD1457" s="148"/>
      <c r="AP1457"/>
      <c r="AQ1457"/>
      <c r="AX1457"/>
    </row>
    <row r="1458" spans="18:50" ht="12" customHeight="1" x14ac:dyDescent="0.25">
      <c r="R1458" s="149"/>
      <c r="S1458" s="148"/>
      <c r="T1458" s="148"/>
      <c r="U1458" s="148"/>
      <c r="V1458" s="148"/>
      <c r="W1458" s="148"/>
      <c r="X1458" s="148"/>
      <c r="Y1458" s="148"/>
      <c r="Z1458" s="148"/>
      <c r="AA1458" s="148"/>
      <c r="AB1458" s="148"/>
      <c r="AC1458" s="148"/>
      <c r="AD1458" s="148"/>
      <c r="AP1458"/>
      <c r="AQ1458"/>
      <c r="AX1458"/>
    </row>
    <row r="1459" spans="18:50" ht="12" customHeight="1" x14ac:dyDescent="0.25">
      <c r="R1459" s="149"/>
      <c r="S1459" s="148"/>
      <c r="T1459" s="148"/>
      <c r="U1459" s="148"/>
      <c r="V1459" s="148"/>
      <c r="W1459" s="148"/>
      <c r="X1459" s="148"/>
      <c r="Y1459" s="148"/>
      <c r="Z1459" s="148"/>
      <c r="AA1459" s="148"/>
      <c r="AB1459" s="148"/>
      <c r="AC1459" s="148"/>
      <c r="AD1459" s="148"/>
      <c r="AP1459"/>
      <c r="AQ1459"/>
      <c r="AX1459"/>
    </row>
    <row r="1460" spans="18:50" ht="12" customHeight="1" x14ac:dyDescent="0.25">
      <c r="R1460" s="149"/>
      <c r="S1460" s="148"/>
      <c r="T1460" s="148"/>
      <c r="U1460" s="148"/>
      <c r="V1460" s="148"/>
      <c r="W1460" s="148"/>
      <c r="X1460" s="148"/>
      <c r="Y1460" s="148"/>
      <c r="Z1460" s="148"/>
      <c r="AA1460" s="148"/>
      <c r="AB1460" s="148"/>
      <c r="AC1460" s="148"/>
      <c r="AD1460" s="148"/>
      <c r="AP1460"/>
      <c r="AQ1460"/>
      <c r="AX1460"/>
    </row>
    <row r="1461" spans="18:50" ht="12" customHeight="1" x14ac:dyDescent="0.25">
      <c r="R1461" s="149"/>
      <c r="S1461" s="148"/>
      <c r="T1461" s="148"/>
      <c r="U1461" s="148"/>
      <c r="V1461" s="148"/>
      <c r="W1461" s="148"/>
      <c r="X1461" s="148"/>
      <c r="Y1461" s="148"/>
      <c r="Z1461" s="148"/>
      <c r="AA1461" s="148"/>
      <c r="AB1461" s="148"/>
      <c r="AC1461" s="148"/>
      <c r="AD1461" s="148"/>
      <c r="AP1461"/>
      <c r="AQ1461"/>
      <c r="AX1461"/>
    </row>
    <row r="1462" spans="18:50" ht="12" customHeight="1" x14ac:dyDescent="0.25">
      <c r="R1462" s="149"/>
      <c r="S1462" s="148"/>
      <c r="T1462" s="148"/>
      <c r="U1462" s="148"/>
      <c r="V1462" s="148"/>
      <c r="W1462" s="148"/>
      <c r="X1462" s="148"/>
      <c r="Y1462" s="148"/>
      <c r="Z1462" s="148"/>
      <c r="AA1462" s="148"/>
      <c r="AB1462" s="148"/>
      <c r="AC1462" s="148"/>
      <c r="AD1462" s="148"/>
      <c r="AP1462"/>
      <c r="AQ1462"/>
      <c r="AX1462"/>
    </row>
    <row r="1463" spans="18:50" ht="12" customHeight="1" x14ac:dyDescent="0.25">
      <c r="R1463" s="149"/>
      <c r="S1463" s="148"/>
      <c r="T1463" s="148"/>
      <c r="U1463" s="148"/>
      <c r="V1463" s="148"/>
      <c r="W1463" s="148"/>
      <c r="X1463" s="148"/>
      <c r="Y1463" s="148"/>
      <c r="Z1463" s="148"/>
      <c r="AA1463" s="148"/>
      <c r="AB1463" s="148"/>
      <c r="AC1463" s="148"/>
      <c r="AD1463" s="148"/>
      <c r="AP1463"/>
      <c r="AQ1463"/>
      <c r="AX1463"/>
    </row>
    <row r="1464" spans="18:50" ht="12" customHeight="1" x14ac:dyDescent="0.25">
      <c r="R1464" s="149"/>
      <c r="S1464" s="148"/>
      <c r="T1464" s="148"/>
      <c r="U1464" s="148"/>
      <c r="V1464" s="148"/>
      <c r="W1464" s="148"/>
      <c r="X1464" s="148"/>
      <c r="Y1464" s="148"/>
      <c r="Z1464" s="148"/>
      <c r="AA1464" s="148"/>
      <c r="AB1464" s="148"/>
      <c r="AC1464" s="148"/>
      <c r="AD1464" s="148"/>
      <c r="AP1464"/>
      <c r="AQ1464"/>
      <c r="AX1464"/>
    </row>
    <row r="1465" spans="18:50" ht="12" customHeight="1" x14ac:dyDescent="0.25">
      <c r="R1465" s="149"/>
      <c r="S1465" s="148"/>
      <c r="T1465" s="148"/>
      <c r="U1465" s="148"/>
      <c r="V1465" s="148"/>
      <c r="W1465" s="148"/>
      <c r="X1465" s="148"/>
      <c r="Y1465" s="148"/>
      <c r="Z1465" s="148"/>
      <c r="AA1465" s="148"/>
      <c r="AB1465" s="148"/>
      <c r="AC1465" s="148"/>
      <c r="AD1465" s="148"/>
      <c r="AP1465"/>
      <c r="AQ1465"/>
      <c r="AX1465"/>
    </row>
    <row r="1466" spans="18:50" ht="12" customHeight="1" x14ac:dyDescent="0.25">
      <c r="R1466" s="149"/>
      <c r="S1466" s="148"/>
      <c r="T1466" s="148"/>
      <c r="U1466" s="148"/>
      <c r="V1466" s="148"/>
      <c r="W1466" s="148"/>
      <c r="X1466" s="148"/>
      <c r="Y1466" s="148"/>
      <c r="Z1466" s="148"/>
      <c r="AA1466" s="148"/>
      <c r="AB1466" s="148"/>
      <c r="AC1466" s="148"/>
      <c r="AD1466" s="148"/>
      <c r="AP1466"/>
      <c r="AQ1466"/>
      <c r="AX1466"/>
    </row>
    <row r="1467" spans="18:50" ht="12" customHeight="1" x14ac:dyDescent="0.25">
      <c r="R1467" s="149"/>
      <c r="S1467" s="148"/>
      <c r="T1467" s="148"/>
      <c r="U1467" s="148"/>
      <c r="V1467" s="148"/>
      <c r="W1467" s="148"/>
      <c r="X1467" s="148"/>
      <c r="Y1467" s="148"/>
      <c r="Z1467" s="148"/>
      <c r="AA1467" s="148"/>
      <c r="AB1467" s="148"/>
      <c r="AC1467" s="148"/>
      <c r="AD1467" s="148"/>
      <c r="AP1467"/>
      <c r="AQ1467"/>
      <c r="AX1467"/>
    </row>
    <row r="1468" spans="18:50" ht="12" customHeight="1" x14ac:dyDescent="0.25">
      <c r="R1468" s="149"/>
      <c r="S1468" s="148"/>
      <c r="T1468" s="148"/>
      <c r="U1468" s="148"/>
      <c r="V1468" s="148"/>
      <c r="W1468" s="148"/>
      <c r="X1468" s="148"/>
      <c r="Y1468" s="148"/>
      <c r="Z1468" s="148"/>
      <c r="AA1468" s="148"/>
      <c r="AB1468" s="148"/>
      <c r="AC1468" s="148"/>
      <c r="AD1468" s="148"/>
      <c r="AP1468"/>
      <c r="AQ1468"/>
      <c r="AX1468"/>
    </row>
    <row r="1469" spans="18:50" ht="12" customHeight="1" x14ac:dyDescent="0.25">
      <c r="R1469" s="149"/>
      <c r="S1469" s="148"/>
      <c r="T1469" s="148"/>
      <c r="U1469" s="148"/>
      <c r="V1469" s="148"/>
      <c r="W1469" s="148"/>
      <c r="X1469" s="148"/>
      <c r="Y1469" s="148"/>
      <c r="Z1469" s="148"/>
      <c r="AA1469" s="148"/>
      <c r="AB1469" s="148"/>
      <c r="AC1469" s="148"/>
      <c r="AD1469" s="148"/>
      <c r="AP1469"/>
      <c r="AQ1469"/>
      <c r="AX1469"/>
    </row>
    <row r="1470" spans="18:50" ht="12" customHeight="1" x14ac:dyDescent="0.25">
      <c r="R1470" s="149"/>
      <c r="S1470" s="148"/>
      <c r="T1470" s="148"/>
      <c r="U1470" s="148"/>
      <c r="V1470" s="148"/>
      <c r="W1470" s="148"/>
      <c r="X1470" s="148"/>
      <c r="Y1470" s="148"/>
      <c r="Z1470" s="148"/>
      <c r="AA1470" s="148"/>
      <c r="AB1470" s="148"/>
      <c r="AC1470" s="148"/>
      <c r="AD1470" s="148"/>
      <c r="AP1470"/>
      <c r="AQ1470"/>
      <c r="AX1470"/>
    </row>
    <row r="1471" spans="18:50" ht="12" customHeight="1" x14ac:dyDescent="0.25">
      <c r="R1471" s="149"/>
      <c r="S1471" s="148"/>
      <c r="T1471" s="148"/>
      <c r="U1471" s="148"/>
      <c r="V1471" s="148"/>
      <c r="W1471" s="148"/>
      <c r="X1471" s="148"/>
      <c r="Y1471" s="148"/>
      <c r="Z1471" s="148"/>
      <c r="AA1471" s="148"/>
      <c r="AB1471" s="148"/>
      <c r="AC1471" s="148"/>
      <c r="AD1471" s="148"/>
      <c r="AP1471"/>
      <c r="AQ1471"/>
      <c r="AX1471"/>
    </row>
    <row r="1472" spans="18:50" ht="12" customHeight="1" x14ac:dyDescent="0.25">
      <c r="R1472" s="149"/>
      <c r="S1472" s="148"/>
      <c r="T1472" s="148"/>
      <c r="U1472" s="148"/>
      <c r="V1472" s="148"/>
      <c r="W1472" s="148"/>
      <c r="X1472" s="148"/>
      <c r="Y1472" s="148"/>
      <c r="Z1472" s="148"/>
      <c r="AA1472" s="148"/>
      <c r="AB1472" s="148"/>
      <c r="AC1472" s="148"/>
      <c r="AD1472" s="148"/>
      <c r="AP1472"/>
      <c r="AQ1472"/>
      <c r="AX1472"/>
    </row>
    <row r="1473" spans="18:50" ht="12" customHeight="1" x14ac:dyDescent="0.25">
      <c r="R1473" s="149"/>
      <c r="S1473" s="148"/>
      <c r="T1473" s="148"/>
      <c r="U1473" s="148"/>
      <c r="V1473" s="148"/>
      <c r="W1473" s="148"/>
      <c r="X1473" s="148"/>
      <c r="Y1473" s="148"/>
      <c r="Z1473" s="148"/>
      <c r="AA1473" s="148"/>
      <c r="AB1473" s="148"/>
      <c r="AC1473" s="148"/>
      <c r="AD1473" s="148"/>
      <c r="AP1473"/>
      <c r="AQ1473"/>
      <c r="AX1473"/>
    </row>
    <row r="1474" spans="18:50" ht="12" customHeight="1" x14ac:dyDescent="0.25">
      <c r="R1474" s="149"/>
      <c r="S1474" s="148"/>
      <c r="T1474" s="148"/>
      <c r="U1474" s="148"/>
      <c r="V1474" s="148"/>
      <c r="W1474" s="148"/>
      <c r="X1474" s="148"/>
      <c r="Y1474" s="148"/>
      <c r="Z1474" s="148"/>
      <c r="AA1474" s="148"/>
      <c r="AB1474" s="148"/>
      <c r="AC1474" s="148"/>
      <c r="AD1474" s="148"/>
      <c r="AP1474"/>
      <c r="AQ1474"/>
      <c r="AX1474"/>
    </row>
    <row r="1475" spans="18:50" ht="12" customHeight="1" x14ac:dyDescent="0.25">
      <c r="R1475" s="149"/>
      <c r="S1475" s="148"/>
      <c r="T1475" s="148"/>
      <c r="U1475" s="148"/>
      <c r="V1475" s="148"/>
      <c r="W1475" s="148"/>
      <c r="X1475" s="148"/>
      <c r="Y1475" s="148"/>
      <c r="Z1475" s="148"/>
      <c r="AA1475" s="148"/>
      <c r="AB1475" s="148"/>
      <c r="AC1475" s="148"/>
      <c r="AD1475" s="148"/>
      <c r="AP1475"/>
      <c r="AQ1475"/>
      <c r="AX1475"/>
    </row>
    <row r="1476" spans="18:50" ht="12" customHeight="1" x14ac:dyDescent="0.25">
      <c r="R1476" s="149"/>
      <c r="S1476" s="148"/>
      <c r="T1476" s="148"/>
      <c r="U1476" s="148"/>
      <c r="V1476" s="148"/>
      <c r="W1476" s="148"/>
      <c r="X1476" s="148"/>
      <c r="Y1476" s="148"/>
      <c r="Z1476" s="148"/>
      <c r="AA1476" s="148"/>
      <c r="AB1476" s="148"/>
      <c r="AC1476" s="148"/>
      <c r="AD1476" s="148"/>
      <c r="AP1476"/>
      <c r="AQ1476"/>
      <c r="AX1476"/>
    </row>
    <row r="1477" spans="18:50" ht="12" customHeight="1" x14ac:dyDescent="0.25">
      <c r="R1477" s="149"/>
      <c r="S1477" s="148"/>
      <c r="T1477" s="148"/>
      <c r="U1477" s="148"/>
      <c r="V1477" s="148"/>
      <c r="W1477" s="148"/>
      <c r="X1477" s="148"/>
      <c r="Y1477" s="148"/>
      <c r="Z1477" s="148"/>
      <c r="AA1477" s="148"/>
      <c r="AB1477" s="148"/>
      <c r="AC1477" s="148"/>
      <c r="AD1477" s="148"/>
      <c r="AP1477"/>
      <c r="AQ1477"/>
      <c r="AX1477"/>
    </row>
    <row r="1478" spans="18:50" ht="12" customHeight="1" x14ac:dyDescent="0.25">
      <c r="R1478" s="149"/>
      <c r="S1478" s="148"/>
      <c r="T1478" s="148"/>
      <c r="U1478" s="148"/>
      <c r="V1478" s="148"/>
      <c r="W1478" s="148"/>
      <c r="X1478" s="148"/>
      <c r="Y1478" s="148"/>
      <c r="Z1478" s="148"/>
      <c r="AA1478" s="148"/>
      <c r="AB1478" s="148"/>
      <c r="AC1478" s="148"/>
      <c r="AD1478" s="148"/>
      <c r="AP1478"/>
      <c r="AQ1478"/>
      <c r="AX1478"/>
    </row>
    <row r="1479" spans="18:50" ht="12" customHeight="1" x14ac:dyDescent="0.25">
      <c r="R1479" s="149"/>
      <c r="S1479" s="148"/>
      <c r="T1479" s="148"/>
      <c r="U1479" s="148"/>
      <c r="V1479" s="148"/>
      <c r="W1479" s="148"/>
      <c r="X1479" s="148"/>
      <c r="Y1479" s="148"/>
      <c r="Z1479" s="148"/>
      <c r="AA1479" s="148"/>
      <c r="AB1479" s="148"/>
      <c r="AC1479" s="148"/>
      <c r="AD1479" s="148"/>
      <c r="AP1479"/>
      <c r="AQ1479"/>
      <c r="AX1479"/>
    </row>
    <row r="1480" spans="18:50" ht="12" customHeight="1" x14ac:dyDescent="0.25">
      <c r="R1480" s="149"/>
      <c r="S1480" s="148"/>
      <c r="T1480" s="148"/>
      <c r="U1480" s="148"/>
      <c r="V1480" s="148"/>
      <c r="W1480" s="148"/>
      <c r="X1480" s="148"/>
      <c r="Y1480" s="148"/>
      <c r="Z1480" s="148"/>
      <c r="AA1480" s="148"/>
      <c r="AB1480" s="148"/>
      <c r="AC1480" s="148"/>
      <c r="AD1480" s="148"/>
      <c r="AP1480"/>
      <c r="AQ1480"/>
      <c r="AX1480"/>
    </row>
    <row r="1481" spans="18:50" ht="12" customHeight="1" x14ac:dyDescent="0.25">
      <c r="R1481" s="149"/>
      <c r="S1481" s="148"/>
      <c r="T1481" s="148"/>
      <c r="U1481" s="148"/>
      <c r="V1481" s="148"/>
      <c r="W1481" s="148"/>
      <c r="X1481" s="148"/>
      <c r="Y1481" s="148"/>
      <c r="Z1481" s="148"/>
      <c r="AA1481" s="148"/>
      <c r="AB1481" s="148"/>
      <c r="AC1481" s="148"/>
      <c r="AD1481" s="148"/>
      <c r="AP1481"/>
      <c r="AQ1481"/>
      <c r="AX1481"/>
    </row>
    <row r="1482" spans="18:50" ht="12" customHeight="1" x14ac:dyDescent="0.25">
      <c r="R1482" s="149"/>
      <c r="S1482" s="148"/>
      <c r="T1482" s="148"/>
      <c r="U1482" s="148"/>
      <c r="V1482" s="148"/>
      <c r="W1482" s="148"/>
      <c r="X1482" s="148"/>
      <c r="Y1482" s="148"/>
      <c r="Z1482" s="148"/>
      <c r="AA1482" s="148"/>
      <c r="AB1482" s="148"/>
      <c r="AC1482" s="148"/>
      <c r="AD1482" s="148"/>
      <c r="AP1482"/>
      <c r="AQ1482"/>
      <c r="AX1482"/>
    </row>
    <row r="1483" spans="18:50" ht="12" customHeight="1" x14ac:dyDescent="0.25">
      <c r="R1483" s="149"/>
      <c r="S1483" s="148"/>
      <c r="T1483" s="148"/>
      <c r="U1483" s="148"/>
      <c r="V1483" s="148"/>
      <c r="W1483" s="148"/>
      <c r="X1483" s="148"/>
      <c r="Y1483" s="148"/>
      <c r="Z1483" s="148"/>
      <c r="AA1483" s="148"/>
      <c r="AB1483" s="148"/>
      <c r="AC1483" s="148"/>
      <c r="AD1483" s="148"/>
      <c r="AP1483"/>
      <c r="AQ1483"/>
      <c r="AX1483"/>
    </row>
    <row r="1484" spans="18:50" ht="12" customHeight="1" x14ac:dyDescent="0.25">
      <c r="R1484" s="149"/>
      <c r="S1484" s="148"/>
      <c r="T1484" s="148"/>
      <c r="U1484" s="148"/>
      <c r="V1484" s="148"/>
      <c r="W1484" s="148"/>
      <c r="X1484" s="148"/>
      <c r="Y1484" s="148"/>
      <c r="Z1484" s="148"/>
      <c r="AA1484" s="148"/>
      <c r="AB1484" s="148"/>
      <c r="AC1484" s="148"/>
      <c r="AD1484" s="148"/>
      <c r="AP1484"/>
      <c r="AQ1484"/>
      <c r="AX1484"/>
    </row>
    <row r="1485" spans="18:50" ht="12" customHeight="1" x14ac:dyDescent="0.25">
      <c r="R1485" s="149"/>
      <c r="S1485" s="148"/>
      <c r="T1485" s="148"/>
      <c r="U1485" s="148"/>
      <c r="V1485" s="148"/>
      <c r="W1485" s="148"/>
      <c r="X1485" s="148"/>
      <c r="Y1485" s="148"/>
      <c r="Z1485" s="148"/>
      <c r="AA1485" s="148"/>
      <c r="AB1485" s="148"/>
      <c r="AC1485" s="148"/>
      <c r="AD1485" s="148"/>
      <c r="AP1485"/>
      <c r="AQ1485"/>
      <c r="AX1485"/>
    </row>
    <row r="1486" spans="18:50" ht="12" customHeight="1" x14ac:dyDescent="0.25">
      <c r="R1486" s="149"/>
      <c r="S1486" s="148"/>
      <c r="T1486" s="148"/>
      <c r="U1486" s="148"/>
      <c r="V1486" s="148"/>
      <c r="W1486" s="148"/>
      <c r="X1486" s="148"/>
      <c r="Y1486" s="148"/>
      <c r="Z1486" s="148"/>
      <c r="AA1486" s="148"/>
      <c r="AB1486" s="148"/>
      <c r="AC1486" s="148"/>
      <c r="AD1486" s="148"/>
      <c r="AP1486"/>
      <c r="AQ1486"/>
      <c r="AX1486"/>
    </row>
    <row r="1487" spans="18:50" ht="12" customHeight="1" x14ac:dyDescent="0.25">
      <c r="R1487" s="149"/>
      <c r="S1487" s="148"/>
      <c r="T1487" s="148"/>
      <c r="U1487" s="148"/>
      <c r="V1487" s="148"/>
      <c r="W1487" s="148"/>
      <c r="X1487" s="148"/>
      <c r="Y1487" s="148"/>
      <c r="Z1487" s="148"/>
      <c r="AA1487" s="148"/>
      <c r="AB1487" s="148"/>
      <c r="AC1487" s="148"/>
      <c r="AD1487" s="148"/>
      <c r="AP1487"/>
      <c r="AQ1487"/>
      <c r="AX1487"/>
    </row>
    <row r="1488" spans="18:50" ht="12" customHeight="1" x14ac:dyDescent="0.25">
      <c r="R1488" s="149"/>
      <c r="S1488" s="148"/>
      <c r="T1488" s="148"/>
      <c r="U1488" s="148"/>
      <c r="V1488" s="148"/>
      <c r="W1488" s="148"/>
      <c r="X1488" s="148"/>
      <c r="Y1488" s="148"/>
      <c r="Z1488" s="148"/>
      <c r="AA1488" s="148"/>
      <c r="AB1488" s="148"/>
      <c r="AC1488" s="148"/>
      <c r="AD1488" s="148"/>
      <c r="AP1488"/>
      <c r="AQ1488"/>
      <c r="AX1488"/>
    </row>
    <row r="1489" spans="18:50" ht="12" customHeight="1" x14ac:dyDescent="0.25">
      <c r="R1489" s="149"/>
      <c r="S1489" s="148"/>
      <c r="T1489" s="148"/>
      <c r="U1489" s="148"/>
      <c r="V1489" s="148"/>
      <c r="W1489" s="148"/>
      <c r="X1489" s="148"/>
      <c r="Y1489" s="148"/>
      <c r="Z1489" s="148"/>
      <c r="AA1489" s="148"/>
      <c r="AB1489" s="148"/>
      <c r="AC1489" s="148"/>
      <c r="AD1489" s="148"/>
      <c r="AP1489"/>
      <c r="AQ1489"/>
      <c r="AX1489"/>
    </row>
    <row r="1490" spans="18:50" ht="12" customHeight="1" x14ac:dyDescent="0.25">
      <c r="R1490" s="149"/>
      <c r="S1490" s="148"/>
      <c r="T1490" s="148"/>
      <c r="U1490" s="148"/>
      <c r="V1490" s="148"/>
      <c r="W1490" s="148"/>
      <c r="X1490" s="148"/>
      <c r="Y1490" s="148"/>
      <c r="Z1490" s="148"/>
      <c r="AA1490" s="148"/>
      <c r="AB1490" s="148"/>
      <c r="AC1490" s="148"/>
      <c r="AD1490" s="148"/>
      <c r="AP1490"/>
      <c r="AQ1490"/>
      <c r="AX1490"/>
    </row>
    <row r="1491" spans="18:50" ht="12" customHeight="1" x14ac:dyDescent="0.25">
      <c r="R1491" s="149"/>
      <c r="S1491" s="148"/>
      <c r="T1491" s="148"/>
      <c r="U1491" s="148"/>
      <c r="V1491" s="148"/>
      <c r="W1491" s="148"/>
      <c r="X1491" s="148"/>
      <c r="Y1491" s="148"/>
      <c r="Z1491" s="148"/>
      <c r="AA1491" s="148"/>
      <c r="AB1491" s="148"/>
      <c r="AC1491" s="148"/>
      <c r="AD1491" s="148"/>
      <c r="AP1491"/>
      <c r="AQ1491"/>
      <c r="AX1491"/>
    </row>
    <row r="1492" spans="18:50" ht="12" customHeight="1" x14ac:dyDescent="0.25">
      <c r="R1492" s="149"/>
      <c r="S1492" s="148"/>
      <c r="T1492" s="148"/>
      <c r="U1492" s="148"/>
      <c r="V1492" s="148"/>
      <c r="W1492" s="148"/>
      <c r="X1492" s="148"/>
      <c r="Y1492" s="148"/>
      <c r="Z1492" s="148"/>
      <c r="AA1492" s="148"/>
      <c r="AB1492" s="148"/>
      <c r="AC1492" s="148"/>
      <c r="AD1492" s="148"/>
      <c r="AP1492"/>
      <c r="AQ1492"/>
      <c r="AX1492"/>
    </row>
    <row r="1493" spans="18:50" ht="12" customHeight="1" x14ac:dyDescent="0.25">
      <c r="R1493" s="149"/>
      <c r="S1493" s="148"/>
      <c r="T1493" s="148"/>
      <c r="U1493" s="148"/>
      <c r="V1493" s="148"/>
      <c r="W1493" s="148"/>
      <c r="X1493" s="148"/>
      <c r="Y1493" s="148"/>
      <c r="Z1493" s="148"/>
      <c r="AA1493" s="148"/>
      <c r="AB1493" s="148"/>
      <c r="AC1493" s="148"/>
      <c r="AD1493" s="148"/>
      <c r="AP1493"/>
      <c r="AQ1493"/>
      <c r="AX1493"/>
    </row>
    <row r="1494" spans="18:50" ht="12" customHeight="1" x14ac:dyDescent="0.25">
      <c r="R1494" s="149"/>
      <c r="S1494" s="148"/>
      <c r="T1494" s="148"/>
      <c r="U1494" s="148"/>
      <c r="V1494" s="148"/>
      <c r="W1494" s="148"/>
      <c r="X1494" s="148"/>
      <c r="Y1494" s="148"/>
      <c r="Z1494" s="148"/>
      <c r="AA1494" s="148"/>
      <c r="AB1494" s="148"/>
      <c r="AC1494" s="148"/>
      <c r="AD1494" s="148"/>
      <c r="AP1494"/>
      <c r="AQ1494"/>
      <c r="AX1494"/>
    </row>
    <row r="1495" spans="18:50" ht="12" customHeight="1" x14ac:dyDescent="0.25">
      <c r="R1495" s="149"/>
      <c r="S1495" s="148"/>
      <c r="T1495" s="148"/>
      <c r="U1495" s="148"/>
      <c r="V1495" s="148"/>
      <c r="W1495" s="148"/>
      <c r="X1495" s="148"/>
      <c r="Y1495" s="148"/>
      <c r="Z1495" s="148"/>
      <c r="AA1495" s="148"/>
      <c r="AB1495" s="148"/>
      <c r="AC1495" s="148"/>
      <c r="AD1495" s="148"/>
      <c r="AP1495"/>
      <c r="AQ1495"/>
      <c r="AX1495"/>
    </row>
    <row r="1496" spans="18:50" ht="12" customHeight="1" x14ac:dyDescent="0.25">
      <c r="R1496" s="149"/>
      <c r="S1496" s="148"/>
      <c r="T1496" s="148"/>
      <c r="U1496" s="148"/>
      <c r="V1496" s="148"/>
      <c r="W1496" s="148"/>
      <c r="X1496" s="148"/>
      <c r="Y1496" s="148"/>
      <c r="Z1496" s="148"/>
      <c r="AA1496" s="148"/>
      <c r="AB1496" s="148"/>
      <c r="AC1496" s="148"/>
      <c r="AD1496" s="148"/>
      <c r="AP1496"/>
      <c r="AQ1496"/>
      <c r="AX1496"/>
    </row>
    <row r="1497" spans="18:50" ht="12" customHeight="1" x14ac:dyDescent="0.25">
      <c r="R1497" s="149"/>
      <c r="S1497" s="148"/>
      <c r="T1497" s="148"/>
      <c r="U1497" s="148"/>
      <c r="V1497" s="148"/>
      <c r="W1497" s="148"/>
      <c r="X1497" s="148"/>
      <c r="Y1497" s="148"/>
      <c r="Z1497" s="148"/>
      <c r="AA1497" s="148"/>
      <c r="AB1497" s="148"/>
      <c r="AC1497" s="148"/>
      <c r="AD1497" s="148"/>
      <c r="AP1497"/>
      <c r="AQ1497"/>
      <c r="AX1497"/>
    </row>
    <row r="1498" spans="18:50" ht="12" customHeight="1" x14ac:dyDescent="0.25">
      <c r="R1498" s="149"/>
      <c r="S1498" s="148"/>
      <c r="T1498" s="148"/>
      <c r="U1498" s="148"/>
      <c r="V1498" s="148"/>
      <c r="W1498" s="148"/>
      <c r="X1498" s="148"/>
      <c r="Y1498" s="148"/>
      <c r="Z1498" s="148"/>
      <c r="AA1498" s="148"/>
      <c r="AB1498" s="148"/>
      <c r="AC1498" s="148"/>
      <c r="AD1498" s="148"/>
      <c r="AP1498"/>
      <c r="AQ1498"/>
      <c r="AX1498"/>
    </row>
    <row r="1499" spans="18:50" ht="12" customHeight="1" x14ac:dyDescent="0.25">
      <c r="R1499" s="149"/>
      <c r="S1499" s="148"/>
      <c r="T1499" s="148"/>
      <c r="U1499" s="148"/>
      <c r="V1499" s="148"/>
      <c r="W1499" s="148"/>
      <c r="X1499" s="148"/>
      <c r="Y1499" s="148"/>
      <c r="Z1499" s="148"/>
      <c r="AA1499" s="148"/>
      <c r="AB1499" s="148"/>
      <c r="AC1499" s="148"/>
      <c r="AD1499" s="148"/>
      <c r="AP1499"/>
      <c r="AQ1499"/>
      <c r="AX1499"/>
    </row>
    <row r="1500" spans="18:50" ht="12" customHeight="1" x14ac:dyDescent="0.25">
      <c r="R1500" s="149"/>
      <c r="S1500" s="148"/>
      <c r="T1500" s="148"/>
      <c r="U1500" s="148"/>
      <c r="V1500" s="148"/>
      <c r="W1500" s="148"/>
      <c r="X1500" s="148"/>
      <c r="Y1500" s="148"/>
      <c r="Z1500" s="148"/>
      <c r="AA1500" s="148"/>
      <c r="AB1500" s="148"/>
      <c r="AC1500" s="148"/>
      <c r="AD1500" s="148"/>
      <c r="AP1500"/>
      <c r="AQ1500"/>
      <c r="AX1500"/>
    </row>
    <row r="1501" spans="18:50" ht="12" customHeight="1" x14ac:dyDescent="0.25">
      <c r="R1501" s="149"/>
      <c r="S1501" s="148"/>
      <c r="T1501" s="148"/>
      <c r="U1501" s="148"/>
      <c r="V1501" s="148"/>
      <c r="W1501" s="148"/>
      <c r="X1501" s="148"/>
      <c r="Y1501" s="148"/>
      <c r="Z1501" s="148"/>
      <c r="AA1501" s="148"/>
      <c r="AB1501" s="148"/>
      <c r="AC1501" s="148"/>
      <c r="AD1501" s="148"/>
      <c r="AP1501"/>
      <c r="AQ1501"/>
      <c r="AX1501"/>
    </row>
    <row r="1502" spans="18:50" ht="12" customHeight="1" x14ac:dyDescent="0.25">
      <c r="R1502" s="149"/>
      <c r="S1502" s="148"/>
      <c r="T1502" s="148"/>
      <c r="U1502" s="148"/>
      <c r="V1502" s="148"/>
      <c r="W1502" s="148"/>
      <c r="X1502" s="148"/>
      <c r="Y1502" s="148"/>
      <c r="Z1502" s="148"/>
      <c r="AA1502" s="148"/>
      <c r="AB1502" s="148"/>
      <c r="AC1502" s="148"/>
      <c r="AD1502" s="148"/>
      <c r="AP1502"/>
      <c r="AQ1502"/>
      <c r="AX1502"/>
    </row>
    <row r="1503" spans="18:50" ht="12" customHeight="1" x14ac:dyDescent="0.25">
      <c r="R1503" s="149"/>
      <c r="S1503" s="148"/>
      <c r="T1503" s="148"/>
      <c r="U1503" s="148"/>
      <c r="V1503" s="148"/>
      <c r="W1503" s="148"/>
      <c r="X1503" s="148"/>
      <c r="Y1503" s="148"/>
      <c r="Z1503" s="148"/>
      <c r="AA1503" s="148"/>
      <c r="AB1503" s="148"/>
      <c r="AC1503" s="148"/>
      <c r="AD1503" s="148"/>
      <c r="AP1503"/>
      <c r="AQ1503"/>
      <c r="AX1503"/>
    </row>
    <row r="1504" spans="18:50" ht="12" customHeight="1" x14ac:dyDescent="0.25">
      <c r="R1504" s="149"/>
      <c r="S1504" s="148"/>
      <c r="T1504" s="148"/>
      <c r="U1504" s="148"/>
      <c r="V1504" s="148"/>
      <c r="W1504" s="148"/>
      <c r="X1504" s="148"/>
      <c r="Y1504" s="148"/>
      <c r="Z1504" s="148"/>
      <c r="AA1504" s="148"/>
      <c r="AB1504" s="148"/>
      <c r="AC1504" s="148"/>
      <c r="AD1504" s="148"/>
      <c r="AP1504"/>
      <c r="AQ1504"/>
      <c r="AX1504"/>
    </row>
    <row r="1505" spans="18:50" ht="12" customHeight="1" x14ac:dyDescent="0.25">
      <c r="R1505" s="149"/>
      <c r="S1505" s="148"/>
      <c r="T1505" s="148"/>
      <c r="U1505" s="148"/>
      <c r="V1505" s="148"/>
      <c r="W1505" s="148"/>
      <c r="X1505" s="148"/>
      <c r="Y1505" s="148"/>
      <c r="Z1505" s="148"/>
      <c r="AA1505" s="148"/>
      <c r="AB1505" s="148"/>
      <c r="AC1505" s="148"/>
      <c r="AD1505" s="148"/>
      <c r="AP1505"/>
      <c r="AQ1505"/>
      <c r="AX1505"/>
    </row>
    <row r="1506" spans="18:50" ht="12" customHeight="1" x14ac:dyDescent="0.25">
      <c r="R1506" s="149"/>
      <c r="S1506" s="148"/>
      <c r="T1506" s="148"/>
      <c r="U1506" s="148"/>
      <c r="V1506" s="148"/>
      <c r="W1506" s="148"/>
      <c r="X1506" s="148"/>
      <c r="Y1506" s="148"/>
      <c r="Z1506" s="148"/>
      <c r="AA1506" s="148"/>
      <c r="AB1506" s="148"/>
      <c r="AC1506" s="148"/>
      <c r="AD1506" s="148"/>
      <c r="AP1506"/>
      <c r="AQ1506"/>
      <c r="AX1506"/>
    </row>
    <row r="1507" spans="18:50" ht="12" customHeight="1" x14ac:dyDescent="0.25">
      <c r="R1507" s="149"/>
      <c r="S1507" s="148"/>
      <c r="T1507" s="148"/>
      <c r="U1507" s="148"/>
      <c r="V1507" s="148"/>
      <c r="W1507" s="148"/>
      <c r="X1507" s="148"/>
      <c r="Y1507" s="148"/>
      <c r="Z1507" s="148"/>
      <c r="AA1507" s="148"/>
      <c r="AB1507" s="148"/>
      <c r="AC1507" s="148"/>
      <c r="AD1507" s="148"/>
      <c r="AP1507"/>
      <c r="AQ1507"/>
      <c r="AX1507"/>
    </row>
    <row r="1508" spans="18:50" ht="12" customHeight="1" x14ac:dyDescent="0.25">
      <c r="R1508" s="149"/>
      <c r="S1508" s="148"/>
      <c r="T1508" s="148"/>
      <c r="U1508" s="148"/>
      <c r="V1508" s="148"/>
      <c r="W1508" s="148"/>
      <c r="X1508" s="148"/>
      <c r="Y1508" s="148"/>
      <c r="Z1508" s="148"/>
      <c r="AA1508" s="148"/>
      <c r="AB1508" s="148"/>
      <c r="AC1508" s="148"/>
      <c r="AD1508" s="148"/>
      <c r="AP1508"/>
      <c r="AQ1508"/>
      <c r="AX1508"/>
    </row>
    <row r="1509" spans="18:50" ht="12" customHeight="1" x14ac:dyDescent="0.25">
      <c r="R1509" s="149"/>
      <c r="S1509" s="148"/>
      <c r="T1509" s="148"/>
      <c r="U1509" s="148"/>
      <c r="V1509" s="148"/>
      <c r="W1509" s="148"/>
      <c r="X1509" s="148"/>
      <c r="Y1509" s="148"/>
      <c r="Z1509" s="148"/>
      <c r="AA1509" s="148"/>
      <c r="AB1509" s="148"/>
      <c r="AC1509" s="148"/>
      <c r="AD1509" s="148"/>
      <c r="AP1509"/>
      <c r="AQ1509"/>
      <c r="AX1509"/>
    </row>
    <row r="1510" spans="18:50" ht="12" customHeight="1" x14ac:dyDescent="0.25">
      <c r="R1510" s="149"/>
      <c r="S1510" s="148"/>
      <c r="T1510" s="148"/>
      <c r="U1510" s="148"/>
      <c r="V1510" s="148"/>
      <c r="W1510" s="148"/>
      <c r="X1510" s="148"/>
      <c r="Y1510" s="148"/>
      <c r="Z1510" s="148"/>
      <c r="AA1510" s="148"/>
      <c r="AB1510" s="148"/>
      <c r="AC1510" s="148"/>
      <c r="AD1510" s="148"/>
      <c r="AP1510"/>
      <c r="AQ1510"/>
      <c r="AX1510"/>
    </row>
    <row r="1511" spans="18:50" ht="12" customHeight="1" x14ac:dyDescent="0.25">
      <c r="R1511" s="149"/>
      <c r="S1511" s="148"/>
      <c r="T1511" s="148"/>
      <c r="U1511" s="148"/>
      <c r="V1511" s="148"/>
      <c r="W1511" s="148"/>
      <c r="X1511" s="148"/>
      <c r="Y1511" s="148"/>
      <c r="Z1511" s="148"/>
      <c r="AA1511" s="148"/>
      <c r="AB1511" s="148"/>
      <c r="AC1511" s="148"/>
      <c r="AD1511" s="148"/>
      <c r="AP1511"/>
      <c r="AQ1511"/>
      <c r="AX1511"/>
    </row>
    <row r="1512" spans="18:50" ht="12" customHeight="1" x14ac:dyDescent="0.25">
      <c r="R1512" s="149"/>
      <c r="S1512" s="148"/>
      <c r="T1512" s="148"/>
      <c r="U1512" s="148"/>
      <c r="V1512" s="148"/>
      <c r="W1512" s="148"/>
      <c r="X1512" s="148"/>
      <c r="Y1512" s="148"/>
      <c r="Z1512" s="148"/>
      <c r="AA1512" s="148"/>
      <c r="AB1512" s="148"/>
      <c r="AC1512" s="148"/>
      <c r="AD1512" s="148"/>
      <c r="AP1512"/>
      <c r="AQ1512"/>
      <c r="AX1512"/>
    </row>
    <row r="1513" spans="18:50" ht="12" customHeight="1" x14ac:dyDescent="0.25">
      <c r="R1513" s="149"/>
      <c r="S1513" s="148"/>
      <c r="T1513" s="148"/>
      <c r="U1513" s="148"/>
      <c r="V1513" s="148"/>
      <c r="W1513" s="148"/>
      <c r="X1513" s="148"/>
      <c r="Y1513" s="148"/>
      <c r="Z1513" s="148"/>
      <c r="AA1513" s="148"/>
      <c r="AB1513" s="148"/>
      <c r="AC1513" s="148"/>
      <c r="AD1513" s="148"/>
      <c r="AP1513"/>
      <c r="AQ1513"/>
      <c r="AX1513"/>
    </row>
    <row r="1514" spans="18:50" ht="12" customHeight="1" x14ac:dyDescent="0.25">
      <c r="R1514" s="149"/>
      <c r="S1514" s="148"/>
      <c r="T1514" s="148"/>
      <c r="U1514" s="148"/>
      <c r="V1514" s="148"/>
      <c r="W1514" s="148"/>
      <c r="X1514" s="148"/>
      <c r="Y1514" s="148"/>
      <c r="Z1514" s="148"/>
      <c r="AA1514" s="148"/>
      <c r="AB1514" s="148"/>
      <c r="AC1514" s="148"/>
      <c r="AD1514" s="148"/>
      <c r="AP1514"/>
      <c r="AQ1514"/>
      <c r="AX1514"/>
    </row>
    <row r="1515" spans="18:50" ht="12" customHeight="1" x14ac:dyDescent="0.25">
      <c r="R1515" s="149"/>
      <c r="S1515" s="148"/>
      <c r="T1515" s="148"/>
      <c r="U1515" s="148"/>
      <c r="V1515" s="148"/>
      <c r="W1515" s="148"/>
      <c r="X1515" s="148"/>
      <c r="Y1515" s="148"/>
      <c r="Z1515" s="148"/>
      <c r="AA1515" s="148"/>
      <c r="AB1515" s="148"/>
      <c r="AC1515" s="148"/>
      <c r="AD1515" s="148"/>
      <c r="AP1515"/>
      <c r="AQ1515"/>
      <c r="AX1515"/>
    </row>
    <row r="1516" spans="18:50" ht="12" customHeight="1" x14ac:dyDescent="0.25">
      <c r="R1516" s="149"/>
      <c r="S1516" s="148"/>
      <c r="T1516" s="148"/>
      <c r="U1516" s="148"/>
      <c r="V1516" s="148"/>
      <c r="W1516" s="148"/>
      <c r="X1516" s="148"/>
      <c r="Y1516" s="148"/>
      <c r="Z1516" s="148"/>
      <c r="AA1516" s="148"/>
      <c r="AB1516" s="148"/>
      <c r="AC1516" s="148"/>
      <c r="AD1516" s="148"/>
      <c r="AP1516"/>
      <c r="AQ1516"/>
      <c r="AX1516"/>
    </row>
    <row r="1517" spans="18:50" ht="12" customHeight="1" x14ac:dyDescent="0.25">
      <c r="R1517" s="149"/>
      <c r="S1517" s="148"/>
      <c r="T1517" s="148"/>
      <c r="U1517" s="148"/>
      <c r="V1517" s="148"/>
      <c r="W1517" s="148"/>
      <c r="X1517" s="148"/>
      <c r="Y1517" s="148"/>
      <c r="Z1517" s="148"/>
      <c r="AA1517" s="148"/>
      <c r="AB1517" s="148"/>
      <c r="AC1517" s="148"/>
      <c r="AD1517" s="148"/>
      <c r="AP1517"/>
      <c r="AQ1517"/>
      <c r="AX1517"/>
    </row>
    <row r="1518" spans="18:50" ht="12" customHeight="1" x14ac:dyDescent="0.25">
      <c r="R1518" s="149"/>
      <c r="S1518" s="148"/>
      <c r="T1518" s="148"/>
      <c r="U1518" s="148"/>
      <c r="V1518" s="148"/>
      <c r="W1518" s="148"/>
      <c r="X1518" s="148"/>
      <c r="Y1518" s="148"/>
      <c r="Z1518" s="148"/>
      <c r="AA1518" s="148"/>
      <c r="AB1518" s="148"/>
      <c r="AC1518" s="148"/>
      <c r="AD1518" s="148"/>
      <c r="AP1518"/>
      <c r="AQ1518"/>
      <c r="AX1518"/>
    </row>
    <row r="1519" spans="18:50" ht="12" customHeight="1" x14ac:dyDescent="0.25">
      <c r="R1519" s="149"/>
      <c r="S1519" s="148"/>
      <c r="T1519" s="148"/>
      <c r="U1519" s="148"/>
      <c r="V1519" s="148"/>
      <c r="W1519" s="148"/>
      <c r="X1519" s="148"/>
      <c r="Y1519" s="148"/>
      <c r="Z1519" s="148"/>
      <c r="AA1519" s="148"/>
      <c r="AB1519" s="148"/>
      <c r="AC1519" s="148"/>
      <c r="AD1519" s="148"/>
      <c r="AP1519"/>
      <c r="AQ1519"/>
      <c r="AX1519"/>
    </row>
    <row r="1520" spans="18:50" ht="12" customHeight="1" x14ac:dyDescent="0.25">
      <c r="R1520" s="149"/>
      <c r="S1520" s="148"/>
      <c r="T1520" s="148"/>
      <c r="U1520" s="148"/>
      <c r="V1520" s="148"/>
      <c r="W1520" s="148"/>
      <c r="X1520" s="148"/>
      <c r="Y1520" s="148"/>
      <c r="Z1520" s="148"/>
      <c r="AA1520" s="148"/>
      <c r="AB1520" s="148"/>
      <c r="AC1520" s="148"/>
      <c r="AD1520" s="148"/>
      <c r="AP1520"/>
      <c r="AQ1520"/>
      <c r="AX1520"/>
    </row>
    <row r="1521" spans="18:50" ht="12" customHeight="1" x14ac:dyDescent="0.25">
      <c r="R1521" s="149"/>
      <c r="S1521" s="148"/>
      <c r="T1521" s="148"/>
      <c r="U1521" s="148"/>
      <c r="V1521" s="148"/>
      <c r="W1521" s="148"/>
      <c r="X1521" s="148"/>
      <c r="Y1521" s="148"/>
      <c r="Z1521" s="148"/>
      <c r="AA1521" s="148"/>
      <c r="AB1521" s="148"/>
      <c r="AC1521" s="148"/>
      <c r="AD1521" s="148"/>
      <c r="AP1521"/>
      <c r="AQ1521"/>
      <c r="AX1521"/>
    </row>
    <row r="1522" spans="18:50" ht="12" customHeight="1" x14ac:dyDescent="0.25">
      <c r="R1522" s="149"/>
      <c r="S1522" s="148"/>
      <c r="T1522" s="148"/>
      <c r="U1522" s="148"/>
      <c r="V1522" s="148"/>
      <c r="W1522" s="148"/>
      <c r="X1522" s="148"/>
      <c r="Y1522" s="148"/>
      <c r="Z1522" s="148"/>
      <c r="AA1522" s="148"/>
      <c r="AB1522" s="148"/>
      <c r="AC1522" s="148"/>
      <c r="AD1522" s="148"/>
      <c r="AP1522"/>
      <c r="AQ1522"/>
      <c r="AX1522"/>
    </row>
    <row r="1523" spans="18:50" ht="12" customHeight="1" x14ac:dyDescent="0.25">
      <c r="R1523" s="149"/>
      <c r="S1523" s="148"/>
      <c r="T1523" s="148"/>
      <c r="U1523" s="148"/>
      <c r="V1523" s="148"/>
      <c r="W1523" s="148"/>
      <c r="X1523" s="148"/>
      <c r="Y1523" s="148"/>
      <c r="Z1523" s="148"/>
      <c r="AA1523" s="148"/>
      <c r="AB1523" s="148"/>
      <c r="AC1523" s="148"/>
      <c r="AD1523" s="148"/>
      <c r="AP1523"/>
      <c r="AQ1523"/>
      <c r="AX1523"/>
    </row>
    <row r="1524" spans="18:50" ht="12" customHeight="1" x14ac:dyDescent="0.25">
      <c r="R1524" s="149"/>
      <c r="S1524" s="148"/>
      <c r="T1524" s="148"/>
      <c r="U1524" s="148"/>
      <c r="V1524" s="148"/>
      <c r="W1524" s="148"/>
      <c r="X1524" s="148"/>
      <c r="Y1524" s="148"/>
      <c r="Z1524" s="148"/>
      <c r="AA1524" s="148"/>
      <c r="AB1524" s="148"/>
      <c r="AC1524" s="148"/>
      <c r="AD1524" s="148"/>
      <c r="AP1524"/>
      <c r="AQ1524"/>
      <c r="AX1524"/>
    </row>
    <row r="1525" spans="18:50" ht="12" customHeight="1" x14ac:dyDescent="0.25">
      <c r="R1525" s="149"/>
      <c r="S1525" s="148"/>
      <c r="T1525" s="148"/>
      <c r="U1525" s="148"/>
      <c r="V1525" s="148"/>
      <c r="W1525" s="148"/>
      <c r="X1525" s="148"/>
      <c r="Y1525" s="148"/>
      <c r="Z1525" s="148"/>
      <c r="AA1525" s="148"/>
      <c r="AB1525" s="148"/>
      <c r="AC1525" s="148"/>
      <c r="AD1525" s="148"/>
      <c r="AP1525"/>
      <c r="AQ1525"/>
      <c r="AX1525"/>
    </row>
    <row r="1526" spans="18:50" ht="12" customHeight="1" x14ac:dyDescent="0.25">
      <c r="R1526" s="149"/>
      <c r="S1526" s="148"/>
      <c r="T1526" s="148"/>
      <c r="U1526" s="148"/>
      <c r="V1526" s="148"/>
      <c r="W1526" s="148"/>
      <c r="X1526" s="148"/>
      <c r="Y1526" s="148"/>
      <c r="Z1526" s="148"/>
      <c r="AA1526" s="148"/>
      <c r="AB1526" s="148"/>
      <c r="AC1526" s="148"/>
      <c r="AD1526" s="148"/>
      <c r="AP1526"/>
      <c r="AQ1526"/>
      <c r="AX1526"/>
    </row>
    <row r="1527" spans="18:50" ht="12" customHeight="1" x14ac:dyDescent="0.25">
      <c r="R1527" s="149"/>
      <c r="S1527" s="148"/>
      <c r="T1527" s="148"/>
      <c r="U1527" s="148"/>
      <c r="V1527" s="148"/>
      <c r="W1527" s="148"/>
      <c r="X1527" s="148"/>
      <c r="Y1527" s="148"/>
      <c r="Z1527" s="148"/>
      <c r="AA1527" s="148"/>
      <c r="AB1527" s="148"/>
      <c r="AC1527" s="148"/>
      <c r="AD1527" s="148"/>
      <c r="AP1527"/>
      <c r="AQ1527"/>
      <c r="AX1527"/>
    </row>
    <row r="1528" spans="18:50" ht="12" customHeight="1" x14ac:dyDescent="0.25">
      <c r="R1528" s="149"/>
      <c r="S1528" s="148"/>
      <c r="T1528" s="148"/>
      <c r="U1528" s="148"/>
      <c r="V1528" s="148"/>
      <c r="W1528" s="148"/>
      <c r="X1528" s="148"/>
      <c r="Y1528" s="148"/>
      <c r="Z1528" s="148"/>
      <c r="AA1528" s="148"/>
      <c r="AB1528" s="148"/>
      <c r="AC1528" s="148"/>
      <c r="AD1528" s="148"/>
      <c r="AP1528"/>
      <c r="AQ1528"/>
      <c r="AX1528"/>
    </row>
    <row r="1529" spans="18:50" ht="12" customHeight="1" x14ac:dyDescent="0.25">
      <c r="R1529" s="149"/>
      <c r="S1529" s="148"/>
      <c r="T1529" s="148"/>
      <c r="U1529" s="148"/>
      <c r="V1529" s="148"/>
      <c r="W1529" s="148"/>
      <c r="X1529" s="148"/>
      <c r="Y1529" s="148"/>
      <c r="Z1529" s="148"/>
      <c r="AA1529" s="148"/>
      <c r="AB1529" s="148"/>
      <c r="AC1529" s="148"/>
      <c r="AD1529" s="148"/>
      <c r="AP1529"/>
      <c r="AQ1529"/>
      <c r="AX1529"/>
    </row>
    <row r="1530" spans="18:50" ht="12" customHeight="1" x14ac:dyDescent="0.25">
      <c r="R1530" s="149"/>
      <c r="S1530" s="148"/>
      <c r="T1530" s="148"/>
      <c r="U1530" s="148"/>
      <c r="V1530" s="148"/>
      <c r="W1530" s="148"/>
      <c r="X1530" s="148"/>
      <c r="Y1530" s="148"/>
      <c r="Z1530" s="148"/>
      <c r="AA1530" s="148"/>
      <c r="AB1530" s="148"/>
      <c r="AC1530" s="148"/>
      <c r="AD1530" s="148"/>
      <c r="AP1530"/>
      <c r="AQ1530"/>
      <c r="AX1530"/>
    </row>
    <row r="1531" spans="18:50" ht="12" customHeight="1" x14ac:dyDescent="0.25">
      <c r="R1531" s="149"/>
      <c r="S1531" s="148"/>
      <c r="T1531" s="148"/>
      <c r="U1531" s="148"/>
      <c r="V1531" s="148"/>
      <c r="W1531" s="148"/>
      <c r="X1531" s="148"/>
      <c r="Y1531" s="148"/>
      <c r="Z1531" s="148"/>
      <c r="AA1531" s="148"/>
      <c r="AB1531" s="148"/>
      <c r="AC1531" s="148"/>
      <c r="AD1531" s="148"/>
      <c r="AP1531"/>
      <c r="AQ1531"/>
      <c r="AX1531"/>
    </row>
    <row r="1532" spans="18:50" ht="12" customHeight="1" x14ac:dyDescent="0.25">
      <c r="R1532" s="149"/>
      <c r="S1532" s="148"/>
      <c r="T1532" s="148"/>
      <c r="U1532" s="148"/>
      <c r="V1532" s="148"/>
      <c r="W1532" s="148"/>
      <c r="X1532" s="148"/>
      <c r="Y1532" s="148"/>
      <c r="Z1532" s="148"/>
      <c r="AA1532" s="148"/>
      <c r="AB1532" s="148"/>
      <c r="AC1532" s="148"/>
      <c r="AD1532" s="148"/>
      <c r="AP1532"/>
      <c r="AQ1532"/>
      <c r="AX1532"/>
    </row>
    <row r="1533" spans="18:50" ht="12" customHeight="1" x14ac:dyDescent="0.25">
      <c r="R1533" s="149"/>
      <c r="S1533" s="148"/>
      <c r="T1533" s="148"/>
      <c r="U1533" s="148"/>
      <c r="V1533" s="148"/>
      <c r="W1533" s="148"/>
      <c r="X1533" s="148"/>
      <c r="Y1533" s="148"/>
      <c r="Z1533" s="148"/>
      <c r="AA1533" s="148"/>
      <c r="AB1533" s="148"/>
      <c r="AC1533" s="148"/>
      <c r="AD1533" s="148"/>
      <c r="AP1533"/>
      <c r="AQ1533"/>
      <c r="AX1533"/>
    </row>
    <row r="1534" spans="18:50" ht="12" customHeight="1" x14ac:dyDescent="0.25">
      <c r="R1534" s="149"/>
      <c r="S1534" s="148"/>
      <c r="T1534" s="148"/>
      <c r="U1534" s="148"/>
      <c r="V1534" s="148"/>
      <c r="W1534" s="148"/>
      <c r="X1534" s="148"/>
      <c r="Y1534" s="148"/>
      <c r="Z1534" s="148"/>
      <c r="AA1534" s="148"/>
      <c r="AB1534" s="148"/>
      <c r="AC1534" s="148"/>
      <c r="AD1534" s="148"/>
      <c r="AP1534"/>
      <c r="AQ1534"/>
      <c r="AX1534"/>
    </row>
    <row r="1535" spans="18:50" ht="12" customHeight="1" x14ac:dyDescent="0.25">
      <c r="R1535" s="149"/>
      <c r="S1535" s="148"/>
      <c r="T1535" s="148"/>
      <c r="U1535" s="148"/>
      <c r="V1535" s="148"/>
      <c r="W1535" s="148"/>
      <c r="X1535" s="148"/>
      <c r="Y1535" s="148"/>
      <c r="Z1535" s="148"/>
      <c r="AA1535" s="148"/>
      <c r="AB1535" s="148"/>
      <c r="AC1535" s="148"/>
      <c r="AD1535" s="148"/>
      <c r="AP1535"/>
      <c r="AQ1535"/>
      <c r="AX1535"/>
    </row>
    <row r="1536" spans="18:50" ht="12" customHeight="1" x14ac:dyDescent="0.25">
      <c r="R1536" s="149"/>
      <c r="S1536" s="148"/>
      <c r="T1536" s="148"/>
      <c r="U1536" s="148"/>
      <c r="V1536" s="148"/>
      <c r="W1536" s="148"/>
      <c r="X1536" s="148"/>
      <c r="Y1536" s="148"/>
      <c r="Z1536" s="148"/>
      <c r="AA1536" s="148"/>
      <c r="AB1536" s="148"/>
      <c r="AC1536" s="148"/>
      <c r="AD1536" s="148"/>
      <c r="AP1536"/>
      <c r="AQ1536"/>
      <c r="AX1536"/>
    </row>
    <row r="1537" spans="18:50" ht="12" customHeight="1" x14ac:dyDescent="0.25">
      <c r="R1537" s="149"/>
      <c r="S1537" s="148"/>
      <c r="T1537" s="148"/>
      <c r="U1537" s="148"/>
      <c r="V1537" s="148"/>
      <c r="W1537" s="148"/>
      <c r="X1537" s="148"/>
      <c r="Y1537" s="148"/>
      <c r="Z1537" s="148"/>
      <c r="AA1537" s="148"/>
      <c r="AB1537" s="148"/>
      <c r="AC1537" s="148"/>
      <c r="AD1537" s="148"/>
      <c r="AP1537"/>
      <c r="AQ1537"/>
      <c r="AX1537"/>
    </row>
    <row r="1538" spans="18:50" ht="12" customHeight="1" x14ac:dyDescent="0.25">
      <c r="R1538" s="149"/>
      <c r="S1538" s="148"/>
      <c r="T1538" s="148"/>
      <c r="U1538" s="148"/>
      <c r="V1538" s="148"/>
      <c r="W1538" s="148"/>
      <c r="X1538" s="148"/>
      <c r="Y1538" s="148"/>
      <c r="Z1538" s="148"/>
      <c r="AA1538" s="148"/>
      <c r="AB1538" s="148"/>
      <c r="AC1538" s="148"/>
      <c r="AD1538" s="148"/>
      <c r="AP1538"/>
      <c r="AQ1538"/>
      <c r="AX1538"/>
    </row>
    <row r="1539" spans="18:50" ht="12" customHeight="1" x14ac:dyDescent="0.25">
      <c r="R1539" s="149"/>
      <c r="S1539" s="148"/>
      <c r="T1539" s="148"/>
      <c r="U1539" s="148"/>
      <c r="V1539" s="148"/>
      <c r="W1539" s="148"/>
      <c r="X1539" s="148"/>
      <c r="Y1539" s="148"/>
      <c r="Z1539" s="148"/>
      <c r="AA1539" s="148"/>
      <c r="AB1539" s="148"/>
      <c r="AC1539" s="148"/>
      <c r="AD1539" s="148"/>
      <c r="AP1539"/>
      <c r="AQ1539"/>
      <c r="AX1539"/>
    </row>
    <row r="1540" spans="18:50" ht="12" customHeight="1" x14ac:dyDescent="0.25">
      <c r="R1540" s="149"/>
      <c r="S1540" s="148"/>
      <c r="T1540" s="148"/>
      <c r="U1540" s="148"/>
      <c r="V1540" s="148"/>
      <c r="W1540" s="148"/>
      <c r="X1540" s="148"/>
      <c r="Y1540" s="148"/>
      <c r="Z1540" s="148"/>
      <c r="AA1540" s="148"/>
      <c r="AB1540" s="148"/>
      <c r="AC1540" s="148"/>
      <c r="AD1540" s="148"/>
      <c r="AP1540"/>
      <c r="AQ1540"/>
      <c r="AX1540"/>
    </row>
    <row r="1541" spans="18:50" ht="12" customHeight="1" x14ac:dyDescent="0.25">
      <c r="R1541" s="149"/>
      <c r="S1541" s="148"/>
      <c r="T1541" s="148"/>
      <c r="U1541" s="148"/>
      <c r="V1541" s="148"/>
      <c r="W1541" s="148"/>
      <c r="X1541" s="148"/>
      <c r="Y1541" s="148"/>
      <c r="Z1541" s="148"/>
      <c r="AA1541" s="148"/>
      <c r="AB1541" s="148"/>
      <c r="AC1541" s="148"/>
      <c r="AD1541" s="148"/>
      <c r="AP1541"/>
      <c r="AQ1541"/>
      <c r="AX1541"/>
    </row>
    <row r="1542" spans="18:50" ht="12" customHeight="1" x14ac:dyDescent="0.25">
      <c r="R1542" s="149"/>
      <c r="S1542" s="148"/>
      <c r="T1542" s="148"/>
      <c r="U1542" s="148"/>
      <c r="V1542" s="148"/>
      <c r="W1542" s="148"/>
      <c r="X1542" s="148"/>
      <c r="Y1542" s="148"/>
      <c r="Z1542" s="148"/>
      <c r="AA1542" s="148"/>
      <c r="AB1542" s="148"/>
      <c r="AC1542" s="148"/>
      <c r="AD1542" s="148"/>
      <c r="AP1542"/>
      <c r="AQ1542"/>
      <c r="AX1542"/>
    </row>
    <row r="1543" spans="18:50" ht="12" customHeight="1" x14ac:dyDescent="0.25">
      <c r="R1543" s="149"/>
      <c r="S1543" s="148"/>
      <c r="T1543" s="148"/>
      <c r="U1543" s="148"/>
      <c r="V1543" s="148"/>
      <c r="W1543" s="148"/>
      <c r="X1543" s="148"/>
      <c r="Y1543" s="148"/>
      <c r="Z1543" s="148"/>
      <c r="AA1543" s="148"/>
      <c r="AB1543" s="148"/>
      <c r="AC1543" s="148"/>
      <c r="AD1543" s="148"/>
      <c r="AP1543"/>
      <c r="AQ1543"/>
      <c r="AX1543"/>
    </row>
    <row r="1544" spans="18:50" ht="12" customHeight="1" x14ac:dyDescent="0.25">
      <c r="R1544" s="149"/>
      <c r="S1544" s="148"/>
      <c r="T1544" s="148"/>
      <c r="U1544" s="148"/>
      <c r="V1544" s="148"/>
      <c r="W1544" s="148"/>
      <c r="X1544" s="148"/>
      <c r="Y1544" s="148"/>
      <c r="Z1544" s="148"/>
      <c r="AA1544" s="148"/>
      <c r="AB1544" s="148"/>
      <c r="AC1544" s="148"/>
      <c r="AD1544" s="148"/>
      <c r="AP1544"/>
      <c r="AQ1544"/>
      <c r="AX1544"/>
    </row>
    <row r="1545" spans="18:50" ht="12" customHeight="1" x14ac:dyDescent="0.25">
      <c r="R1545" s="149"/>
      <c r="S1545" s="148"/>
      <c r="T1545" s="148"/>
      <c r="U1545" s="148"/>
      <c r="V1545" s="148"/>
      <c r="W1545" s="148"/>
      <c r="X1545" s="148"/>
      <c r="Y1545" s="148"/>
      <c r="Z1545" s="148"/>
      <c r="AA1545" s="148"/>
      <c r="AB1545" s="148"/>
      <c r="AC1545" s="148"/>
      <c r="AD1545" s="148"/>
      <c r="AP1545"/>
      <c r="AQ1545"/>
      <c r="AX1545"/>
    </row>
    <row r="1546" spans="18:50" ht="12" customHeight="1" x14ac:dyDescent="0.25">
      <c r="R1546" s="149"/>
      <c r="S1546" s="148"/>
      <c r="T1546" s="148"/>
      <c r="U1546" s="148"/>
      <c r="V1546" s="148"/>
      <c r="W1546" s="148"/>
      <c r="X1546" s="148"/>
      <c r="Y1546" s="148"/>
      <c r="Z1546" s="148"/>
      <c r="AA1546" s="148"/>
      <c r="AB1546" s="148"/>
      <c r="AC1546" s="148"/>
      <c r="AD1546" s="148"/>
      <c r="AP1546"/>
      <c r="AQ1546"/>
      <c r="AX1546"/>
    </row>
    <row r="1547" spans="18:50" ht="12" customHeight="1" x14ac:dyDescent="0.25">
      <c r="R1547" s="149"/>
      <c r="S1547" s="148"/>
      <c r="T1547" s="148"/>
      <c r="U1547" s="148"/>
      <c r="V1547" s="148"/>
      <c r="W1547" s="148"/>
      <c r="X1547" s="148"/>
      <c r="Y1547" s="148"/>
      <c r="Z1547" s="148"/>
      <c r="AA1547" s="148"/>
      <c r="AB1547" s="148"/>
      <c r="AC1547" s="148"/>
      <c r="AD1547" s="148"/>
      <c r="AP1547"/>
      <c r="AQ1547"/>
      <c r="AX1547"/>
    </row>
    <row r="1548" spans="18:50" ht="12" customHeight="1" x14ac:dyDescent="0.25">
      <c r="R1548" s="149"/>
      <c r="S1548" s="148"/>
      <c r="T1548" s="148"/>
      <c r="U1548" s="148"/>
      <c r="V1548" s="148"/>
      <c r="W1548" s="148"/>
      <c r="X1548" s="148"/>
      <c r="Y1548" s="148"/>
      <c r="Z1548" s="148"/>
      <c r="AA1548" s="148"/>
      <c r="AB1548" s="148"/>
      <c r="AC1548" s="148"/>
      <c r="AD1548" s="148"/>
      <c r="AP1548"/>
      <c r="AQ1548"/>
      <c r="AX1548"/>
    </row>
    <row r="1549" spans="18:50" ht="12" customHeight="1" x14ac:dyDescent="0.25">
      <c r="R1549" s="149"/>
      <c r="S1549" s="148"/>
      <c r="T1549" s="148"/>
      <c r="U1549" s="148"/>
      <c r="V1549" s="148"/>
      <c r="W1549" s="148"/>
      <c r="X1549" s="148"/>
      <c r="Y1549" s="148"/>
      <c r="Z1549" s="148"/>
      <c r="AA1549" s="148"/>
      <c r="AB1549" s="148"/>
      <c r="AC1549" s="148"/>
      <c r="AD1549" s="148"/>
      <c r="AP1549"/>
      <c r="AQ1549"/>
      <c r="AX1549"/>
    </row>
    <row r="1550" spans="18:50" ht="12" customHeight="1" x14ac:dyDescent="0.25">
      <c r="R1550" s="149"/>
      <c r="S1550" s="148"/>
      <c r="T1550" s="148"/>
      <c r="U1550" s="148"/>
      <c r="V1550" s="148"/>
      <c r="W1550" s="148"/>
      <c r="X1550" s="148"/>
      <c r="Y1550" s="148"/>
      <c r="Z1550" s="148"/>
      <c r="AA1550" s="148"/>
      <c r="AB1550" s="148"/>
      <c r="AC1550" s="148"/>
      <c r="AD1550" s="148"/>
      <c r="AP1550"/>
      <c r="AQ1550"/>
      <c r="AX1550"/>
    </row>
    <row r="1551" spans="18:50" ht="12" customHeight="1" x14ac:dyDescent="0.25">
      <c r="R1551" s="149"/>
      <c r="S1551" s="148"/>
      <c r="T1551" s="148"/>
      <c r="U1551" s="148"/>
      <c r="V1551" s="148"/>
      <c r="W1551" s="148"/>
      <c r="X1551" s="148"/>
      <c r="Y1551" s="148"/>
      <c r="Z1551" s="148"/>
      <c r="AA1551" s="148"/>
      <c r="AB1551" s="148"/>
      <c r="AC1551" s="148"/>
      <c r="AD1551" s="148"/>
      <c r="AP1551"/>
      <c r="AQ1551"/>
      <c r="AX1551"/>
    </row>
    <row r="1552" spans="18:50" ht="12" customHeight="1" x14ac:dyDescent="0.25">
      <c r="R1552" s="149"/>
      <c r="S1552" s="148"/>
      <c r="T1552" s="148"/>
      <c r="U1552" s="148"/>
      <c r="V1552" s="148"/>
      <c r="W1552" s="148"/>
      <c r="X1552" s="148"/>
      <c r="Y1552" s="148"/>
      <c r="Z1552" s="148"/>
      <c r="AA1552" s="148"/>
      <c r="AB1552" s="148"/>
      <c r="AC1552" s="148"/>
      <c r="AD1552" s="148"/>
      <c r="AP1552"/>
      <c r="AQ1552"/>
      <c r="AX1552"/>
    </row>
    <row r="1553" spans="18:50" ht="12" customHeight="1" x14ac:dyDescent="0.25">
      <c r="R1553" s="149"/>
      <c r="S1553" s="148"/>
      <c r="T1553" s="148"/>
      <c r="U1553" s="148"/>
      <c r="V1553" s="148"/>
      <c r="W1553" s="148"/>
      <c r="X1553" s="148"/>
      <c r="Y1553" s="148"/>
      <c r="Z1553" s="148"/>
      <c r="AA1553" s="148"/>
      <c r="AB1553" s="148"/>
      <c r="AC1553" s="148"/>
      <c r="AD1553" s="148"/>
      <c r="AP1553"/>
      <c r="AQ1553"/>
      <c r="AX1553"/>
    </row>
    <row r="1554" spans="18:50" ht="12" customHeight="1" x14ac:dyDescent="0.25">
      <c r="R1554" s="149"/>
      <c r="S1554" s="148"/>
      <c r="T1554" s="148"/>
      <c r="U1554" s="148"/>
      <c r="V1554" s="148"/>
      <c r="W1554" s="148"/>
      <c r="X1554" s="148"/>
      <c r="Y1554" s="148"/>
      <c r="Z1554" s="148"/>
      <c r="AA1554" s="148"/>
      <c r="AB1554" s="148"/>
      <c r="AC1554" s="148"/>
      <c r="AD1554" s="148"/>
      <c r="AP1554"/>
      <c r="AQ1554"/>
      <c r="AX1554"/>
    </row>
    <row r="1555" spans="18:50" ht="12" customHeight="1" x14ac:dyDescent="0.25">
      <c r="R1555" s="149"/>
      <c r="S1555" s="148"/>
      <c r="T1555" s="148"/>
      <c r="U1555" s="148"/>
      <c r="V1555" s="148"/>
      <c r="W1555" s="148"/>
      <c r="X1555" s="148"/>
      <c r="Y1555" s="148"/>
      <c r="Z1555" s="148"/>
      <c r="AA1555" s="148"/>
      <c r="AB1555" s="148"/>
      <c r="AC1555" s="148"/>
      <c r="AD1555" s="148"/>
      <c r="AP1555"/>
      <c r="AQ1555"/>
      <c r="AX1555"/>
    </row>
    <row r="1556" spans="18:50" ht="12" customHeight="1" x14ac:dyDescent="0.25">
      <c r="R1556" s="149"/>
      <c r="S1556" s="148"/>
      <c r="T1556" s="148"/>
      <c r="U1556" s="148"/>
      <c r="V1556" s="148"/>
      <c r="W1556" s="148"/>
      <c r="X1556" s="148"/>
      <c r="Y1556" s="148"/>
      <c r="Z1556" s="148"/>
      <c r="AA1556" s="148"/>
      <c r="AB1556" s="148"/>
      <c r="AC1556" s="148"/>
      <c r="AD1556" s="148"/>
      <c r="AP1556"/>
      <c r="AQ1556"/>
      <c r="AX1556"/>
    </row>
    <row r="1557" spans="18:50" ht="12" customHeight="1" x14ac:dyDescent="0.25">
      <c r="R1557" s="149"/>
      <c r="S1557" s="148"/>
      <c r="T1557" s="148"/>
      <c r="U1557" s="148"/>
      <c r="V1557" s="148"/>
      <c r="W1557" s="148"/>
      <c r="X1557" s="148"/>
      <c r="Y1557" s="148"/>
      <c r="Z1557" s="148"/>
      <c r="AA1557" s="148"/>
      <c r="AB1557" s="148"/>
      <c r="AC1557" s="148"/>
      <c r="AD1557" s="148"/>
      <c r="AP1557"/>
      <c r="AQ1557"/>
      <c r="AX1557"/>
    </row>
    <row r="1558" spans="18:50" ht="12" customHeight="1" x14ac:dyDescent="0.25">
      <c r="R1558" s="149"/>
      <c r="S1558" s="148"/>
      <c r="T1558" s="148"/>
      <c r="U1558" s="148"/>
      <c r="V1558" s="148"/>
      <c r="W1558" s="148"/>
      <c r="X1558" s="148"/>
      <c r="Y1558" s="148"/>
      <c r="Z1558" s="148"/>
      <c r="AA1558" s="148"/>
      <c r="AB1558" s="148"/>
      <c r="AC1558" s="148"/>
      <c r="AD1558" s="148"/>
      <c r="AP1558"/>
      <c r="AQ1558"/>
      <c r="AX1558"/>
    </row>
    <row r="1559" spans="18:50" ht="12" customHeight="1" x14ac:dyDescent="0.25">
      <c r="R1559" s="149"/>
      <c r="S1559" s="148"/>
      <c r="T1559" s="148"/>
      <c r="U1559" s="148"/>
      <c r="V1559" s="148"/>
      <c r="W1559" s="148"/>
      <c r="X1559" s="148"/>
      <c r="Y1559" s="148"/>
      <c r="Z1559" s="148"/>
      <c r="AA1559" s="148"/>
      <c r="AB1559" s="148"/>
      <c r="AC1559" s="148"/>
      <c r="AD1559" s="148"/>
      <c r="AP1559"/>
      <c r="AQ1559"/>
      <c r="AX1559"/>
    </row>
    <row r="1560" spans="18:50" ht="12" customHeight="1" x14ac:dyDescent="0.25">
      <c r="R1560" s="149"/>
      <c r="S1560" s="148"/>
      <c r="T1560" s="148"/>
      <c r="U1560" s="148"/>
      <c r="V1560" s="148"/>
      <c r="W1560" s="148"/>
      <c r="X1560" s="148"/>
      <c r="Y1560" s="148"/>
      <c r="Z1560" s="148"/>
      <c r="AA1560" s="148"/>
      <c r="AB1560" s="148"/>
      <c r="AC1560" s="148"/>
      <c r="AD1560" s="148"/>
      <c r="AP1560"/>
      <c r="AQ1560"/>
      <c r="AX1560"/>
    </row>
    <row r="1561" spans="18:50" ht="12" customHeight="1" x14ac:dyDescent="0.25">
      <c r="R1561" s="149"/>
      <c r="S1561" s="148"/>
      <c r="T1561" s="148"/>
      <c r="U1561" s="148"/>
      <c r="V1561" s="148"/>
      <c r="W1561" s="148"/>
      <c r="X1561" s="148"/>
      <c r="Y1561" s="148"/>
      <c r="Z1561" s="148"/>
      <c r="AA1561" s="148"/>
      <c r="AB1561" s="148"/>
      <c r="AC1561" s="148"/>
      <c r="AD1561" s="148"/>
      <c r="AP1561"/>
      <c r="AQ1561"/>
      <c r="AX1561"/>
    </row>
    <row r="1562" spans="18:50" ht="12" customHeight="1" x14ac:dyDescent="0.25">
      <c r="R1562" s="149"/>
      <c r="S1562" s="148"/>
      <c r="T1562" s="148"/>
      <c r="U1562" s="148"/>
      <c r="V1562" s="148"/>
      <c r="W1562" s="148"/>
      <c r="X1562" s="148"/>
      <c r="Y1562" s="148"/>
      <c r="Z1562" s="148"/>
      <c r="AA1562" s="148"/>
      <c r="AB1562" s="148"/>
      <c r="AC1562" s="148"/>
      <c r="AD1562" s="148"/>
      <c r="AP1562"/>
      <c r="AQ1562"/>
      <c r="AX1562"/>
    </row>
    <row r="1563" spans="18:50" ht="12" customHeight="1" x14ac:dyDescent="0.25">
      <c r="R1563" s="149"/>
      <c r="S1563" s="148"/>
      <c r="T1563" s="148"/>
      <c r="U1563" s="148"/>
      <c r="V1563" s="148"/>
      <c r="W1563" s="148"/>
      <c r="X1563" s="148"/>
      <c r="Y1563" s="148"/>
      <c r="Z1563" s="148"/>
      <c r="AA1563" s="148"/>
      <c r="AB1563" s="148"/>
      <c r="AC1563" s="148"/>
      <c r="AD1563" s="148"/>
      <c r="AP1563"/>
      <c r="AQ1563"/>
      <c r="AX1563"/>
    </row>
    <row r="1564" spans="18:50" ht="12" customHeight="1" x14ac:dyDescent="0.25">
      <c r="R1564" s="149"/>
      <c r="S1564" s="148"/>
      <c r="T1564" s="148"/>
      <c r="U1564" s="148"/>
      <c r="V1564" s="148"/>
      <c r="W1564" s="148"/>
      <c r="X1564" s="148"/>
      <c r="Y1564" s="148"/>
      <c r="Z1564" s="148"/>
      <c r="AA1564" s="148"/>
      <c r="AB1564" s="148"/>
      <c r="AC1564" s="148"/>
      <c r="AD1564" s="148"/>
      <c r="AP1564"/>
      <c r="AQ1564"/>
      <c r="AX1564"/>
    </row>
    <row r="1565" spans="18:50" ht="12" customHeight="1" x14ac:dyDescent="0.25">
      <c r="R1565" s="149"/>
      <c r="S1565" s="148"/>
      <c r="T1565" s="148"/>
      <c r="U1565" s="148"/>
      <c r="V1565" s="148"/>
      <c r="W1565" s="148"/>
      <c r="X1565" s="148"/>
      <c r="Y1565" s="148"/>
      <c r="Z1565" s="148"/>
      <c r="AA1565" s="148"/>
      <c r="AB1565" s="148"/>
      <c r="AC1565" s="148"/>
      <c r="AD1565" s="148"/>
      <c r="AP1565"/>
      <c r="AQ1565"/>
      <c r="AX1565"/>
    </row>
    <row r="1566" spans="18:50" ht="12" customHeight="1" x14ac:dyDescent="0.25">
      <c r="R1566" s="149"/>
      <c r="S1566" s="148"/>
      <c r="T1566" s="148"/>
      <c r="U1566" s="148"/>
      <c r="V1566" s="148"/>
      <c r="W1566" s="148"/>
      <c r="X1566" s="148"/>
      <c r="Y1566" s="148"/>
      <c r="Z1566" s="148"/>
      <c r="AA1566" s="148"/>
      <c r="AB1566" s="148"/>
      <c r="AC1566" s="148"/>
      <c r="AD1566" s="148"/>
      <c r="AP1566"/>
      <c r="AQ1566"/>
      <c r="AX1566"/>
    </row>
    <row r="1567" spans="18:50" ht="12" customHeight="1" x14ac:dyDescent="0.25">
      <c r="R1567" s="149"/>
      <c r="S1567" s="148"/>
      <c r="T1567" s="148"/>
      <c r="U1567" s="148"/>
      <c r="V1567" s="148"/>
      <c r="W1567" s="148"/>
      <c r="X1567" s="148"/>
      <c r="Y1567" s="148"/>
      <c r="Z1567" s="148"/>
      <c r="AA1567" s="148"/>
      <c r="AB1567" s="148"/>
      <c r="AC1567" s="148"/>
      <c r="AD1567" s="148"/>
      <c r="AP1567"/>
      <c r="AQ1567"/>
      <c r="AX1567"/>
    </row>
    <row r="1568" spans="18:50" ht="12" customHeight="1" x14ac:dyDescent="0.25">
      <c r="R1568" s="149"/>
      <c r="S1568" s="148"/>
      <c r="T1568" s="148"/>
      <c r="U1568" s="148"/>
      <c r="V1568" s="148"/>
      <c r="W1568" s="148"/>
      <c r="X1568" s="148"/>
      <c r="Y1568" s="148"/>
      <c r="Z1568" s="148"/>
      <c r="AA1568" s="148"/>
      <c r="AB1568" s="148"/>
      <c r="AC1568" s="148"/>
      <c r="AD1568" s="148"/>
      <c r="AP1568"/>
      <c r="AQ1568"/>
      <c r="AX1568"/>
    </row>
    <row r="1569" spans="18:50" ht="12" customHeight="1" x14ac:dyDescent="0.25">
      <c r="R1569" s="149"/>
      <c r="S1569" s="148"/>
      <c r="T1569" s="148"/>
      <c r="U1569" s="148"/>
      <c r="V1569" s="148"/>
      <c r="W1569" s="148"/>
      <c r="X1569" s="148"/>
      <c r="Y1569" s="148"/>
      <c r="Z1569" s="148"/>
      <c r="AA1569" s="148"/>
      <c r="AB1569" s="148"/>
      <c r="AC1569" s="148"/>
      <c r="AD1569" s="148"/>
      <c r="AP1569"/>
      <c r="AQ1569"/>
      <c r="AX1569"/>
    </row>
    <row r="1570" spans="18:50" ht="12" customHeight="1" x14ac:dyDescent="0.25">
      <c r="R1570" s="149"/>
      <c r="S1570" s="148"/>
      <c r="T1570" s="148"/>
      <c r="U1570" s="148"/>
      <c r="V1570" s="148"/>
      <c r="W1570" s="148"/>
      <c r="X1570" s="148"/>
      <c r="Y1570" s="148"/>
      <c r="Z1570" s="148"/>
      <c r="AA1570" s="148"/>
      <c r="AB1570" s="148"/>
      <c r="AC1570" s="148"/>
      <c r="AD1570" s="148"/>
      <c r="AP1570"/>
      <c r="AQ1570"/>
      <c r="AX1570"/>
    </row>
    <row r="1571" spans="18:50" ht="12" customHeight="1" x14ac:dyDescent="0.25">
      <c r="R1571" s="149"/>
      <c r="S1571" s="148"/>
      <c r="T1571" s="148"/>
      <c r="U1571" s="148"/>
      <c r="V1571" s="148"/>
      <c r="W1571" s="148"/>
      <c r="X1571" s="148"/>
      <c r="Y1571" s="148"/>
      <c r="Z1571" s="148"/>
      <c r="AA1571" s="148"/>
      <c r="AB1571" s="148"/>
      <c r="AC1571" s="148"/>
      <c r="AD1571" s="148"/>
      <c r="AP1571"/>
      <c r="AQ1571"/>
      <c r="AX1571"/>
    </row>
    <row r="1572" spans="18:50" ht="12" customHeight="1" x14ac:dyDescent="0.25">
      <c r="R1572" s="149"/>
      <c r="S1572" s="148"/>
      <c r="T1572" s="148"/>
      <c r="U1572" s="148"/>
      <c r="V1572" s="148"/>
      <c r="W1572" s="148"/>
      <c r="X1572" s="148"/>
      <c r="Y1572" s="148"/>
      <c r="Z1572" s="148"/>
      <c r="AA1572" s="148"/>
      <c r="AB1572" s="148"/>
      <c r="AC1572" s="148"/>
      <c r="AD1572" s="148"/>
      <c r="AP1572"/>
      <c r="AQ1572"/>
      <c r="AX1572"/>
    </row>
    <row r="1573" spans="18:50" ht="12" customHeight="1" x14ac:dyDescent="0.25">
      <c r="R1573" s="149"/>
      <c r="S1573" s="148"/>
      <c r="T1573" s="148"/>
      <c r="U1573" s="148"/>
      <c r="V1573" s="148"/>
      <c r="W1573" s="148"/>
      <c r="X1573" s="148"/>
      <c r="Y1573" s="148"/>
      <c r="Z1573" s="148"/>
      <c r="AA1573" s="148"/>
      <c r="AB1573" s="148"/>
      <c r="AC1573" s="148"/>
      <c r="AD1573" s="148"/>
      <c r="AP1573"/>
      <c r="AQ1573"/>
      <c r="AX1573"/>
    </row>
    <row r="1574" spans="18:50" ht="12" customHeight="1" x14ac:dyDescent="0.25">
      <c r="R1574" s="149"/>
      <c r="S1574" s="148"/>
      <c r="T1574" s="148"/>
      <c r="U1574" s="148"/>
      <c r="V1574" s="148"/>
      <c r="W1574" s="148"/>
      <c r="X1574" s="148"/>
      <c r="Y1574" s="148"/>
      <c r="Z1574" s="148"/>
      <c r="AA1574" s="148"/>
      <c r="AB1574" s="148"/>
      <c r="AC1574" s="148"/>
      <c r="AD1574" s="148"/>
      <c r="AP1574"/>
      <c r="AQ1574"/>
      <c r="AX1574"/>
    </row>
    <row r="1575" spans="18:50" ht="12" customHeight="1" x14ac:dyDescent="0.25">
      <c r="R1575" s="149"/>
      <c r="S1575" s="148"/>
      <c r="T1575" s="148"/>
      <c r="U1575" s="148"/>
      <c r="V1575" s="148"/>
      <c r="W1575" s="148"/>
      <c r="X1575" s="148"/>
      <c r="Y1575" s="148"/>
      <c r="Z1575" s="148"/>
      <c r="AA1575" s="148"/>
      <c r="AB1575" s="148"/>
      <c r="AC1575" s="148"/>
      <c r="AD1575" s="148"/>
      <c r="AP1575"/>
      <c r="AQ1575"/>
      <c r="AX1575"/>
    </row>
    <row r="1576" spans="18:50" ht="12" customHeight="1" x14ac:dyDescent="0.25">
      <c r="R1576" s="149"/>
      <c r="S1576" s="148"/>
      <c r="T1576" s="148"/>
      <c r="U1576" s="148"/>
      <c r="V1576" s="148"/>
      <c r="W1576" s="148"/>
      <c r="X1576" s="148"/>
      <c r="Y1576" s="148"/>
      <c r="Z1576" s="148"/>
      <c r="AA1576" s="148"/>
      <c r="AB1576" s="148"/>
      <c r="AC1576" s="148"/>
      <c r="AD1576" s="148"/>
      <c r="AP1576"/>
      <c r="AQ1576"/>
      <c r="AX1576"/>
    </row>
    <row r="1577" spans="18:50" ht="12" customHeight="1" x14ac:dyDescent="0.25">
      <c r="R1577" s="149"/>
      <c r="S1577" s="148"/>
      <c r="T1577" s="148"/>
      <c r="U1577" s="148"/>
      <c r="V1577" s="148"/>
      <c r="W1577" s="148"/>
      <c r="X1577" s="148"/>
      <c r="Y1577" s="148"/>
      <c r="Z1577" s="148"/>
      <c r="AA1577" s="148"/>
      <c r="AB1577" s="148"/>
      <c r="AC1577" s="148"/>
      <c r="AD1577" s="148"/>
      <c r="AP1577"/>
      <c r="AQ1577"/>
      <c r="AX1577"/>
    </row>
    <row r="1578" spans="18:50" ht="12" customHeight="1" x14ac:dyDescent="0.25">
      <c r="R1578" s="149"/>
      <c r="S1578" s="148"/>
      <c r="T1578" s="148"/>
      <c r="U1578" s="148"/>
      <c r="V1578" s="148"/>
      <c r="W1578" s="148"/>
      <c r="X1578" s="148"/>
      <c r="Y1578" s="148"/>
      <c r="Z1578" s="148"/>
      <c r="AA1578" s="148"/>
      <c r="AB1578" s="148"/>
      <c r="AC1578" s="148"/>
      <c r="AD1578" s="148"/>
      <c r="AP1578"/>
      <c r="AQ1578"/>
      <c r="AX1578"/>
    </row>
    <row r="1579" spans="18:50" ht="12" customHeight="1" x14ac:dyDescent="0.25">
      <c r="R1579" s="149"/>
      <c r="S1579" s="148"/>
      <c r="T1579" s="148"/>
      <c r="U1579" s="148"/>
      <c r="V1579" s="148"/>
      <c r="W1579" s="148"/>
      <c r="X1579" s="148"/>
      <c r="Y1579" s="148"/>
      <c r="Z1579" s="148"/>
      <c r="AA1579" s="148"/>
      <c r="AB1579" s="148"/>
      <c r="AC1579" s="148"/>
      <c r="AD1579" s="148"/>
      <c r="AP1579"/>
      <c r="AQ1579"/>
      <c r="AX1579"/>
    </row>
    <row r="1580" spans="18:50" ht="12" customHeight="1" x14ac:dyDescent="0.25">
      <c r="R1580" s="149"/>
      <c r="S1580" s="148"/>
      <c r="T1580" s="148"/>
      <c r="U1580" s="148"/>
      <c r="V1580" s="148"/>
      <c r="W1580" s="148"/>
      <c r="X1580" s="148"/>
      <c r="Y1580" s="148"/>
      <c r="Z1580" s="148"/>
      <c r="AA1580" s="148"/>
      <c r="AB1580" s="148"/>
      <c r="AC1580" s="148"/>
      <c r="AD1580" s="148"/>
      <c r="AP1580"/>
      <c r="AQ1580"/>
      <c r="AX1580"/>
    </row>
    <row r="1581" spans="18:50" ht="12" customHeight="1" x14ac:dyDescent="0.25">
      <c r="R1581" s="149"/>
      <c r="S1581" s="148"/>
      <c r="T1581" s="148"/>
      <c r="U1581" s="148"/>
      <c r="V1581" s="148"/>
      <c r="W1581" s="148"/>
      <c r="X1581" s="148"/>
      <c r="Y1581" s="148"/>
      <c r="Z1581" s="148"/>
      <c r="AA1581" s="148"/>
      <c r="AB1581" s="148"/>
      <c r="AC1581" s="148"/>
      <c r="AD1581" s="148"/>
      <c r="AP1581"/>
      <c r="AQ1581"/>
      <c r="AX1581"/>
    </row>
    <row r="1582" spans="18:50" ht="12" customHeight="1" x14ac:dyDescent="0.25">
      <c r="R1582" s="149"/>
      <c r="S1582" s="148"/>
      <c r="T1582" s="148"/>
      <c r="U1582" s="148"/>
      <c r="V1582" s="148"/>
      <c r="W1582" s="148"/>
      <c r="X1582" s="148"/>
      <c r="Y1582" s="148"/>
      <c r="Z1582" s="148"/>
      <c r="AA1582" s="148"/>
      <c r="AB1582" s="148"/>
      <c r="AC1582" s="148"/>
      <c r="AD1582" s="148"/>
      <c r="AP1582"/>
      <c r="AQ1582"/>
      <c r="AX1582"/>
    </row>
    <row r="1583" spans="18:50" ht="12" customHeight="1" x14ac:dyDescent="0.25">
      <c r="R1583" s="149"/>
      <c r="S1583" s="148"/>
      <c r="T1583" s="148"/>
      <c r="U1583" s="148"/>
      <c r="V1583" s="148"/>
      <c r="W1583" s="148"/>
      <c r="X1583" s="148"/>
      <c r="Y1583" s="148"/>
      <c r="Z1583" s="148"/>
      <c r="AA1583" s="148"/>
      <c r="AB1583" s="148"/>
      <c r="AC1583" s="148"/>
      <c r="AD1583" s="148"/>
      <c r="AP1583"/>
      <c r="AQ1583"/>
      <c r="AX1583"/>
    </row>
    <row r="1584" spans="18:50" ht="12" customHeight="1" x14ac:dyDescent="0.25">
      <c r="R1584" s="149"/>
      <c r="S1584" s="148"/>
      <c r="T1584" s="148"/>
      <c r="U1584" s="148"/>
      <c r="V1584" s="148"/>
      <c r="W1584" s="148"/>
      <c r="X1584" s="148"/>
      <c r="Y1584" s="148"/>
      <c r="Z1584" s="148"/>
      <c r="AA1584" s="148"/>
      <c r="AB1584" s="148"/>
      <c r="AC1584" s="148"/>
      <c r="AD1584" s="148"/>
      <c r="AP1584"/>
      <c r="AQ1584"/>
      <c r="AX1584"/>
    </row>
    <row r="1585" spans="18:50" ht="12" customHeight="1" x14ac:dyDescent="0.25">
      <c r="R1585" s="149"/>
      <c r="S1585" s="148"/>
      <c r="T1585" s="148"/>
      <c r="U1585" s="148"/>
      <c r="V1585" s="148"/>
      <c r="W1585" s="148"/>
      <c r="X1585" s="148"/>
      <c r="Y1585" s="148"/>
      <c r="Z1585" s="148"/>
      <c r="AA1585" s="148"/>
      <c r="AB1585" s="148"/>
      <c r="AC1585" s="148"/>
      <c r="AD1585" s="148"/>
      <c r="AP1585"/>
      <c r="AQ1585"/>
      <c r="AX1585"/>
    </row>
    <row r="1586" spans="18:50" ht="12" customHeight="1" x14ac:dyDescent="0.25">
      <c r="R1586" s="149"/>
      <c r="S1586" s="148"/>
      <c r="T1586" s="148"/>
      <c r="U1586" s="148"/>
      <c r="V1586" s="148"/>
      <c r="W1586" s="148"/>
      <c r="X1586" s="148"/>
      <c r="Y1586" s="148"/>
      <c r="Z1586" s="148"/>
      <c r="AA1586" s="148"/>
      <c r="AB1586" s="148"/>
      <c r="AC1586" s="148"/>
      <c r="AD1586" s="148"/>
      <c r="AP1586"/>
      <c r="AQ1586"/>
      <c r="AX1586"/>
    </row>
    <row r="1587" spans="18:50" ht="12" customHeight="1" x14ac:dyDescent="0.25">
      <c r="R1587" s="149"/>
      <c r="S1587" s="148"/>
      <c r="T1587" s="148"/>
      <c r="U1587" s="148"/>
      <c r="V1587" s="148"/>
      <c r="W1587" s="148"/>
      <c r="X1587" s="148"/>
      <c r="Y1587" s="148"/>
      <c r="Z1587" s="148"/>
      <c r="AA1587" s="148"/>
      <c r="AB1587" s="148"/>
      <c r="AC1587" s="148"/>
      <c r="AD1587" s="148"/>
      <c r="AP1587"/>
      <c r="AQ1587"/>
      <c r="AX1587"/>
    </row>
    <row r="1588" spans="18:50" ht="12" customHeight="1" x14ac:dyDescent="0.25">
      <c r="R1588" s="149"/>
      <c r="S1588" s="148"/>
      <c r="T1588" s="148"/>
      <c r="U1588" s="148"/>
      <c r="V1588" s="148"/>
      <c r="W1588" s="148"/>
      <c r="X1588" s="148"/>
      <c r="Y1588" s="148"/>
      <c r="Z1588" s="148"/>
      <c r="AA1588" s="148"/>
      <c r="AB1588" s="148"/>
      <c r="AC1588" s="148"/>
      <c r="AD1588" s="148"/>
      <c r="AP1588"/>
      <c r="AQ1588"/>
      <c r="AX1588"/>
    </row>
    <row r="1589" spans="18:50" ht="12" customHeight="1" x14ac:dyDescent="0.25">
      <c r="R1589" s="149"/>
      <c r="S1589" s="148"/>
      <c r="T1589" s="148"/>
      <c r="U1589" s="148"/>
      <c r="V1589" s="148"/>
      <c r="W1589" s="148"/>
      <c r="X1589" s="148"/>
      <c r="Y1589" s="148"/>
      <c r="Z1589" s="148"/>
      <c r="AA1589" s="148"/>
      <c r="AB1589" s="148"/>
      <c r="AC1589" s="148"/>
      <c r="AD1589" s="148"/>
      <c r="AP1589"/>
      <c r="AQ1589"/>
      <c r="AX1589"/>
    </row>
    <row r="1590" spans="18:50" ht="12" customHeight="1" x14ac:dyDescent="0.25">
      <c r="R1590" s="149"/>
      <c r="S1590" s="148"/>
      <c r="T1590" s="148"/>
      <c r="U1590" s="148"/>
      <c r="V1590" s="148"/>
      <c r="W1590" s="148"/>
      <c r="X1590" s="148"/>
      <c r="Y1590" s="148"/>
      <c r="Z1590" s="148"/>
      <c r="AA1590" s="148"/>
      <c r="AB1590" s="148"/>
      <c r="AC1590" s="148"/>
      <c r="AD1590" s="148"/>
      <c r="AP1590"/>
      <c r="AQ1590"/>
      <c r="AX1590"/>
    </row>
    <row r="1591" spans="18:50" ht="12" customHeight="1" x14ac:dyDescent="0.25">
      <c r="R1591" s="149"/>
      <c r="S1591" s="148"/>
      <c r="T1591" s="148"/>
      <c r="U1591" s="148"/>
      <c r="V1591" s="148"/>
      <c r="W1591" s="148"/>
      <c r="X1591" s="148"/>
      <c r="Y1591" s="148"/>
      <c r="Z1591" s="148"/>
      <c r="AA1591" s="148"/>
      <c r="AB1591" s="148"/>
      <c r="AC1591" s="148"/>
      <c r="AD1591" s="148"/>
      <c r="AP1591"/>
      <c r="AQ1591"/>
      <c r="AX1591"/>
    </row>
    <row r="1592" spans="18:50" ht="12" customHeight="1" x14ac:dyDescent="0.25">
      <c r="R1592" s="149"/>
      <c r="S1592" s="148"/>
      <c r="T1592" s="148"/>
      <c r="U1592" s="148"/>
      <c r="V1592" s="148"/>
      <c r="W1592" s="148"/>
      <c r="X1592" s="148"/>
      <c r="Y1592" s="148"/>
      <c r="Z1592" s="148"/>
      <c r="AA1592" s="148"/>
      <c r="AB1592" s="148"/>
      <c r="AC1592" s="148"/>
      <c r="AD1592" s="148"/>
      <c r="AP1592"/>
      <c r="AQ1592"/>
      <c r="AX1592"/>
    </row>
    <row r="1593" spans="18:50" ht="12" customHeight="1" x14ac:dyDescent="0.25">
      <c r="R1593" s="149"/>
      <c r="S1593" s="148"/>
      <c r="T1593" s="148"/>
      <c r="U1593" s="148"/>
      <c r="V1593" s="148"/>
      <c r="W1593" s="148"/>
      <c r="X1593" s="148"/>
      <c r="Y1593" s="148"/>
      <c r="Z1593" s="148"/>
      <c r="AA1593" s="148"/>
      <c r="AB1593" s="148"/>
      <c r="AC1593" s="148"/>
      <c r="AD1593" s="148"/>
      <c r="AP1593"/>
      <c r="AQ1593"/>
      <c r="AX1593"/>
    </row>
    <row r="1594" spans="18:50" ht="12" customHeight="1" x14ac:dyDescent="0.25">
      <c r="R1594" s="149"/>
      <c r="S1594" s="148"/>
      <c r="T1594" s="148"/>
      <c r="U1594" s="148"/>
      <c r="V1594" s="148"/>
      <c r="W1594" s="148"/>
      <c r="X1594" s="148"/>
      <c r="Y1594" s="148"/>
      <c r="Z1594" s="148"/>
      <c r="AA1594" s="148"/>
      <c r="AB1594" s="148"/>
      <c r="AC1594" s="148"/>
      <c r="AD1594" s="148"/>
      <c r="AP1594"/>
      <c r="AQ1594"/>
      <c r="AX1594"/>
    </row>
    <row r="1595" spans="18:50" ht="12" customHeight="1" x14ac:dyDescent="0.25">
      <c r="R1595" s="149"/>
      <c r="S1595" s="148"/>
      <c r="T1595" s="148"/>
      <c r="U1595" s="148"/>
      <c r="V1595" s="148"/>
      <c r="W1595" s="148"/>
      <c r="X1595" s="148"/>
      <c r="Y1595" s="148"/>
      <c r="Z1595" s="148"/>
      <c r="AA1595" s="148"/>
      <c r="AB1595" s="148"/>
      <c r="AC1595" s="148"/>
      <c r="AD1595" s="148"/>
      <c r="AP1595"/>
      <c r="AQ1595"/>
      <c r="AX1595"/>
    </row>
    <row r="1596" spans="18:50" ht="12" customHeight="1" x14ac:dyDescent="0.25">
      <c r="R1596" s="149"/>
      <c r="S1596" s="148"/>
      <c r="T1596" s="148"/>
      <c r="U1596" s="148"/>
      <c r="V1596" s="148"/>
      <c r="W1596" s="148"/>
      <c r="X1596" s="148"/>
      <c r="Y1596" s="148"/>
      <c r="Z1596" s="148"/>
      <c r="AA1596" s="148"/>
      <c r="AB1596" s="148"/>
      <c r="AC1596" s="148"/>
      <c r="AD1596" s="148"/>
      <c r="AP1596"/>
      <c r="AQ1596"/>
      <c r="AX1596"/>
    </row>
    <row r="1597" spans="18:50" ht="12" customHeight="1" x14ac:dyDescent="0.25">
      <c r="R1597" s="149"/>
      <c r="S1597" s="148"/>
      <c r="T1597" s="148"/>
      <c r="U1597" s="148"/>
      <c r="V1597" s="148"/>
      <c r="W1597" s="148"/>
      <c r="X1597" s="148"/>
      <c r="Y1597" s="148"/>
      <c r="Z1597" s="148"/>
      <c r="AA1597" s="148"/>
      <c r="AB1597" s="148"/>
      <c r="AC1597" s="148"/>
      <c r="AD1597" s="148"/>
      <c r="AP1597"/>
      <c r="AQ1597"/>
      <c r="AX1597"/>
    </row>
    <row r="1598" spans="18:50" ht="12" customHeight="1" x14ac:dyDescent="0.25">
      <c r="R1598" s="149"/>
      <c r="S1598" s="148"/>
      <c r="T1598" s="148"/>
      <c r="U1598" s="148"/>
      <c r="V1598" s="148"/>
      <c r="W1598" s="148"/>
      <c r="X1598" s="148"/>
      <c r="Y1598" s="148"/>
      <c r="Z1598" s="148"/>
      <c r="AA1598" s="148"/>
      <c r="AB1598" s="148"/>
      <c r="AC1598" s="148"/>
      <c r="AD1598" s="148"/>
      <c r="AP1598"/>
      <c r="AQ1598"/>
      <c r="AX1598"/>
    </row>
    <row r="1599" spans="18:50" ht="12" customHeight="1" x14ac:dyDescent="0.25">
      <c r="R1599" s="149"/>
      <c r="S1599" s="148"/>
      <c r="T1599" s="148"/>
      <c r="U1599" s="148"/>
      <c r="V1599" s="148"/>
      <c r="W1599" s="148"/>
      <c r="X1599" s="148"/>
      <c r="Y1599" s="148"/>
      <c r="Z1599" s="148"/>
      <c r="AA1599" s="148"/>
      <c r="AB1599" s="148"/>
      <c r="AC1599" s="148"/>
      <c r="AD1599" s="148"/>
      <c r="AP1599"/>
      <c r="AQ1599"/>
      <c r="AX1599"/>
    </row>
    <row r="1600" spans="18:50" ht="12" customHeight="1" x14ac:dyDescent="0.25">
      <c r="R1600" s="149"/>
      <c r="S1600" s="148"/>
      <c r="T1600" s="148"/>
      <c r="U1600" s="148"/>
      <c r="V1600" s="148"/>
      <c r="W1600" s="148"/>
      <c r="X1600" s="148"/>
      <c r="Y1600" s="148"/>
      <c r="Z1600" s="148"/>
      <c r="AA1600" s="148"/>
      <c r="AB1600" s="148"/>
      <c r="AC1600" s="148"/>
      <c r="AD1600" s="148"/>
      <c r="AP1600"/>
      <c r="AQ1600"/>
      <c r="AX1600"/>
    </row>
    <row r="1601" spans="18:50" ht="12" customHeight="1" x14ac:dyDescent="0.25">
      <c r="R1601" s="149"/>
      <c r="S1601" s="148"/>
      <c r="T1601" s="148"/>
      <c r="U1601" s="148"/>
      <c r="V1601" s="148"/>
      <c r="W1601" s="148"/>
      <c r="X1601" s="148"/>
      <c r="Y1601" s="148"/>
      <c r="Z1601" s="148"/>
      <c r="AA1601" s="148"/>
      <c r="AB1601" s="148"/>
      <c r="AC1601" s="148"/>
      <c r="AD1601" s="148"/>
      <c r="AP1601"/>
      <c r="AQ1601"/>
      <c r="AX1601"/>
    </row>
    <row r="1602" spans="18:50" ht="12" customHeight="1" x14ac:dyDescent="0.25">
      <c r="R1602" s="149"/>
      <c r="S1602" s="148"/>
      <c r="T1602" s="148"/>
      <c r="U1602" s="148"/>
      <c r="V1602" s="148"/>
      <c r="W1602" s="148"/>
      <c r="X1602" s="148"/>
      <c r="Y1602" s="148"/>
      <c r="Z1602" s="148"/>
      <c r="AA1602" s="148"/>
      <c r="AB1602" s="148"/>
      <c r="AC1602" s="148"/>
      <c r="AD1602" s="148"/>
      <c r="AP1602"/>
      <c r="AQ1602"/>
      <c r="AX1602"/>
    </row>
    <row r="1603" spans="18:50" ht="12" customHeight="1" x14ac:dyDescent="0.25">
      <c r="R1603" s="149"/>
      <c r="S1603" s="148"/>
      <c r="T1603" s="148"/>
      <c r="U1603" s="148"/>
      <c r="V1603" s="148"/>
      <c r="W1603" s="148"/>
      <c r="X1603" s="148"/>
      <c r="Y1603" s="148"/>
      <c r="Z1603" s="148"/>
      <c r="AA1603" s="148"/>
      <c r="AB1603" s="148"/>
      <c r="AC1603" s="148"/>
      <c r="AD1603" s="148"/>
      <c r="AP1603"/>
      <c r="AQ1603"/>
      <c r="AX1603"/>
    </row>
    <row r="1604" spans="18:50" ht="12" customHeight="1" x14ac:dyDescent="0.25">
      <c r="R1604" s="149"/>
      <c r="S1604" s="148"/>
      <c r="T1604" s="148"/>
      <c r="U1604" s="148"/>
      <c r="V1604" s="148"/>
      <c r="W1604" s="148"/>
      <c r="X1604" s="148"/>
      <c r="Y1604" s="148"/>
      <c r="Z1604" s="148"/>
      <c r="AA1604" s="148"/>
      <c r="AB1604" s="148"/>
      <c r="AC1604" s="148"/>
      <c r="AD1604" s="148"/>
      <c r="AP1604"/>
      <c r="AQ1604"/>
      <c r="AX1604"/>
    </row>
    <row r="1605" spans="18:50" ht="12" customHeight="1" x14ac:dyDescent="0.25">
      <c r="R1605" s="149"/>
      <c r="S1605" s="148"/>
      <c r="T1605" s="148"/>
      <c r="U1605" s="148"/>
      <c r="V1605" s="148"/>
      <c r="W1605" s="148"/>
      <c r="X1605" s="148"/>
      <c r="Y1605" s="148"/>
      <c r="Z1605" s="148"/>
      <c r="AA1605" s="148"/>
      <c r="AB1605" s="148"/>
      <c r="AC1605" s="148"/>
      <c r="AD1605" s="148"/>
      <c r="AP1605"/>
      <c r="AQ1605"/>
      <c r="AX1605"/>
    </row>
    <row r="1606" spans="18:50" ht="12" customHeight="1" x14ac:dyDescent="0.25">
      <c r="R1606" s="149"/>
      <c r="S1606" s="148"/>
      <c r="T1606" s="148"/>
      <c r="U1606" s="148"/>
      <c r="V1606" s="148"/>
      <c r="W1606" s="148"/>
      <c r="X1606" s="148"/>
      <c r="Y1606" s="148"/>
      <c r="Z1606" s="148"/>
      <c r="AA1606" s="148"/>
      <c r="AB1606" s="148"/>
      <c r="AC1606" s="148"/>
      <c r="AD1606" s="148"/>
      <c r="AP1606"/>
      <c r="AQ1606"/>
      <c r="AX1606"/>
    </row>
    <row r="1607" spans="18:50" ht="12" customHeight="1" x14ac:dyDescent="0.25">
      <c r="R1607" s="149"/>
      <c r="S1607" s="148"/>
      <c r="T1607" s="148"/>
      <c r="U1607" s="148"/>
      <c r="V1607" s="148"/>
      <c r="W1607" s="148"/>
      <c r="X1607" s="148"/>
      <c r="Y1607" s="148"/>
      <c r="Z1607" s="148"/>
      <c r="AA1607" s="148"/>
      <c r="AB1607" s="148"/>
      <c r="AC1607" s="148"/>
      <c r="AD1607" s="148"/>
      <c r="AP1607"/>
      <c r="AQ1607"/>
      <c r="AX1607"/>
    </row>
    <row r="1608" spans="18:50" ht="12" customHeight="1" x14ac:dyDescent="0.25">
      <c r="R1608" s="149"/>
      <c r="S1608" s="148"/>
      <c r="T1608" s="148"/>
      <c r="U1608" s="148"/>
      <c r="V1608" s="148"/>
      <c r="W1608" s="148"/>
      <c r="X1608" s="148"/>
      <c r="Y1608" s="148"/>
      <c r="Z1608" s="148"/>
      <c r="AA1608" s="148"/>
      <c r="AB1608" s="148"/>
      <c r="AC1608" s="148"/>
      <c r="AD1608" s="148"/>
      <c r="AP1608"/>
      <c r="AQ1608"/>
      <c r="AX1608"/>
    </row>
    <row r="1609" spans="18:50" ht="12" customHeight="1" x14ac:dyDescent="0.25">
      <c r="R1609" s="149"/>
      <c r="S1609" s="148"/>
      <c r="T1609" s="148"/>
      <c r="U1609" s="148"/>
      <c r="V1609" s="148"/>
      <c r="W1609" s="148"/>
      <c r="X1609" s="148"/>
      <c r="Y1609" s="148"/>
      <c r="Z1609" s="148"/>
      <c r="AA1609" s="148"/>
      <c r="AB1609" s="148"/>
      <c r="AC1609" s="148"/>
      <c r="AD1609" s="148"/>
      <c r="AP1609"/>
      <c r="AQ1609"/>
      <c r="AX1609"/>
    </row>
    <row r="1610" spans="18:50" ht="12" customHeight="1" x14ac:dyDescent="0.25">
      <c r="R1610" s="149"/>
      <c r="S1610" s="148"/>
      <c r="T1610" s="148"/>
      <c r="U1610" s="148"/>
      <c r="V1610" s="148"/>
      <c r="W1610" s="148"/>
      <c r="X1610" s="148"/>
      <c r="Y1610" s="148"/>
      <c r="Z1610" s="148"/>
      <c r="AA1610" s="148"/>
      <c r="AB1610" s="148"/>
      <c r="AC1610" s="148"/>
      <c r="AD1610" s="148"/>
      <c r="AP1610"/>
      <c r="AQ1610"/>
      <c r="AX1610"/>
    </row>
    <row r="1611" spans="18:50" ht="12" customHeight="1" x14ac:dyDescent="0.25">
      <c r="R1611" s="149"/>
      <c r="S1611" s="148"/>
      <c r="T1611" s="148"/>
      <c r="U1611" s="148"/>
      <c r="V1611" s="148"/>
      <c r="W1611" s="148"/>
      <c r="X1611" s="148"/>
      <c r="Y1611" s="148"/>
      <c r="Z1611" s="148"/>
      <c r="AA1611" s="148"/>
      <c r="AB1611" s="148"/>
      <c r="AC1611" s="148"/>
      <c r="AD1611" s="148"/>
      <c r="AP1611"/>
      <c r="AQ1611"/>
      <c r="AX1611"/>
    </row>
    <row r="1612" spans="18:50" ht="12" customHeight="1" x14ac:dyDescent="0.25">
      <c r="R1612" s="149"/>
      <c r="S1612" s="148"/>
      <c r="T1612" s="148"/>
      <c r="U1612" s="148"/>
      <c r="V1612" s="148"/>
      <c r="W1612" s="148"/>
      <c r="X1612" s="148"/>
      <c r="Y1612" s="148"/>
      <c r="Z1612" s="148"/>
      <c r="AA1612" s="148"/>
      <c r="AB1612" s="148"/>
      <c r="AC1612" s="148"/>
      <c r="AD1612" s="148"/>
      <c r="AP1612"/>
      <c r="AQ1612"/>
      <c r="AX1612"/>
    </row>
    <row r="1613" spans="18:50" ht="12" customHeight="1" x14ac:dyDescent="0.25">
      <c r="R1613" s="149"/>
      <c r="S1613" s="148"/>
      <c r="T1613" s="148"/>
      <c r="U1613" s="148"/>
      <c r="V1613" s="148"/>
      <c r="W1613" s="148"/>
      <c r="X1613" s="148"/>
      <c r="Y1613" s="148"/>
      <c r="Z1613" s="148"/>
      <c r="AA1613" s="148"/>
      <c r="AB1613" s="148"/>
      <c r="AC1613" s="148"/>
      <c r="AD1613" s="148"/>
      <c r="AP1613"/>
      <c r="AQ1613"/>
      <c r="AX1613"/>
    </row>
    <row r="1614" spans="18:50" ht="12" customHeight="1" x14ac:dyDescent="0.25">
      <c r="R1614" s="149"/>
      <c r="S1614" s="148"/>
      <c r="T1614" s="148"/>
      <c r="U1614" s="148"/>
      <c r="V1614" s="148"/>
      <c r="W1614" s="148"/>
      <c r="X1614" s="148"/>
      <c r="Y1614" s="148"/>
      <c r="Z1614" s="148"/>
      <c r="AA1614" s="148"/>
      <c r="AB1614" s="148"/>
      <c r="AC1614" s="148"/>
      <c r="AD1614" s="148"/>
      <c r="AP1614"/>
      <c r="AQ1614"/>
      <c r="AX1614"/>
    </row>
    <row r="1615" spans="18:50" ht="12" customHeight="1" x14ac:dyDescent="0.25">
      <c r="R1615" s="149"/>
      <c r="S1615" s="148"/>
      <c r="T1615" s="148"/>
      <c r="U1615" s="148"/>
      <c r="V1615" s="148"/>
      <c r="W1615" s="148"/>
      <c r="X1615" s="148"/>
      <c r="Y1615" s="148"/>
      <c r="Z1615" s="148"/>
      <c r="AA1615" s="148"/>
      <c r="AB1615" s="148"/>
      <c r="AC1615" s="148"/>
      <c r="AD1615" s="148"/>
      <c r="AP1615"/>
      <c r="AQ1615"/>
      <c r="AX1615"/>
    </row>
    <row r="1616" spans="18:50" ht="12" customHeight="1" x14ac:dyDescent="0.25">
      <c r="R1616" s="149"/>
      <c r="S1616" s="148"/>
      <c r="T1616" s="148"/>
      <c r="U1616" s="148"/>
      <c r="V1616" s="148"/>
      <c r="W1616" s="148"/>
      <c r="X1616" s="148"/>
      <c r="Y1616" s="148"/>
      <c r="Z1616" s="148"/>
      <c r="AA1616" s="148"/>
      <c r="AB1616" s="148"/>
      <c r="AC1616" s="148"/>
      <c r="AD1616" s="148"/>
      <c r="AP1616"/>
      <c r="AQ1616"/>
      <c r="AX1616"/>
    </row>
    <row r="1617" spans="18:50" ht="12" customHeight="1" x14ac:dyDescent="0.25">
      <c r="R1617" s="149"/>
      <c r="S1617" s="148"/>
      <c r="T1617" s="148"/>
      <c r="U1617" s="148"/>
      <c r="V1617" s="148"/>
      <c r="W1617" s="148"/>
      <c r="X1617" s="148"/>
      <c r="Y1617" s="148"/>
      <c r="Z1617" s="148"/>
      <c r="AA1617" s="148"/>
      <c r="AB1617" s="148"/>
      <c r="AC1617" s="148"/>
      <c r="AD1617" s="148"/>
      <c r="AP1617"/>
      <c r="AQ1617"/>
      <c r="AX1617"/>
    </row>
    <row r="1618" spans="18:50" ht="12" customHeight="1" x14ac:dyDescent="0.25">
      <c r="R1618" s="149"/>
      <c r="S1618" s="148"/>
      <c r="T1618" s="148"/>
      <c r="U1618" s="148"/>
      <c r="V1618" s="148"/>
      <c r="W1618" s="148"/>
      <c r="X1618" s="148"/>
      <c r="Y1618" s="148"/>
      <c r="Z1618" s="148"/>
      <c r="AA1618" s="148"/>
      <c r="AB1618" s="148"/>
      <c r="AC1618" s="148"/>
      <c r="AD1618" s="148"/>
      <c r="AP1618"/>
      <c r="AQ1618"/>
      <c r="AX1618"/>
    </row>
    <row r="1619" spans="18:50" ht="12" customHeight="1" x14ac:dyDescent="0.25">
      <c r="R1619" s="149"/>
      <c r="S1619" s="148"/>
      <c r="T1619" s="148"/>
      <c r="U1619" s="148"/>
      <c r="V1619" s="148"/>
      <c r="W1619" s="148"/>
      <c r="X1619" s="148"/>
      <c r="Y1619" s="148"/>
      <c r="Z1619" s="148"/>
      <c r="AA1619" s="148"/>
      <c r="AB1619" s="148"/>
      <c r="AC1619" s="148"/>
      <c r="AD1619" s="148"/>
      <c r="AP1619"/>
      <c r="AQ1619"/>
      <c r="AX1619"/>
    </row>
    <row r="1620" spans="18:50" ht="12" customHeight="1" x14ac:dyDescent="0.25">
      <c r="R1620" s="149"/>
      <c r="S1620" s="148"/>
      <c r="T1620" s="148"/>
      <c r="U1620" s="148"/>
      <c r="V1620" s="148"/>
      <c r="W1620" s="148"/>
      <c r="X1620" s="148"/>
      <c r="Y1620" s="148"/>
      <c r="Z1620" s="148"/>
      <c r="AA1620" s="148"/>
      <c r="AB1620" s="148"/>
      <c r="AC1620" s="148"/>
      <c r="AD1620" s="148"/>
      <c r="AP1620"/>
      <c r="AQ1620"/>
      <c r="AX1620"/>
    </row>
    <row r="1621" spans="18:50" ht="12" customHeight="1" x14ac:dyDescent="0.25">
      <c r="R1621" s="149"/>
      <c r="S1621" s="148"/>
      <c r="T1621" s="148"/>
      <c r="U1621" s="148"/>
      <c r="V1621" s="148"/>
      <c r="W1621" s="148"/>
      <c r="X1621" s="148"/>
      <c r="Y1621" s="148"/>
      <c r="Z1621" s="148"/>
      <c r="AA1621" s="148"/>
      <c r="AB1621" s="148"/>
      <c r="AC1621" s="148"/>
      <c r="AD1621" s="148"/>
      <c r="AP1621"/>
      <c r="AQ1621"/>
      <c r="AX1621"/>
    </row>
    <row r="1622" spans="18:50" ht="12" customHeight="1" x14ac:dyDescent="0.25">
      <c r="R1622" s="149"/>
      <c r="S1622" s="148"/>
      <c r="T1622" s="148"/>
      <c r="U1622" s="148"/>
      <c r="V1622" s="148"/>
      <c r="W1622" s="148"/>
      <c r="X1622" s="148"/>
      <c r="Y1622" s="148"/>
      <c r="Z1622" s="148"/>
      <c r="AA1622" s="148"/>
      <c r="AB1622" s="148"/>
      <c r="AC1622" s="148"/>
      <c r="AD1622" s="148"/>
      <c r="AP1622"/>
      <c r="AQ1622"/>
      <c r="AX1622"/>
    </row>
    <row r="1623" spans="18:50" ht="12" customHeight="1" x14ac:dyDescent="0.25">
      <c r="R1623" s="149"/>
      <c r="S1623" s="148"/>
      <c r="T1623" s="148"/>
      <c r="U1623" s="148"/>
      <c r="V1623" s="148"/>
      <c r="W1623" s="148"/>
      <c r="X1623" s="148"/>
      <c r="Y1623" s="148"/>
      <c r="Z1623" s="148"/>
      <c r="AA1623" s="148"/>
      <c r="AB1623" s="148"/>
      <c r="AC1623" s="148"/>
      <c r="AD1623" s="148"/>
      <c r="AP1623"/>
      <c r="AQ1623"/>
      <c r="AX1623"/>
    </row>
    <row r="1624" spans="18:50" ht="12" customHeight="1" x14ac:dyDescent="0.25">
      <c r="R1624" s="149"/>
      <c r="S1624" s="148"/>
      <c r="T1624" s="148"/>
      <c r="U1624" s="148"/>
      <c r="V1624" s="148"/>
      <c r="W1624" s="148"/>
      <c r="X1624" s="148"/>
      <c r="Y1624" s="148"/>
      <c r="Z1624" s="148"/>
      <c r="AA1624" s="148"/>
      <c r="AB1624" s="148"/>
      <c r="AC1624" s="148"/>
      <c r="AD1624" s="148"/>
      <c r="AP1624"/>
      <c r="AQ1624"/>
      <c r="AX1624"/>
    </row>
    <row r="1625" spans="18:50" ht="12" customHeight="1" x14ac:dyDescent="0.25">
      <c r="R1625" s="149"/>
      <c r="S1625" s="148"/>
      <c r="T1625" s="148"/>
      <c r="U1625" s="148"/>
      <c r="V1625" s="148"/>
      <c r="W1625" s="148"/>
      <c r="X1625" s="148"/>
      <c r="Y1625" s="148"/>
      <c r="Z1625" s="148"/>
      <c r="AA1625" s="148"/>
      <c r="AB1625" s="148"/>
      <c r="AC1625" s="148"/>
      <c r="AD1625" s="148"/>
      <c r="AP1625"/>
      <c r="AQ1625"/>
      <c r="AX1625"/>
    </row>
    <row r="1626" spans="18:50" ht="12" customHeight="1" x14ac:dyDescent="0.25">
      <c r="R1626" s="149"/>
      <c r="S1626" s="148"/>
      <c r="T1626" s="148"/>
      <c r="U1626" s="148"/>
      <c r="V1626" s="148"/>
      <c r="W1626" s="148"/>
      <c r="X1626" s="148"/>
      <c r="Y1626" s="148"/>
      <c r="Z1626" s="148"/>
      <c r="AA1626" s="148"/>
      <c r="AB1626" s="148"/>
      <c r="AC1626" s="148"/>
      <c r="AD1626" s="148"/>
      <c r="AP1626"/>
      <c r="AQ1626"/>
      <c r="AX1626"/>
    </row>
    <row r="1627" spans="18:50" ht="12" customHeight="1" x14ac:dyDescent="0.25">
      <c r="R1627" s="149"/>
      <c r="S1627" s="148"/>
      <c r="T1627" s="148"/>
      <c r="U1627" s="148"/>
      <c r="V1627" s="148"/>
      <c r="W1627" s="148"/>
      <c r="X1627" s="148"/>
      <c r="Y1627" s="148"/>
      <c r="Z1627" s="148"/>
      <c r="AA1627" s="148"/>
      <c r="AB1627" s="148"/>
      <c r="AC1627" s="148"/>
      <c r="AD1627" s="148"/>
      <c r="AP1627"/>
      <c r="AQ1627"/>
      <c r="AX1627"/>
    </row>
    <row r="1628" spans="18:50" ht="12" customHeight="1" x14ac:dyDescent="0.25">
      <c r="R1628" s="149"/>
      <c r="S1628" s="148"/>
      <c r="T1628" s="148"/>
      <c r="U1628" s="148"/>
      <c r="V1628" s="148"/>
      <c r="W1628" s="148"/>
      <c r="X1628" s="148"/>
      <c r="Y1628" s="148"/>
      <c r="Z1628" s="148"/>
      <c r="AA1628" s="148"/>
      <c r="AB1628" s="148"/>
      <c r="AC1628" s="148"/>
      <c r="AD1628" s="148"/>
      <c r="AP1628"/>
      <c r="AQ1628"/>
      <c r="AX1628"/>
    </row>
    <row r="1629" spans="18:50" ht="12" customHeight="1" x14ac:dyDescent="0.25">
      <c r="R1629" s="149"/>
      <c r="S1629" s="148"/>
      <c r="T1629" s="148"/>
      <c r="U1629" s="148"/>
      <c r="V1629" s="148"/>
      <c r="W1629" s="148"/>
      <c r="X1629" s="148"/>
      <c r="Y1629" s="148"/>
      <c r="Z1629" s="148"/>
      <c r="AA1629" s="148"/>
      <c r="AB1629" s="148"/>
      <c r="AC1629" s="148"/>
      <c r="AD1629" s="148"/>
      <c r="AP1629"/>
      <c r="AQ1629"/>
      <c r="AX1629"/>
    </row>
    <row r="1630" spans="18:50" ht="12" customHeight="1" x14ac:dyDescent="0.25">
      <c r="R1630" s="149"/>
      <c r="S1630" s="148"/>
      <c r="T1630" s="148"/>
      <c r="U1630" s="148"/>
      <c r="V1630" s="148"/>
      <c r="W1630" s="148"/>
      <c r="X1630" s="148"/>
      <c r="Y1630" s="148"/>
      <c r="Z1630" s="148"/>
      <c r="AA1630" s="148"/>
      <c r="AB1630" s="148"/>
      <c r="AC1630" s="148"/>
      <c r="AD1630" s="148"/>
      <c r="AP1630"/>
      <c r="AQ1630"/>
      <c r="AX1630"/>
    </row>
    <row r="1631" spans="18:50" ht="12" customHeight="1" x14ac:dyDescent="0.25">
      <c r="R1631" s="149"/>
      <c r="S1631" s="148"/>
      <c r="T1631" s="148"/>
      <c r="U1631" s="148"/>
      <c r="V1631" s="148"/>
      <c r="W1631" s="148"/>
      <c r="X1631" s="148"/>
      <c r="Y1631" s="148"/>
      <c r="Z1631" s="148"/>
      <c r="AA1631" s="148"/>
      <c r="AB1631" s="148"/>
      <c r="AC1631" s="148"/>
      <c r="AD1631" s="148"/>
      <c r="AP1631"/>
      <c r="AQ1631"/>
      <c r="AX1631"/>
    </row>
    <row r="1632" spans="18:50" ht="12" customHeight="1" x14ac:dyDescent="0.25">
      <c r="R1632" s="149"/>
      <c r="S1632" s="148"/>
      <c r="T1632" s="148"/>
      <c r="U1632" s="148"/>
      <c r="V1632" s="148"/>
      <c r="W1632" s="148"/>
      <c r="X1632" s="148"/>
      <c r="Y1632" s="148"/>
      <c r="Z1632" s="148"/>
      <c r="AA1632" s="148"/>
      <c r="AB1632" s="148"/>
      <c r="AC1632" s="148"/>
      <c r="AD1632" s="148"/>
      <c r="AP1632"/>
      <c r="AQ1632"/>
      <c r="AX1632"/>
    </row>
    <row r="1633" spans="18:50" ht="12" customHeight="1" x14ac:dyDescent="0.25">
      <c r="R1633" s="149"/>
      <c r="S1633" s="148"/>
      <c r="T1633" s="148"/>
      <c r="U1633" s="148"/>
      <c r="V1633" s="148"/>
      <c r="W1633" s="148"/>
      <c r="X1633" s="148"/>
      <c r="Y1633" s="148"/>
      <c r="Z1633" s="148"/>
      <c r="AA1633" s="148"/>
      <c r="AB1633" s="148"/>
      <c r="AC1633" s="148"/>
      <c r="AD1633" s="148"/>
      <c r="AP1633"/>
      <c r="AQ1633"/>
      <c r="AX1633"/>
    </row>
    <row r="1634" spans="18:50" ht="12" customHeight="1" x14ac:dyDescent="0.25">
      <c r="R1634" s="149"/>
      <c r="S1634" s="148"/>
      <c r="T1634" s="148"/>
      <c r="U1634" s="148"/>
      <c r="V1634" s="148"/>
      <c r="W1634" s="148"/>
      <c r="X1634" s="148"/>
      <c r="Y1634" s="148"/>
      <c r="Z1634" s="148"/>
      <c r="AA1634" s="148"/>
      <c r="AB1634" s="148"/>
      <c r="AC1634" s="148"/>
      <c r="AD1634" s="148"/>
      <c r="AP1634"/>
      <c r="AQ1634"/>
      <c r="AX1634"/>
    </row>
    <row r="1635" spans="18:50" ht="12" customHeight="1" x14ac:dyDescent="0.25">
      <c r="R1635" s="149"/>
      <c r="S1635" s="148"/>
      <c r="T1635" s="148"/>
      <c r="U1635" s="148"/>
      <c r="V1635" s="148"/>
      <c r="W1635" s="148"/>
      <c r="X1635" s="148"/>
      <c r="Y1635" s="148"/>
      <c r="Z1635" s="148"/>
      <c r="AA1635" s="148"/>
      <c r="AB1635" s="148"/>
      <c r="AC1635" s="148"/>
      <c r="AD1635" s="148"/>
      <c r="AP1635"/>
      <c r="AQ1635"/>
      <c r="AX1635"/>
    </row>
    <row r="1636" spans="18:50" ht="12" customHeight="1" x14ac:dyDescent="0.25">
      <c r="R1636" s="149"/>
      <c r="S1636" s="148"/>
      <c r="T1636" s="148"/>
      <c r="U1636" s="148"/>
      <c r="V1636" s="148"/>
      <c r="W1636" s="148"/>
      <c r="X1636" s="148"/>
      <c r="Y1636" s="148"/>
      <c r="Z1636" s="148"/>
      <c r="AA1636" s="148"/>
      <c r="AB1636" s="148"/>
      <c r="AC1636" s="148"/>
      <c r="AD1636" s="148"/>
      <c r="AP1636"/>
      <c r="AQ1636"/>
      <c r="AX1636"/>
    </row>
    <row r="1637" spans="18:50" ht="12" customHeight="1" x14ac:dyDescent="0.25">
      <c r="R1637" s="149"/>
      <c r="S1637" s="148"/>
      <c r="T1637" s="148"/>
      <c r="U1637" s="148"/>
      <c r="V1637" s="148"/>
      <c r="W1637" s="148"/>
      <c r="X1637" s="148"/>
      <c r="Y1637" s="148"/>
      <c r="Z1637" s="148"/>
      <c r="AA1637" s="148"/>
      <c r="AB1637" s="148"/>
      <c r="AC1637" s="148"/>
      <c r="AD1637" s="148"/>
      <c r="AP1637"/>
      <c r="AQ1637"/>
      <c r="AX1637"/>
    </row>
    <row r="1638" spans="18:50" ht="12" customHeight="1" x14ac:dyDescent="0.25">
      <c r="R1638" s="149"/>
      <c r="S1638" s="148"/>
      <c r="T1638" s="148"/>
      <c r="U1638" s="148"/>
      <c r="V1638" s="148"/>
      <c r="W1638" s="148"/>
      <c r="X1638" s="148"/>
      <c r="Y1638" s="148"/>
      <c r="Z1638" s="148"/>
      <c r="AA1638" s="148"/>
      <c r="AB1638" s="148"/>
      <c r="AC1638" s="148"/>
      <c r="AD1638" s="148"/>
      <c r="AP1638"/>
      <c r="AQ1638"/>
      <c r="AX1638"/>
    </row>
    <row r="1639" spans="18:50" ht="12" customHeight="1" x14ac:dyDescent="0.25">
      <c r="R1639" s="149"/>
      <c r="S1639" s="148"/>
      <c r="T1639" s="148"/>
      <c r="U1639" s="148"/>
      <c r="V1639" s="148"/>
      <c r="W1639" s="148"/>
      <c r="X1639" s="148"/>
      <c r="Y1639" s="148"/>
      <c r="Z1639" s="148"/>
      <c r="AA1639" s="148"/>
      <c r="AB1639" s="148"/>
      <c r="AC1639" s="148"/>
      <c r="AD1639" s="148"/>
      <c r="AP1639"/>
      <c r="AQ1639"/>
      <c r="AX1639"/>
    </row>
    <row r="1640" spans="18:50" ht="12" customHeight="1" x14ac:dyDescent="0.25">
      <c r="R1640" s="149"/>
      <c r="S1640" s="148"/>
      <c r="T1640" s="148"/>
      <c r="U1640" s="148"/>
      <c r="V1640" s="148"/>
      <c r="W1640" s="148"/>
      <c r="X1640" s="148"/>
      <c r="Y1640" s="148"/>
      <c r="Z1640" s="148"/>
      <c r="AA1640" s="148"/>
      <c r="AB1640" s="148"/>
      <c r="AC1640" s="148"/>
      <c r="AD1640" s="148"/>
      <c r="AP1640"/>
      <c r="AQ1640"/>
      <c r="AX1640"/>
    </row>
    <row r="1641" spans="18:50" ht="12" customHeight="1" x14ac:dyDescent="0.25">
      <c r="R1641" s="149"/>
      <c r="S1641" s="148"/>
      <c r="T1641" s="148"/>
      <c r="U1641" s="148"/>
      <c r="V1641" s="148"/>
      <c r="W1641" s="148"/>
      <c r="X1641" s="148"/>
      <c r="Y1641" s="148"/>
      <c r="Z1641" s="148"/>
      <c r="AA1641" s="148"/>
      <c r="AB1641" s="148"/>
      <c r="AC1641" s="148"/>
      <c r="AD1641" s="148"/>
      <c r="AP1641"/>
      <c r="AQ1641"/>
      <c r="AX1641"/>
    </row>
    <row r="1642" spans="18:50" ht="12" customHeight="1" x14ac:dyDescent="0.25">
      <c r="R1642" s="149"/>
      <c r="S1642" s="148"/>
      <c r="T1642" s="148"/>
      <c r="U1642" s="148"/>
      <c r="V1642" s="148"/>
      <c r="W1642" s="148"/>
      <c r="X1642" s="148"/>
      <c r="Y1642" s="148"/>
      <c r="Z1642" s="148"/>
      <c r="AA1642" s="148"/>
      <c r="AB1642" s="148"/>
      <c r="AC1642" s="148"/>
      <c r="AD1642" s="148"/>
      <c r="AP1642"/>
      <c r="AQ1642"/>
      <c r="AX1642"/>
    </row>
    <row r="1643" spans="18:50" ht="12" customHeight="1" x14ac:dyDescent="0.25">
      <c r="R1643" s="149"/>
      <c r="S1643" s="148"/>
      <c r="T1643" s="148"/>
      <c r="U1643" s="148"/>
      <c r="V1643" s="148"/>
      <c r="W1643" s="148"/>
      <c r="X1643" s="148"/>
      <c r="Y1643" s="148"/>
      <c r="Z1643" s="148"/>
      <c r="AA1643" s="148"/>
      <c r="AB1643" s="148"/>
      <c r="AC1643" s="148"/>
      <c r="AD1643" s="148"/>
      <c r="AP1643"/>
      <c r="AQ1643"/>
      <c r="AX1643"/>
    </row>
    <row r="1644" spans="18:50" ht="12" customHeight="1" x14ac:dyDescent="0.25">
      <c r="R1644" s="149"/>
      <c r="S1644" s="148"/>
      <c r="T1644" s="148"/>
      <c r="U1644" s="148"/>
      <c r="V1644" s="148"/>
      <c r="W1644" s="148"/>
      <c r="X1644" s="148"/>
      <c r="Y1644" s="148"/>
      <c r="Z1644" s="148"/>
      <c r="AA1644" s="148"/>
      <c r="AB1644" s="148"/>
      <c r="AC1644" s="148"/>
      <c r="AD1644" s="148"/>
      <c r="AP1644"/>
      <c r="AQ1644"/>
      <c r="AX1644"/>
    </row>
    <row r="1645" spans="18:50" ht="12" customHeight="1" x14ac:dyDescent="0.25">
      <c r="R1645" s="149"/>
      <c r="S1645" s="148"/>
      <c r="T1645" s="148"/>
      <c r="U1645" s="148"/>
      <c r="V1645" s="148"/>
      <c r="W1645" s="148"/>
      <c r="X1645" s="148"/>
      <c r="Y1645" s="148"/>
      <c r="Z1645" s="148"/>
      <c r="AA1645" s="148"/>
      <c r="AB1645" s="148"/>
      <c r="AC1645" s="148"/>
      <c r="AD1645" s="148"/>
      <c r="AP1645"/>
      <c r="AQ1645"/>
      <c r="AX1645"/>
    </row>
    <row r="1646" spans="18:50" ht="12" customHeight="1" x14ac:dyDescent="0.25">
      <c r="R1646" s="149"/>
      <c r="S1646" s="148"/>
      <c r="T1646" s="148"/>
      <c r="U1646" s="148"/>
      <c r="V1646" s="148"/>
      <c r="W1646" s="148"/>
      <c r="X1646" s="148"/>
      <c r="Y1646" s="148"/>
      <c r="Z1646" s="148"/>
      <c r="AA1646" s="148"/>
      <c r="AB1646" s="148"/>
      <c r="AC1646" s="148"/>
      <c r="AD1646" s="148"/>
      <c r="AP1646"/>
      <c r="AQ1646"/>
      <c r="AX1646"/>
    </row>
    <row r="1647" spans="18:50" ht="12" customHeight="1" x14ac:dyDescent="0.25">
      <c r="R1647" s="149"/>
      <c r="S1647" s="148"/>
      <c r="T1647" s="148"/>
      <c r="U1647" s="148"/>
      <c r="V1647" s="148"/>
      <c r="W1647" s="148"/>
      <c r="X1647" s="148"/>
      <c r="Y1647" s="148"/>
      <c r="Z1647" s="148"/>
      <c r="AA1647" s="148"/>
      <c r="AB1647" s="148"/>
      <c r="AC1647" s="148"/>
      <c r="AD1647" s="148"/>
      <c r="AP1647"/>
      <c r="AQ1647"/>
      <c r="AX1647"/>
    </row>
    <row r="1648" spans="18:50" ht="12" customHeight="1" x14ac:dyDescent="0.25">
      <c r="R1648" s="149"/>
      <c r="S1648" s="148"/>
      <c r="T1648" s="148"/>
      <c r="U1648" s="148"/>
      <c r="V1648" s="148"/>
      <c r="W1648" s="148"/>
      <c r="X1648" s="148"/>
      <c r="Y1648" s="148"/>
      <c r="Z1648" s="148"/>
      <c r="AA1648" s="148"/>
      <c r="AB1648" s="148"/>
      <c r="AC1648" s="148"/>
      <c r="AD1648" s="148"/>
      <c r="AP1648"/>
      <c r="AQ1648"/>
      <c r="AX1648"/>
    </row>
    <row r="1649" spans="18:50" ht="12" customHeight="1" x14ac:dyDescent="0.25">
      <c r="R1649" s="149"/>
      <c r="S1649" s="148"/>
      <c r="T1649" s="148"/>
      <c r="U1649" s="148"/>
      <c r="V1649" s="148"/>
      <c r="W1649" s="148"/>
      <c r="X1649" s="148"/>
      <c r="Y1649" s="148"/>
      <c r="Z1649" s="148"/>
      <c r="AA1649" s="148"/>
      <c r="AB1649" s="148"/>
      <c r="AC1649" s="148"/>
      <c r="AD1649" s="148"/>
      <c r="AP1649"/>
      <c r="AQ1649"/>
      <c r="AX1649"/>
    </row>
    <row r="1650" spans="18:50" ht="12" customHeight="1" x14ac:dyDescent="0.25">
      <c r="R1650" s="149"/>
      <c r="S1650" s="148"/>
      <c r="T1650" s="148"/>
      <c r="U1650" s="148"/>
      <c r="V1650" s="148"/>
      <c r="W1650" s="148"/>
      <c r="X1650" s="148"/>
      <c r="Y1650" s="148"/>
      <c r="Z1650" s="148"/>
      <c r="AA1650" s="148"/>
      <c r="AB1650" s="148"/>
      <c r="AC1650" s="148"/>
      <c r="AD1650" s="148"/>
      <c r="AP1650"/>
      <c r="AQ1650"/>
      <c r="AX1650"/>
    </row>
    <row r="1651" spans="18:50" ht="12" customHeight="1" x14ac:dyDescent="0.25">
      <c r="R1651" s="149"/>
      <c r="S1651" s="148"/>
      <c r="T1651" s="148"/>
      <c r="U1651" s="148"/>
      <c r="V1651" s="148"/>
      <c r="W1651" s="148"/>
      <c r="X1651" s="148"/>
      <c r="Y1651" s="148"/>
      <c r="Z1651" s="148"/>
      <c r="AA1651" s="148"/>
      <c r="AB1651" s="148"/>
      <c r="AC1651" s="148"/>
      <c r="AD1651" s="148"/>
      <c r="AP1651"/>
      <c r="AQ1651"/>
      <c r="AX1651"/>
    </row>
    <row r="1652" spans="18:50" ht="12" customHeight="1" x14ac:dyDescent="0.25">
      <c r="R1652" s="149"/>
      <c r="S1652" s="148"/>
      <c r="T1652" s="148"/>
      <c r="U1652" s="148"/>
      <c r="V1652" s="148"/>
      <c r="W1652" s="148"/>
      <c r="X1652" s="148"/>
      <c r="Y1652" s="148"/>
      <c r="Z1652" s="148"/>
      <c r="AA1652" s="148"/>
      <c r="AB1652" s="148"/>
      <c r="AC1652" s="148"/>
      <c r="AD1652" s="148"/>
      <c r="AP1652"/>
      <c r="AQ1652"/>
      <c r="AX1652"/>
    </row>
    <row r="1653" spans="18:50" ht="12" customHeight="1" x14ac:dyDescent="0.25">
      <c r="R1653" s="149"/>
      <c r="S1653" s="148"/>
      <c r="T1653" s="148"/>
      <c r="U1653" s="148"/>
      <c r="V1653" s="148"/>
      <c r="W1653" s="148"/>
      <c r="X1653" s="148"/>
      <c r="Y1653" s="148"/>
      <c r="Z1653" s="148"/>
      <c r="AA1653" s="148"/>
      <c r="AB1653" s="148"/>
      <c r="AC1653" s="148"/>
      <c r="AD1653" s="148"/>
      <c r="AP1653"/>
      <c r="AQ1653"/>
      <c r="AX1653"/>
    </row>
    <row r="1654" spans="18:50" ht="12" customHeight="1" x14ac:dyDescent="0.25">
      <c r="R1654" s="149"/>
      <c r="S1654" s="148"/>
      <c r="T1654" s="148"/>
      <c r="U1654" s="148"/>
      <c r="V1654" s="148"/>
      <c r="W1654" s="148"/>
      <c r="X1654" s="148"/>
      <c r="Y1654" s="148"/>
      <c r="Z1654" s="148"/>
      <c r="AA1654" s="148"/>
      <c r="AB1654" s="148"/>
      <c r="AC1654" s="148"/>
      <c r="AD1654" s="148"/>
      <c r="AP1654"/>
      <c r="AQ1654"/>
      <c r="AX1654"/>
    </row>
    <row r="1655" spans="18:50" ht="12" customHeight="1" x14ac:dyDescent="0.25">
      <c r="R1655" s="149"/>
      <c r="S1655" s="148"/>
      <c r="T1655" s="148"/>
      <c r="U1655" s="148"/>
      <c r="V1655" s="148"/>
      <c r="W1655" s="148"/>
      <c r="X1655" s="148"/>
      <c r="Y1655" s="148"/>
      <c r="Z1655" s="148"/>
      <c r="AA1655" s="148"/>
      <c r="AB1655" s="148"/>
      <c r="AC1655" s="148"/>
      <c r="AD1655" s="148"/>
      <c r="AP1655"/>
      <c r="AQ1655"/>
      <c r="AX1655"/>
    </row>
    <row r="1656" spans="18:50" ht="12" customHeight="1" x14ac:dyDescent="0.25">
      <c r="R1656" s="149"/>
      <c r="S1656" s="148"/>
      <c r="T1656" s="148"/>
      <c r="U1656" s="148"/>
      <c r="V1656" s="148"/>
      <c r="W1656" s="148"/>
      <c r="X1656" s="148"/>
      <c r="Y1656" s="148"/>
      <c r="Z1656" s="148"/>
      <c r="AA1656" s="148"/>
      <c r="AB1656" s="148"/>
      <c r="AC1656" s="148"/>
      <c r="AD1656" s="148"/>
      <c r="AP1656"/>
      <c r="AQ1656"/>
      <c r="AX1656"/>
    </row>
    <row r="1657" spans="18:50" ht="12" customHeight="1" x14ac:dyDescent="0.25">
      <c r="R1657" s="149"/>
      <c r="S1657" s="148"/>
      <c r="T1657" s="148"/>
      <c r="U1657" s="148"/>
      <c r="V1657" s="148"/>
      <c r="W1657" s="148"/>
      <c r="X1657" s="148"/>
      <c r="Y1657" s="148"/>
      <c r="Z1657" s="148"/>
      <c r="AA1657" s="148"/>
      <c r="AB1657" s="148"/>
      <c r="AC1657" s="148"/>
      <c r="AD1657" s="148"/>
      <c r="AP1657"/>
      <c r="AQ1657"/>
      <c r="AX1657"/>
    </row>
    <row r="1658" spans="18:50" ht="12" customHeight="1" x14ac:dyDescent="0.25">
      <c r="R1658" s="149"/>
      <c r="S1658" s="148"/>
      <c r="T1658" s="148"/>
      <c r="U1658" s="148"/>
      <c r="V1658" s="148"/>
      <c r="W1658" s="148"/>
      <c r="X1658" s="148"/>
      <c r="Y1658" s="148"/>
      <c r="Z1658" s="148"/>
      <c r="AA1658" s="148"/>
      <c r="AB1658" s="148"/>
      <c r="AC1658" s="148"/>
      <c r="AD1658" s="148"/>
      <c r="AP1658"/>
      <c r="AQ1658"/>
      <c r="AX1658"/>
    </row>
    <row r="1659" spans="18:50" ht="12" customHeight="1" x14ac:dyDescent="0.25">
      <c r="R1659" s="149"/>
      <c r="S1659" s="148"/>
      <c r="T1659" s="148"/>
      <c r="U1659" s="148"/>
      <c r="V1659" s="148"/>
      <c r="W1659" s="148"/>
      <c r="X1659" s="148"/>
      <c r="Y1659" s="148"/>
      <c r="Z1659" s="148"/>
      <c r="AA1659" s="148"/>
      <c r="AB1659" s="148"/>
      <c r="AC1659" s="148"/>
      <c r="AD1659" s="148"/>
      <c r="AP1659"/>
      <c r="AQ1659"/>
      <c r="AX1659"/>
    </row>
    <row r="1660" spans="18:50" ht="12" customHeight="1" x14ac:dyDescent="0.25">
      <c r="R1660" s="149"/>
      <c r="S1660" s="148"/>
      <c r="T1660" s="148"/>
      <c r="U1660" s="148"/>
      <c r="V1660" s="148"/>
      <c r="W1660" s="148"/>
      <c r="X1660" s="148"/>
      <c r="Y1660" s="148"/>
      <c r="Z1660" s="148"/>
      <c r="AA1660" s="148"/>
      <c r="AB1660" s="148"/>
      <c r="AC1660" s="148"/>
      <c r="AD1660" s="148"/>
      <c r="AP1660"/>
      <c r="AQ1660"/>
      <c r="AX1660"/>
    </row>
    <row r="1661" spans="18:50" ht="12" customHeight="1" x14ac:dyDescent="0.25">
      <c r="R1661" s="149"/>
      <c r="S1661" s="148"/>
      <c r="T1661" s="148"/>
      <c r="U1661" s="148"/>
      <c r="V1661" s="148"/>
      <c r="W1661" s="148"/>
      <c r="X1661" s="148"/>
      <c r="Y1661" s="148"/>
      <c r="Z1661" s="148"/>
      <c r="AA1661" s="148"/>
      <c r="AB1661" s="148"/>
      <c r="AC1661" s="148"/>
      <c r="AD1661" s="148"/>
      <c r="AP1661"/>
      <c r="AQ1661"/>
      <c r="AX1661"/>
    </row>
    <row r="1662" spans="18:50" ht="12" customHeight="1" x14ac:dyDescent="0.25">
      <c r="R1662" s="149"/>
      <c r="S1662" s="148"/>
      <c r="T1662" s="148"/>
      <c r="U1662" s="148"/>
      <c r="V1662" s="148"/>
      <c r="W1662" s="148"/>
      <c r="X1662" s="148"/>
      <c r="Y1662" s="148"/>
      <c r="Z1662" s="148"/>
      <c r="AA1662" s="148"/>
      <c r="AB1662" s="148"/>
      <c r="AC1662" s="148"/>
      <c r="AD1662" s="148"/>
      <c r="AP1662"/>
      <c r="AQ1662"/>
      <c r="AX1662"/>
    </row>
    <row r="1663" spans="18:50" ht="12" customHeight="1" x14ac:dyDescent="0.25">
      <c r="R1663" s="149"/>
      <c r="S1663" s="148"/>
      <c r="T1663" s="148"/>
      <c r="U1663" s="148"/>
      <c r="V1663" s="148"/>
      <c r="W1663" s="148"/>
      <c r="X1663" s="148"/>
      <c r="Y1663" s="148"/>
      <c r="Z1663" s="148"/>
      <c r="AA1663" s="148"/>
      <c r="AB1663" s="148"/>
      <c r="AC1663" s="148"/>
      <c r="AD1663" s="148"/>
      <c r="AP1663"/>
      <c r="AQ1663"/>
      <c r="AX1663"/>
    </row>
    <row r="1664" spans="18:50" ht="12" customHeight="1" x14ac:dyDescent="0.25">
      <c r="R1664" s="149"/>
      <c r="S1664" s="148"/>
      <c r="T1664" s="148"/>
      <c r="U1664" s="148"/>
      <c r="V1664" s="148"/>
      <c r="W1664" s="148"/>
      <c r="X1664" s="148"/>
      <c r="Y1664" s="148"/>
      <c r="Z1664" s="148"/>
      <c r="AA1664" s="148"/>
      <c r="AB1664" s="148"/>
      <c r="AC1664" s="148"/>
      <c r="AD1664" s="148"/>
      <c r="AP1664"/>
      <c r="AQ1664"/>
      <c r="AX1664"/>
    </row>
    <row r="1665" spans="18:50" ht="12" customHeight="1" x14ac:dyDescent="0.25">
      <c r="R1665" s="149"/>
      <c r="S1665" s="148"/>
      <c r="T1665" s="148"/>
      <c r="U1665" s="148"/>
      <c r="V1665" s="148"/>
      <c r="W1665" s="148"/>
      <c r="X1665" s="148"/>
      <c r="Y1665" s="148"/>
      <c r="Z1665" s="148"/>
      <c r="AA1665" s="148"/>
      <c r="AB1665" s="148"/>
      <c r="AC1665" s="148"/>
      <c r="AD1665" s="148"/>
      <c r="AP1665"/>
      <c r="AQ1665"/>
      <c r="AX1665"/>
    </row>
    <row r="1666" spans="18:50" ht="12" customHeight="1" x14ac:dyDescent="0.25">
      <c r="R1666" s="149"/>
      <c r="S1666" s="148"/>
      <c r="T1666" s="148"/>
      <c r="U1666" s="148"/>
      <c r="V1666" s="148"/>
      <c r="W1666" s="148"/>
      <c r="X1666" s="148"/>
      <c r="Y1666" s="148"/>
      <c r="Z1666" s="148"/>
      <c r="AA1666" s="148"/>
      <c r="AB1666" s="148"/>
      <c r="AC1666" s="148"/>
      <c r="AD1666" s="148"/>
      <c r="AP1666"/>
      <c r="AQ1666"/>
      <c r="AX1666"/>
    </row>
    <row r="1667" spans="18:50" ht="12" customHeight="1" x14ac:dyDescent="0.25">
      <c r="R1667" s="149"/>
      <c r="S1667" s="148"/>
      <c r="T1667" s="148"/>
      <c r="U1667" s="148"/>
      <c r="V1667" s="148"/>
      <c r="W1667" s="148"/>
      <c r="X1667" s="148"/>
      <c r="Y1667" s="148"/>
      <c r="Z1667" s="148"/>
      <c r="AA1667" s="148"/>
      <c r="AB1667" s="148"/>
      <c r="AC1667" s="148"/>
      <c r="AD1667" s="148"/>
      <c r="AP1667"/>
      <c r="AQ1667"/>
      <c r="AX1667"/>
    </row>
    <row r="1668" spans="18:50" ht="12" customHeight="1" x14ac:dyDescent="0.25">
      <c r="R1668" s="149"/>
      <c r="S1668" s="148"/>
      <c r="T1668" s="148"/>
      <c r="U1668" s="148"/>
      <c r="V1668" s="148"/>
      <c r="W1668" s="148"/>
      <c r="X1668" s="148"/>
      <c r="Y1668" s="148"/>
      <c r="Z1668" s="148"/>
      <c r="AA1668" s="148"/>
      <c r="AB1668" s="148"/>
      <c r="AC1668" s="148"/>
      <c r="AD1668" s="148"/>
      <c r="AP1668"/>
      <c r="AQ1668"/>
      <c r="AX1668"/>
    </row>
    <row r="1669" spans="18:50" ht="12" customHeight="1" x14ac:dyDescent="0.25">
      <c r="R1669" s="149"/>
      <c r="S1669" s="148"/>
      <c r="T1669" s="148"/>
      <c r="U1669" s="148"/>
      <c r="V1669" s="148"/>
      <c r="W1669" s="148"/>
      <c r="X1669" s="148"/>
      <c r="Y1669" s="148"/>
      <c r="Z1669" s="148"/>
      <c r="AA1669" s="148"/>
      <c r="AB1669" s="148"/>
      <c r="AC1669" s="148"/>
      <c r="AD1669" s="148"/>
      <c r="AP1669"/>
      <c r="AQ1669"/>
      <c r="AX1669"/>
    </row>
    <row r="1670" spans="18:50" ht="12" customHeight="1" x14ac:dyDescent="0.25">
      <c r="R1670" s="149"/>
      <c r="S1670" s="148"/>
      <c r="T1670" s="148"/>
      <c r="U1670" s="148"/>
      <c r="V1670" s="148"/>
      <c r="W1670" s="148"/>
      <c r="X1670" s="148"/>
      <c r="Y1670" s="148"/>
      <c r="Z1670" s="148"/>
      <c r="AA1670" s="148"/>
      <c r="AB1670" s="148"/>
      <c r="AC1670" s="148"/>
      <c r="AD1670" s="148"/>
      <c r="AP1670"/>
      <c r="AQ1670"/>
      <c r="AX1670"/>
    </row>
    <row r="1671" spans="18:50" ht="12" customHeight="1" x14ac:dyDescent="0.25">
      <c r="R1671" s="149"/>
      <c r="S1671" s="148"/>
      <c r="T1671" s="148"/>
      <c r="U1671" s="148"/>
      <c r="V1671" s="148"/>
      <c r="W1671" s="148"/>
      <c r="X1671" s="148"/>
      <c r="Y1671" s="148"/>
      <c r="Z1671" s="148"/>
      <c r="AA1671" s="148"/>
      <c r="AB1671" s="148"/>
      <c r="AC1671" s="148"/>
      <c r="AD1671" s="148"/>
      <c r="AP1671"/>
      <c r="AQ1671"/>
      <c r="AX1671"/>
    </row>
    <row r="1672" spans="18:50" ht="12" customHeight="1" x14ac:dyDescent="0.25">
      <c r="R1672" s="149"/>
      <c r="S1672" s="148"/>
      <c r="T1672" s="148"/>
      <c r="U1672" s="148"/>
      <c r="V1672" s="148"/>
      <c r="W1672" s="148"/>
      <c r="X1672" s="148"/>
      <c r="Y1672" s="148"/>
      <c r="Z1672" s="148"/>
      <c r="AA1672" s="148"/>
      <c r="AB1672" s="148"/>
      <c r="AC1672" s="148"/>
      <c r="AD1672" s="148"/>
      <c r="AP1672"/>
      <c r="AQ1672"/>
      <c r="AX1672"/>
    </row>
    <row r="1673" spans="18:50" ht="12" customHeight="1" x14ac:dyDescent="0.25">
      <c r="R1673" s="149"/>
      <c r="S1673" s="148"/>
      <c r="T1673" s="148"/>
      <c r="U1673" s="148"/>
      <c r="V1673" s="148"/>
      <c r="W1673" s="148"/>
      <c r="X1673" s="148"/>
      <c r="Y1673" s="148"/>
      <c r="Z1673" s="148"/>
      <c r="AA1673" s="148"/>
      <c r="AB1673" s="148"/>
      <c r="AC1673" s="148"/>
      <c r="AD1673" s="148"/>
      <c r="AP1673"/>
      <c r="AQ1673"/>
      <c r="AX1673"/>
    </row>
    <row r="1674" spans="18:50" ht="12" customHeight="1" x14ac:dyDescent="0.25">
      <c r="R1674" s="149"/>
      <c r="S1674" s="148"/>
      <c r="T1674" s="148"/>
      <c r="U1674" s="148"/>
      <c r="V1674" s="148"/>
      <c r="W1674" s="148"/>
      <c r="X1674" s="148"/>
      <c r="Y1674" s="148"/>
      <c r="Z1674" s="148"/>
      <c r="AA1674" s="148"/>
      <c r="AB1674" s="148"/>
      <c r="AC1674" s="148"/>
      <c r="AD1674" s="148"/>
      <c r="AP1674"/>
      <c r="AQ1674"/>
      <c r="AX1674"/>
    </row>
    <row r="1675" spans="18:50" ht="12" customHeight="1" x14ac:dyDescent="0.25">
      <c r="R1675" s="149"/>
      <c r="S1675" s="148"/>
      <c r="T1675" s="148"/>
      <c r="U1675" s="148"/>
      <c r="V1675" s="148"/>
      <c r="W1675" s="148"/>
      <c r="X1675" s="148"/>
      <c r="Y1675" s="148"/>
      <c r="Z1675" s="148"/>
      <c r="AA1675" s="148"/>
      <c r="AB1675" s="148"/>
      <c r="AC1675" s="148"/>
      <c r="AD1675" s="148"/>
      <c r="AP1675"/>
      <c r="AQ1675"/>
      <c r="AX1675"/>
    </row>
    <row r="1676" spans="18:50" ht="12" customHeight="1" x14ac:dyDescent="0.25">
      <c r="R1676" s="149"/>
      <c r="S1676" s="148"/>
      <c r="T1676" s="148"/>
      <c r="U1676" s="148"/>
      <c r="V1676" s="148"/>
      <c r="W1676" s="148"/>
      <c r="X1676" s="148"/>
      <c r="Y1676" s="148"/>
      <c r="Z1676" s="148"/>
      <c r="AA1676" s="148"/>
      <c r="AB1676" s="148"/>
      <c r="AC1676" s="148"/>
      <c r="AD1676" s="148"/>
      <c r="AP1676"/>
      <c r="AQ1676"/>
      <c r="AX1676"/>
    </row>
    <row r="1677" spans="18:50" ht="12" customHeight="1" x14ac:dyDescent="0.25">
      <c r="R1677" s="149"/>
      <c r="S1677" s="148"/>
      <c r="T1677" s="148"/>
      <c r="U1677" s="148"/>
      <c r="V1677" s="148"/>
      <c r="W1677" s="148"/>
      <c r="X1677" s="148"/>
      <c r="Y1677" s="148"/>
      <c r="Z1677" s="148"/>
      <c r="AA1677" s="148"/>
      <c r="AB1677" s="148"/>
      <c r="AC1677" s="148"/>
      <c r="AD1677" s="148"/>
      <c r="AP1677"/>
      <c r="AQ1677"/>
      <c r="AX1677"/>
    </row>
    <row r="1678" spans="18:50" ht="12" customHeight="1" x14ac:dyDescent="0.25">
      <c r="R1678" s="149"/>
      <c r="S1678" s="148"/>
      <c r="T1678" s="148"/>
      <c r="U1678" s="148"/>
      <c r="V1678" s="148"/>
      <c r="W1678" s="148"/>
      <c r="X1678" s="148"/>
      <c r="Y1678" s="148"/>
      <c r="Z1678" s="148"/>
      <c r="AA1678" s="148"/>
      <c r="AB1678" s="148"/>
      <c r="AC1678" s="148"/>
      <c r="AD1678" s="148"/>
      <c r="AP1678"/>
      <c r="AQ1678"/>
      <c r="AX1678"/>
    </row>
    <row r="1679" spans="18:50" ht="12" customHeight="1" x14ac:dyDescent="0.25">
      <c r="R1679" s="149"/>
      <c r="S1679" s="148"/>
      <c r="T1679" s="148"/>
      <c r="U1679" s="148"/>
      <c r="V1679" s="148"/>
      <c r="W1679" s="148"/>
      <c r="X1679" s="148"/>
      <c r="Y1679" s="148"/>
      <c r="Z1679" s="148"/>
      <c r="AA1679" s="148"/>
      <c r="AB1679" s="148"/>
      <c r="AC1679" s="148"/>
      <c r="AD1679" s="148"/>
      <c r="AP1679"/>
      <c r="AQ1679"/>
      <c r="AX1679"/>
    </row>
    <row r="1680" spans="18:50" ht="12" customHeight="1" x14ac:dyDescent="0.25">
      <c r="R1680" s="149"/>
      <c r="S1680" s="148"/>
      <c r="T1680" s="148"/>
      <c r="U1680" s="148"/>
      <c r="V1680" s="148"/>
      <c r="W1680" s="148"/>
      <c r="X1680" s="148"/>
      <c r="Y1680" s="148"/>
      <c r="Z1680" s="148"/>
      <c r="AA1680" s="148"/>
      <c r="AB1680" s="148"/>
      <c r="AC1680" s="148"/>
      <c r="AD1680" s="148"/>
      <c r="AP1680"/>
      <c r="AQ1680"/>
      <c r="AX1680"/>
    </row>
    <row r="1681" spans="18:50" ht="12" customHeight="1" x14ac:dyDescent="0.25">
      <c r="R1681" s="149"/>
      <c r="S1681" s="148"/>
      <c r="T1681" s="148"/>
      <c r="U1681" s="148"/>
      <c r="V1681" s="148"/>
      <c r="W1681" s="148"/>
      <c r="X1681" s="148"/>
      <c r="Y1681" s="148"/>
      <c r="Z1681" s="148"/>
      <c r="AA1681" s="148"/>
      <c r="AB1681" s="148"/>
      <c r="AC1681" s="148"/>
      <c r="AD1681" s="148"/>
      <c r="AP1681"/>
      <c r="AQ1681"/>
      <c r="AX1681"/>
    </row>
    <row r="1682" spans="18:50" ht="12" customHeight="1" x14ac:dyDescent="0.25">
      <c r="R1682" s="149"/>
      <c r="S1682" s="148"/>
      <c r="T1682" s="148"/>
      <c r="U1682" s="148"/>
      <c r="V1682" s="148"/>
      <c r="W1682" s="148"/>
      <c r="X1682" s="148"/>
      <c r="Y1682" s="148"/>
      <c r="Z1682" s="148"/>
      <c r="AA1682" s="148"/>
      <c r="AB1682" s="148"/>
      <c r="AC1682" s="148"/>
      <c r="AD1682" s="148"/>
      <c r="AP1682"/>
      <c r="AQ1682"/>
      <c r="AX1682"/>
    </row>
    <row r="1683" spans="18:50" ht="12" customHeight="1" x14ac:dyDescent="0.25">
      <c r="R1683" s="149"/>
      <c r="S1683" s="148"/>
      <c r="T1683" s="148"/>
      <c r="U1683" s="148"/>
      <c r="V1683" s="148"/>
      <c r="W1683" s="148"/>
      <c r="X1683" s="148"/>
      <c r="Y1683" s="148"/>
      <c r="Z1683" s="148"/>
      <c r="AA1683" s="148"/>
      <c r="AB1683" s="148"/>
      <c r="AC1683" s="148"/>
      <c r="AD1683" s="148"/>
      <c r="AP1683"/>
      <c r="AQ1683"/>
      <c r="AX1683"/>
    </row>
    <row r="1684" spans="18:50" ht="12" customHeight="1" x14ac:dyDescent="0.25">
      <c r="R1684" s="149"/>
      <c r="S1684" s="148"/>
      <c r="T1684" s="148"/>
      <c r="U1684" s="148"/>
      <c r="V1684" s="148"/>
      <c r="W1684" s="148"/>
      <c r="X1684" s="148"/>
      <c r="Y1684" s="148"/>
      <c r="Z1684" s="148"/>
      <c r="AA1684" s="148"/>
      <c r="AB1684" s="148"/>
      <c r="AC1684" s="148"/>
      <c r="AD1684" s="148"/>
      <c r="AP1684"/>
      <c r="AQ1684"/>
      <c r="AX1684"/>
    </row>
    <row r="1685" spans="18:50" ht="12" customHeight="1" x14ac:dyDescent="0.25">
      <c r="R1685" s="149"/>
      <c r="S1685" s="148"/>
      <c r="T1685" s="148"/>
      <c r="U1685" s="148"/>
      <c r="V1685" s="148"/>
      <c r="W1685" s="148"/>
      <c r="X1685" s="148"/>
      <c r="Y1685" s="148"/>
      <c r="Z1685" s="148"/>
      <c r="AA1685" s="148"/>
      <c r="AB1685" s="148"/>
      <c r="AC1685" s="148"/>
      <c r="AD1685" s="148"/>
      <c r="AP1685"/>
      <c r="AQ1685"/>
      <c r="AX1685"/>
    </row>
    <row r="1686" spans="18:50" ht="12" customHeight="1" x14ac:dyDescent="0.25">
      <c r="R1686" s="149"/>
      <c r="S1686" s="148"/>
      <c r="T1686" s="148"/>
      <c r="U1686" s="148"/>
      <c r="V1686" s="148"/>
      <c r="W1686" s="148"/>
      <c r="X1686" s="148"/>
      <c r="Y1686" s="148"/>
      <c r="Z1686" s="148"/>
      <c r="AA1686" s="148"/>
      <c r="AB1686" s="148"/>
      <c r="AC1686" s="148"/>
      <c r="AD1686" s="148"/>
      <c r="AP1686"/>
      <c r="AQ1686"/>
      <c r="AX1686"/>
    </row>
    <row r="1687" spans="18:50" ht="12" customHeight="1" x14ac:dyDescent="0.25">
      <c r="R1687" s="149"/>
      <c r="S1687" s="148"/>
      <c r="T1687" s="148"/>
      <c r="U1687" s="148"/>
      <c r="V1687" s="148"/>
      <c r="W1687" s="148"/>
      <c r="X1687" s="148"/>
      <c r="Y1687" s="148"/>
      <c r="Z1687" s="148"/>
      <c r="AA1687" s="148"/>
      <c r="AB1687" s="148"/>
      <c r="AC1687" s="148"/>
      <c r="AD1687" s="148"/>
      <c r="AP1687"/>
      <c r="AQ1687"/>
      <c r="AX1687"/>
    </row>
    <row r="1688" spans="18:50" ht="12" customHeight="1" x14ac:dyDescent="0.25">
      <c r="R1688" s="149"/>
      <c r="S1688" s="148"/>
      <c r="T1688" s="148"/>
      <c r="U1688" s="148"/>
      <c r="V1688" s="148"/>
      <c r="W1688" s="148"/>
      <c r="X1688" s="148"/>
      <c r="Y1688" s="148"/>
      <c r="Z1688" s="148"/>
      <c r="AA1688" s="148"/>
      <c r="AB1688" s="148"/>
      <c r="AC1688" s="148"/>
      <c r="AD1688" s="148"/>
      <c r="AP1688"/>
      <c r="AQ1688"/>
      <c r="AX1688"/>
    </row>
    <row r="1689" spans="18:50" ht="12" customHeight="1" x14ac:dyDescent="0.25">
      <c r="R1689" s="149"/>
      <c r="S1689" s="148"/>
      <c r="T1689" s="148"/>
      <c r="U1689" s="148"/>
      <c r="V1689" s="148"/>
      <c r="W1689" s="148"/>
      <c r="X1689" s="148"/>
      <c r="Y1689" s="148"/>
      <c r="Z1689" s="148"/>
      <c r="AA1689" s="148"/>
      <c r="AB1689" s="148"/>
      <c r="AC1689" s="148"/>
      <c r="AD1689" s="148"/>
      <c r="AP1689"/>
      <c r="AQ1689"/>
      <c r="AX1689"/>
    </row>
    <row r="1690" spans="18:50" ht="12" customHeight="1" x14ac:dyDescent="0.25">
      <c r="R1690" s="149"/>
      <c r="S1690" s="148"/>
      <c r="T1690" s="148"/>
      <c r="U1690" s="148"/>
      <c r="V1690" s="148"/>
      <c r="W1690" s="148"/>
      <c r="X1690" s="148"/>
      <c r="Y1690" s="148"/>
      <c r="Z1690" s="148"/>
      <c r="AA1690" s="148"/>
      <c r="AB1690" s="148"/>
      <c r="AC1690" s="148"/>
      <c r="AD1690" s="148"/>
      <c r="AP1690"/>
      <c r="AQ1690"/>
      <c r="AX1690"/>
    </row>
    <row r="1691" spans="18:50" ht="12" customHeight="1" x14ac:dyDescent="0.25">
      <c r="R1691" s="149"/>
      <c r="S1691" s="148"/>
      <c r="T1691" s="148"/>
      <c r="U1691" s="148"/>
      <c r="V1691" s="148"/>
      <c r="W1691" s="148"/>
      <c r="X1691" s="148"/>
      <c r="Y1691" s="148"/>
      <c r="Z1691" s="148"/>
      <c r="AA1691" s="148"/>
      <c r="AB1691" s="148"/>
      <c r="AC1691" s="148"/>
      <c r="AD1691" s="148"/>
      <c r="AP1691"/>
      <c r="AQ1691"/>
      <c r="AX1691"/>
    </row>
    <row r="1692" spans="18:50" ht="12" customHeight="1" x14ac:dyDescent="0.25">
      <c r="R1692" s="149"/>
      <c r="S1692" s="148"/>
      <c r="T1692" s="148"/>
      <c r="U1692" s="148"/>
      <c r="V1692" s="148"/>
      <c r="W1692" s="148"/>
      <c r="X1692" s="148"/>
      <c r="Y1692" s="148"/>
      <c r="Z1692" s="148"/>
      <c r="AA1692" s="148"/>
      <c r="AB1692" s="148"/>
      <c r="AC1692" s="148"/>
      <c r="AD1692" s="148"/>
      <c r="AP1692"/>
      <c r="AQ1692"/>
      <c r="AX1692"/>
    </row>
    <row r="1693" spans="18:50" ht="12" customHeight="1" x14ac:dyDescent="0.25">
      <c r="R1693" s="149"/>
      <c r="S1693" s="148"/>
      <c r="T1693" s="148"/>
      <c r="U1693" s="148"/>
      <c r="V1693" s="148"/>
      <c r="W1693" s="148"/>
      <c r="X1693" s="148"/>
      <c r="Y1693" s="148"/>
      <c r="Z1693" s="148"/>
      <c r="AA1693" s="148"/>
      <c r="AB1693" s="148"/>
      <c r="AC1693" s="148"/>
      <c r="AD1693" s="148"/>
      <c r="AP1693"/>
      <c r="AQ1693"/>
      <c r="AX1693"/>
    </row>
    <row r="1694" spans="18:50" ht="12" customHeight="1" x14ac:dyDescent="0.25">
      <c r="R1694" s="149"/>
      <c r="S1694" s="148"/>
      <c r="T1694" s="148"/>
      <c r="U1694" s="148"/>
      <c r="V1694" s="148"/>
      <c r="W1694" s="148"/>
      <c r="X1694" s="148"/>
      <c r="Y1694" s="148"/>
      <c r="Z1694" s="148"/>
      <c r="AA1694" s="148"/>
      <c r="AB1694" s="148"/>
      <c r="AC1694" s="148"/>
      <c r="AD1694" s="148"/>
      <c r="AP1694"/>
      <c r="AQ1694"/>
      <c r="AX1694"/>
    </row>
    <row r="1695" spans="18:50" ht="12" customHeight="1" x14ac:dyDescent="0.25">
      <c r="R1695" s="149"/>
      <c r="S1695" s="148"/>
      <c r="T1695" s="148"/>
      <c r="U1695" s="148"/>
      <c r="V1695" s="148"/>
      <c r="W1695" s="148"/>
      <c r="X1695" s="148"/>
      <c r="Y1695" s="148"/>
      <c r="Z1695" s="148"/>
      <c r="AA1695" s="148"/>
      <c r="AB1695" s="148"/>
      <c r="AC1695" s="148"/>
      <c r="AD1695" s="148"/>
      <c r="AP1695"/>
      <c r="AQ1695"/>
      <c r="AX1695"/>
    </row>
    <row r="1696" spans="18:50" ht="12" customHeight="1" x14ac:dyDescent="0.25">
      <c r="R1696" s="149"/>
      <c r="S1696" s="148"/>
      <c r="T1696" s="148"/>
      <c r="U1696" s="148"/>
      <c r="V1696" s="148"/>
      <c r="W1696" s="148"/>
      <c r="X1696" s="148"/>
      <c r="Y1696" s="148"/>
      <c r="Z1696" s="148"/>
      <c r="AA1696" s="148"/>
      <c r="AB1696" s="148"/>
      <c r="AC1696" s="148"/>
      <c r="AD1696" s="148"/>
      <c r="AP1696"/>
      <c r="AQ1696"/>
      <c r="AX1696"/>
    </row>
    <row r="1697" spans="18:50" ht="12" customHeight="1" x14ac:dyDescent="0.25">
      <c r="R1697" s="149"/>
      <c r="S1697" s="148"/>
      <c r="T1697" s="148"/>
      <c r="U1697" s="148"/>
      <c r="V1697" s="148"/>
      <c r="W1697" s="148"/>
      <c r="X1697" s="148"/>
      <c r="Y1697" s="148"/>
      <c r="Z1697" s="148"/>
      <c r="AA1697" s="148"/>
      <c r="AB1697" s="148"/>
      <c r="AC1697" s="148"/>
      <c r="AD1697" s="148"/>
      <c r="AP1697"/>
      <c r="AQ1697"/>
      <c r="AX1697"/>
    </row>
    <row r="1698" spans="18:50" ht="12" customHeight="1" x14ac:dyDescent="0.25">
      <c r="R1698" s="149"/>
      <c r="S1698" s="148"/>
      <c r="T1698" s="148"/>
      <c r="U1698" s="148"/>
      <c r="V1698" s="148"/>
      <c r="W1698" s="148"/>
      <c r="X1698" s="148"/>
      <c r="Y1698" s="148"/>
      <c r="Z1698" s="148"/>
      <c r="AA1698" s="148"/>
      <c r="AB1698" s="148"/>
      <c r="AC1698" s="148"/>
      <c r="AD1698" s="148"/>
      <c r="AP1698"/>
      <c r="AQ1698"/>
      <c r="AX1698"/>
    </row>
    <row r="1699" spans="18:50" ht="12" customHeight="1" x14ac:dyDescent="0.25">
      <c r="R1699" s="149"/>
      <c r="S1699" s="148"/>
      <c r="T1699" s="148"/>
      <c r="U1699" s="148"/>
      <c r="V1699" s="148"/>
      <c r="W1699" s="148"/>
      <c r="X1699" s="148"/>
      <c r="Y1699" s="148"/>
      <c r="Z1699" s="148"/>
      <c r="AA1699" s="148"/>
      <c r="AB1699" s="148"/>
      <c r="AC1699" s="148"/>
      <c r="AD1699" s="148"/>
      <c r="AP1699"/>
      <c r="AQ1699"/>
      <c r="AX1699"/>
    </row>
    <row r="1700" spans="18:50" ht="12" customHeight="1" x14ac:dyDescent="0.25">
      <c r="R1700" s="149"/>
      <c r="S1700" s="148"/>
      <c r="T1700" s="148"/>
      <c r="U1700" s="148"/>
      <c r="V1700" s="148"/>
      <c r="W1700" s="148"/>
      <c r="X1700" s="148"/>
      <c r="Y1700" s="148"/>
      <c r="Z1700" s="148"/>
      <c r="AA1700" s="148"/>
      <c r="AB1700" s="148"/>
      <c r="AC1700" s="148"/>
      <c r="AD1700" s="148"/>
      <c r="AP1700"/>
      <c r="AQ1700"/>
      <c r="AX1700"/>
    </row>
    <row r="1701" spans="18:50" ht="12" customHeight="1" x14ac:dyDescent="0.25">
      <c r="R1701" s="149"/>
      <c r="S1701" s="148"/>
      <c r="T1701" s="148"/>
      <c r="U1701" s="148"/>
      <c r="V1701" s="148"/>
      <c r="W1701" s="148"/>
      <c r="X1701" s="148"/>
      <c r="Y1701" s="148"/>
      <c r="Z1701" s="148"/>
      <c r="AA1701" s="148"/>
      <c r="AB1701" s="148"/>
      <c r="AC1701" s="148"/>
      <c r="AD1701" s="148"/>
      <c r="AP1701"/>
      <c r="AQ1701"/>
      <c r="AX1701"/>
    </row>
    <row r="1702" spans="18:50" ht="12" customHeight="1" x14ac:dyDescent="0.25">
      <c r="R1702" s="149"/>
      <c r="S1702" s="148"/>
      <c r="T1702" s="148"/>
      <c r="U1702" s="148"/>
      <c r="V1702" s="148"/>
      <c r="W1702" s="148"/>
      <c r="X1702" s="148"/>
      <c r="Y1702" s="148"/>
      <c r="Z1702" s="148"/>
      <c r="AA1702" s="148"/>
      <c r="AB1702" s="148"/>
      <c r="AC1702" s="148"/>
      <c r="AD1702" s="148"/>
      <c r="AP1702"/>
      <c r="AQ1702"/>
      <c r="AX1702"/>
    </row>
    <row r="1703" spans="18:50" ht="12" customHeight="1" x14ac:dyDescent="0.25">
      <c r="R1703" s="149"/>
      <c r="S1703" s="148"/>
      <c r="T1703" s="148"/>
      <c r="U1703" s="148"/>
      <c r="V1703" s="148"/>
      <c r="W1703" s="148"/>
      <c r="X1703" s="148"/>
      <c r="Y1703" s="148"/>
      <c r="Z1703" s="148"/>
      <c r="AA1703" s="148"/>
      <c r="AB1703" s="148"/>
      <c r="AC1703" s="148"/>
      <c r="AD1703" s="148"/>
      <c r="AP1703"/>
      <c r="AQ1703"/>
      <c r="AX1703"/>
    </row>
    <row r="1704" spans="18:50" ht="12" customHeight="1" x14ac:dyDescent="0.25">
      <c r="R1704" s="149"/>
      <c r="S1704" s="148"/>
      <c r="T1704" s="148"/>
      <c r="U1704" s="148"/>
      <c r="V1704" s="148"/>
      <c r="W1704" s="148"/>
      <c r="X1704" s="148"/>
      <c r="Y1704" s="148"/>
      <c r="Z1704" s="148"/>
      <c r="AA1704" s="148"/>
      <c r="AB1704" s="148"/>
      <c r="AC1704" s="148"/>
      <c r="AD1704" s="148"/>
      <c r="AP1704"/>
      <c r="AQ1704"/>
      <c r="AX1704"/>
    </row>
    <row r="1705" spans="18:50" ht="12" customHeight="1" x14ac:dyDescent="0.25">
      <c r="R1705" s="149"/>
      <c r="S1705" s="148"/>
      <c r="T1705" s="148"/>
      <c r="U1705" s="148"/>
      <c r="V1705" s="148"/>
      <c r="W1705" s="148"/>
      <c r="X1705" s="148"/>
      <c r="Y1705" s="148"/>
      <c r="Z1705" s="148"/>
      <c r="AA1705" s="148"/>
      <c r="AB1705" s="148"/>
      <c r="AC1705" s="148"/>
      <c r="AD1705" s="148"/>
      <c r="AP1705"/>
      <c r="AQ1705"/>
      <c r="AX1705"/>
    </row>
    <row r="1706" spans="18:50" ht="12" customHeight="1" x14ac:dyDescent="0.25">
      <c r="R1706" s="149"/>
      <c r="S1706" s="148"/>
      <c r="T1706" s="148"/>
      <c r="U1706" s="148"/>
      <c r="V1706" s="148"/>
      <c r="W1706" s="148"/>
      <c r="X1706" s="148"/>
      <c r="Y1706" s="148"/>
      <c r="Z1706" s="148"/>
      <c r="AA1706" s="148"/>
      <c r="AB1706" s="148"/>
      <c r="AC1706" s="148"/>
      <c r="AD1706" s="148"/>
      <c r="AP1706"/>
      <c r="AQ1706"/>
      <c r="AX1706"/>
    </row>
    <row r="1707" spans="18:50" ht="12" customHeight="1" x14ac:dyDescent="0.25">
      <c r="R1707" s="149"/>
      <c r="S1707" s="148"/>
      <c r="T1707" s="148"/>
      <c r="U1707" s="148"/>
      <c r="V1707" s="148"/>
      <c r="W1707" s="148"/>
      <c r="X1707" s="148"/>
      <c r="Y1707" s="148"/>
      <c r="Z1707" s="148"/>
      <c r="AA1707" s="148"/>
      <c r="AB1707" s="148"/>
      <c r="AC1707" s="148"/>
      <c r="AD1707" s="148"/>
      <c r="AP1707"/>
      <c r="AQ1707"/>
      <c r="AX1707"/>
    </row>
    <row r="1708" spans="18:50" ht="12" customHeight="1" x14ac:dyDescent="0.25">
      <c r="R1708" s="149"/>
      <c r="S1708" s="148"/>
      <c r="T1708" s="148"/>
      <c r="U1708" s="148"/>
      <c r="V1708" s="148"/>
      <c r="W1708" s="148"/>
      <c r="X1708" s="148"/>
      <c r="Y1708" s="148"/>
      <c r="Z1708" s="148"/>
      <c r="AA1708" s="148"/>
      <c r="AB1708" s="148"/>
      <c r="AC1708" s="148"/>
      <c r="AD1708" s="148"/>
      <c r="AP1708"/>
      <c r="AQ1708"/>
      <c r="AX1708"/>
    </row>
    <row r="1709" spans="18:50" ht="12" customHeight="1" x14ac:dyDescent="0.25">
      <c r="R1709" s="149"/>
      <c r="S1709" s="148"/>
      <c r="T1709" s="148"/>
      <c r="U1709" s="148"/>
      <c r="V1709" s="148"/>
      <c r="W1709" s="148"/>
      <c r="X1709" s="148"/>
      <c r="Y1709" s="148"/>
      <c r="Z1709" s="148"/>
      <c r="AA1709" s="148"/>
      <c r="AB1709" s="148"/>
      <c r="AC1709" s="148"/>
      <c r="AD1709" s="148"/>
      <c r="AP1709"/>
      <c r="AQ1709"/>
      <c r="AX1709"/>
    </row>
    <row r="1710" spans="18:50" ht="12" customHeight="1" x14ac:dyDescent="0.25">
      <c r="R1710" s="149"/>
      <c r="S1710" s="148"/>
      <c r="T1710" s="148"/>
      <c r="U1710" s="148"/>
      <c r="V1710" s="148"/>
      <c r="W1710" s="148"/>
      <c r="X1710" s="148"/>
      <c r="Y1710" s="148"/>
      <c r="Z1710" s="148"/>
      <c r="AA1710" s="148"/>
      <c r="AB1710" s="148"/>
      <c r="AC1710" s="148"/>
      <c r="AD1710" s="148"/>
      <c r="AP1710"/>
      <c r="AQ1710"/>
      <c r="AX1710"/>
    </row>
    <row r="1711" spans="18:50" ht="12" customHeight="1" x14ac:dyDescent="0.25">
      <c r="R1711" s="149"/>
      <c r="S1711" s="148"/>
      <c r="T1711" s="148"/>
      <c r="U1711" s="148"/>
      <c r="V1711" s="148"/>
      <c r="W1711" s="148"/>
      <c r="X1711" s="148"/>
      <c r="Y1711" s="148"/>
      <c r="Z1711" s="148"/>
      <c r="AA1711" s="148"/>
      <c r="AB1711" s="148"/>
      <c r="AC1711" s="148"/>
      <c r="AD1711" s="148"/>
      <c r="AP1711"/>
      <c r="AQ1711"/>
      <c r="AX1711"/>
    </row>
    <row r="1712" spans="18:50" ht="12" customHeight="1" x14ac:dyDescent="0.25">
      <c r="R1712" s="149"/>
      <c r="S1712" s="148"/>
      <c r="T1712" s="148"/>
      <c r="U1712" s="148"/>
      <c r="V1712" s="148"/>
      <c r="W1712" s="148"/>
      <c r="X1712" s="148"/>
      <c r="Y1712" s="148"/>
      <c r="Z1712" s="148"/>
      <c r="AA1712" s="148"/>
      <c r="AB1712" s="148"/>
      <c r="AC1712" s="148"/>
      <c r="AD1712" s="148"/>
      <c r="AP1712"/>
      <c r="AQ1712"/>
      <c r="AX1712"/>
    </row>
    <row r="1713" spans="18:50" ht="12" customHeight="1" x14ac:dyDescent="0.25">
      <c r="R1713" s="149"/>
      <c r="S1713" s="148"/>
      <c r="T1713" s="148"/>
      <c r="U1713" s="148"/>
      <c r="V1713" s="148"/>
      <c r="W1713" s="148"/>
      <c r="X1713" s="148"/>
      <c r="Y1713" s="148"/>
      <c r="Z1713" s="148"/>
      <c r="AA1713" s="148"/>
      <c r="AB1713" s="148"/>
      <c r="AC1713" s="148"/>
      <c r="AD1713" s="148"/>
      <c r="AP1713"/>
      <c r="AQ1713"/>
      <c r="AX1713"/>
    </row>
    <row r="1714" spans="18:50" ht="12" customHeight="1" x14ac:dyDescent="0.25">
      <c r="R1714" s="149"/>
      <c r="S1714" s="148"/>
      <c r="T1714" s="148"/>
      <c r="U1714" s="148"/>
      <c r="V1714" s="148"/>
      <c r="W1714" s="148"/>
      <c r="X1714" s="148"/>
      <c r="Y1714" s="148"/>
      <c r="Z1714" s="148"/>
      <c r="AA1714" s="148"/>
      <c r="AB1714" s="148"/>
      <c r="AC1714" s="148"/>
      <c r="AD1714" s="148"/>
      <c r="AP1714"/>
      <c r="AQ1714"/>
      <c r="AX1714"/>
    </row>
    <row r="1715" spans="18:50" ht="12" customHeight="1" x14ac:dyDescent="0.25">
      <c r="R1715" s="149"/>
      <c r="S1715" s="148"/>
      <c r="T1715" s="148"/>
      <c r="U1715" s="148"/>
      <c r="V1715" s="148"/>
      <c r="W1715" s="148"/>
      <c r="X1715" s="148"/>
      <c r="Y1715" s="148"/>
      <c r="Z1715" s="148"/>
      <c r="AA1715" s="148"/>
      <c r="AB1715" s="148"/>
      <c r="AC1715" s="148"/>
      <c r="AD1715" s="148"/>
      <c r="AP1715"/>
      <c r="AQ1715"/>
      <c r="AX1715"/>
    </row>
    <row r="1716" spans="18:50" ht="12" customHeight="1" x14ac:dyDescent="0.25">
      <c r="R1716" s="149"/>
      <c r="S1716" s="148"/>
      <c r="T1716" s="148"/>
      <c r="U1716" s="148"/>
      <c r="V1716" s="148"/>
      <c r="W1716" s="148"/>
      <c r="X1716" s="148"/>
      <c r="Y1716" s="148"/>
      <c r="Z1716" s="148"/>
      <c r="AA1716" s="148"/>
      <c r="AB1716" s="148"/>
      <c r="AC1716" s="148"/>
      <c r="AD1716" s="148"/>
      <c r="AP1716"/>
      <c r="AQ1716"/>
      <c r="AX1716"/>
    </row>
    <row r="1717" spans="18:50" ht="12" customHeight="1" x14ac:dyDescent="0.25">
      <c r="R1717" s="149"/>
      <c r="S1717" s="148"/>
      <c r="T1717" s="148"/>
      <c r="U1717" s="148"/>
      <c r="V1717" s="148"/>
      <c r="W1717" s="148"/>
      <c r="X1717" s="148"/>
      <c r="Y1717" s="148"/>
      <c r="Z1717" s="148"/>
      <c r="AA1717" s="148"/>
      <c r="AB1717" s="148"/>
      <c r="AC1717" s="148"/>
      <c r="AD1717" s="148"/>
      <c r="AP1717"/>
      <c r="AQ1717"/>
      <c r="AX1717"/>
    </row>
    <row r="1718" spans="18:50" ht="12" customHeight="1" x14ac:dyDescent="0.25">
      <c r="R1718" s="149"/>
      <c r="S1718" s="148"/>
      <c r="T1718" s="148"/>
      <c r="U1718" s="148"/>
      <c r="V1718" s="148"/>
      <c r="W1718" s="148"/>
      <c r="X1718" s="148"/>
      <c r="Y1718" s="148"/>
      <c r="Z1718" s="148"/>
      <c r="AA1718" s="148"/>
      <c r="AB1718" s="148"/>
      <c r="AC1718" s="148"/>
      <c r="AD1718" s="148"/>
      <c r="AP1718"/>
      <c r="AQ1718"/>
      <c r="AX1718"/>
    </row>
    <row r="1719" spans="18:50" ht="12" customHeight="1" x14ac:dyDescent="0.25">
      <c r="R1719" s="149"/>
      <c r="S1719" s="148"/>
      <c r="T1719" s="148"/>
      <c r="U1719" s="148"/>
      <c r="V1719" s="148"/>
      <c r="W1719" s="148"/>
      <c r="X1719" s="148"/>
      <c r="Y1719" s="148"/>
      <c r="Z1719" s="148"/>
      <c r="AA1719" s="148"/>
      <c r="AB1719" s="148"/>
      <c r="AC1719" s="148"/>
      <c r="AD1719" s="148"/>
      <c r="AP1719"/>
      <c r="AQ1719"/>
      <c r="AX1719"/>
    </row>
    <row r="1720" spans="18:50" ht="12" customHeight="1" x14ac:dyDescent="0.25">
      <c r="R1720" s="149"/>
      <c r="S1720" s="148"/>
      <c r="T1720" s="148"/>
      <c r="U1720" s="148"/>
      <c r="V1720" s="148"/>
      <c r="W1720" s="148"/>
      <c r="X1720" s="148"/>
      <c r="Y1720" s="148"/>
      <c r="Z1720" s="148"/>
      <c r="AA1720" s="148"/>
      <c r="AB1720" s="148"/>
      <c r="AC1720" s="148"/>
      <c r="AD1720" s="148"/>
      <c r="AP1720"/>
      <c r="AQ1720"/>
      <c r="AX1720"/>
    </row>
    <row r="1721" spans="18:50" ht="12" customHeight="1" x14ac:dyDescent="0.25">
      <c r="R1721" s="149"/>
      <c r="S1721" s="148"/>
      <c r="T1721" s="148"/>
      <c r="U1721" s="148"/>
      <c r="V1721" s="148"/>
      <c r="W1721" s="148"/>
      <c r="X1721" s="148"/>
      <c r="Y1721" s="148"/>
      <c r="Z1721" s="148"/>
      <c r="AA1721" s="148"/>
      <c r="AB1721" s="148"/>
      <c r="AC1721" s="148"/>
      <c r="AD1721" s="148"/>
      <c r="AP1721"/>
      <c r="AQ1721"/>
      <c r="AX1721"/>
    </row>
    <row r="1722" spans="18:50" ht="12" customHeight="1" x14ac:dyDescent="0.25">
      <c r="R1722" s="149"/>
      <c r="S1722" s="148"/>
      <c r="T1722" s="148"/>
      <c r="U1722" s="148"/>
      <c r="V1722" s="148"/>
      <c r="W1722" s="148"/>
      <c r="X1722" s="148"/>
      <c r="Y1722" s="148"/>
      <c r="Z1722" s="148"/>
      <c r="AA1722" s="148"/>
      <c r="AB1722" s="148"/>
      <c r="AC1722" s="148"/>
      <c r="AD1722" s="148"/>
      <c r="AP1722"/>
      <c r="AQ1722"/>
      <c r="AX1722"/>
    </row>
    <row r="1723" spans="18:50" ht="12" customHeight="1" x14ac:dyDescent="0.25">
      <c r="R1723" s="149"/>
      <c r="S1723" s="148"/>
      <c r="T1723" s="148"/>
      <c r="U1723" s="148"/>
      <c r="V1723" s="148"/>
      <c r="W1723" s="148"/>
      <c r="X1723" s="148"/>
      <c r="Y1723" s="148"/>
      <c r="Z1723" s="148"/>
      <c r="AA1723" s="148"/>
      <c r="AB1723" s="148"/>
      <c r="AC1723" s="148"/>
      <c r="AD1723" s="148"/>
      <c r="AP1723"/>
      <c r="AQ1723"/>
      <c r="AX1723"/>
    </row>
    <row r="1724" spans="18:50" ht="12" customHeight="1" x14ac:dyDescent="0.25">
      <c r="R1724" s="149"/>
      <c r="S1724" s="148"/>
      <c r="T1724" s="148"/>
      <c r="U1724" s="148"/>
      <c r="V1724" s="148"/>
      <c r="W1724" s="148"/>
      <c r="X1724" s="148"/>
      <c r="Y1724" s="148"/>
      <c r="Z1724" s="148"/>
      <c r="AA1724" s="148"/>
      <c r="AB1724" s="148"/>
      <c r="AC1724" s="148"/>
      <c r="AD1724" s="148"/>
      <c r="AP1724"/>
      <c r="AQ1724"/>
      <c r="AX1724"/>
    </row>
    <row r="1725" spans="18:50" ht="12" customHeight="1" x14ac:dyDescent="0.25">
      <c r="R1725" s="149"/>
      <c r="S1725" s="148"/>
      <c r="T1725" s="148"/>
      <c r="U1725" s="148"/>
      <c r="V1725" s="148"/>
      <c r="W1725" s="148"/>
      <c r="X1725" s="148"/>
      <c r="Y1725" s="148"/>
      <c r="Z1725" s="148"/>
      <c r="AA1725" s="148"/>
      <c r="AB1725" s="148"/>
      <c r="AC1725" s="148"/>
      <c r="AD1725" s="148"/>
      <c r="AP1725"/>
      <c r="AQ1725"/>
      <c r="AX1725"/>
    </row>
    <row r="1726" spans="18:50" ht="12" customHeight="1" x14ac:dyDescent="0.25">
      <c r="R1726" s="149"/>
      <c r="S1726" s="148"/>
      <c r="T1726" s="148"/>
      <c r="U1726" s="148"/>
      <c r="V1726" s="148"/>
      <c r="W1726" s="148"/>
      <c r="X1726" s="148"/>
      <c r="Y1726" s="148"/>
      <c r="Z1726" s="148"/>
      <c r="AA1726" s="148"/>
      <c r="AB1726" s="148"/>
      <c r="AC1726" s="148"/>
      <c r="AD1726" s="148"/>
      <c r="AP1726"/>
      <c r="AQ1726"/>
      <c r="AX1726"/>
    </row>
    <row r="1727" spans="18:50" ht="12" customHeight="1" x14ac:dyDescent="0.25">
      <c r="R1727" s="149"/>
      <c r="S1727" s="148"/>
      <c r="T1727" s="148"/>
      <c r="U1727" s="148"/>
      <c r="V1727" s="148"/>
      <c r="W1727" s="148"/>
      <c r="X1727" s="148"/>
      <c r="Y1727" s="148"/>
      <c r="Z1727" s="148"/>
      <c r="AA1727" s="148"/>
      <c r="AB1727" s="148"/>
      <c r="AC1727" s="148"/>
      <c r="AD1727" s="148"/>
      <c r="AP1727"/>
      <c r="AQ1727"/>
      <c r="AX1727"/>
    </row>
    <row r="1728" spans="18:50" ht="12" customHeight="1" x14ac:dyDescent="0.25">
      <c r="R1728" s="149"/>
      <c r="S1728" s="148"/>
      <c r="T1728" s="148"/>
      <c r="U1728" s="148"/>
      <c r="V1728" s="148"/>
      <c r="W1728" s="148"/>
      <c r="X1728" s="148"/>
      <c r="Y1728" s="148"/>
      <c r="Z1728" s="148"/>
      <c r="AA1728" s="148"/>
      <c r="AB1728" s="148"/>
      <c r="AC1728" s="148"/>
      <c r="AD1728" s="148"/>
      <c r="AP1728"/>
      <c r="AQ1728"/>
      <c r="AX1728"/>
    </row>
    <row r="1729" spans="18:50" ht="12" customHeight="1" x14ac:dyDescent="0.25">
      <c r="R1729" s="149"/>
      <c r="S1729" s="148"/>
      <c r="T1729" s="148"/>
      <c r="U1729" s="148"/>
      <c r="V1729" s="148"/>
      <c r="W1729" s="148"/>
      <c r="X1729" s="148"/>
      <c r="Y1729" s="148"/>
      <c r="Z1729" s="148"/>
      <c r="AA1729" s="148"/>
      <c r="AB1729" s="148"/>
      <c r="AC1729" s="148"/>
      <c r="AD1729" s="148"/>
      <c r="AP1729"/>
      <c r="AQ1729"/>
      <c r="AX1729"/>
    </row>
    <row r="1730" spans="18:50" ht="12" customHeight="1" x14ac:dyDescent="0.25">
      <c r="R1730" s="149"/>
      <c r="S1730" s="148"/>
      <c r="T1730" s="148"/>
      <c r="U1730" s="148"/>
      <c r="V1730" s="148"/>
      <c r="W1730" s="148"/>
      <c r="X1730" s="148"/>
      <c r="Y1730" s="148"/>
      <c r="Z1730" s="148"/>
      <c r="AA1730" s="148"/>
      <c r="AB1730" s="148"/>
      <c r="AC1730" s="148"/>
      <c r="AD1730" s="148"/>
      <c r="AP1730"/>
      <c r="AQ1730"/>
      <c r="AX1730"/>
    </row>
    <row r="1731" spans="18:50" ht="12" customHeight="1" x14ac:dyDescent="0.25">
      <c r="R1731" s="149"/>
      <c r="S1731" s="148"/>
      <c r="T1731" s="148"/>
      <c r="U1731" s="148"/>
      <c r="V1731" s="148"/>
      <c r="W1731" s="148"/>
      <c r="X1731" s="148"/>
      <c r="Y1731" s="148"/>
      <c r="Z1731" s="148"/>
      <c r="AA1731" s="148"/>
      <c r="AB1731" s="148"/>
      <c r="AC1731" s="148"/>
      <c r="AD1731" s="148"/>
      <c r="AP1731"/>
      <c r="AQ1731"/>
      <c r="AX1731"/>
    </row>
    <row r="1732" spans="18:50" ht="12" customHeight="1" x14ac:dyDescent="0.25">
      <c r="R1732" s="149"/>
      <c r="S1732" s="148"/>
      <c r="T1732" s="148"/>
      <c r="U1732" s="148"/>
      <c r="V1732" s="148"/>
      <c r="W1732" s="148"/>
      <c r="X1732" s="148"/>
      <c r="Y1732" s="148"/>
      <c r="Z1732" s="148"/>
      <c r="AA1732" s="148"/>
      <c r="AB1732" s="148"/>
      <c r="AC1732" s="148"/>
      <c r="AD1732" s="148"/>
      <c r="AP1732"/>
      <c r="AQ1732"/>
      <c r="AX1732"/>
    </row>
    <row r="1733" spans="18:50" ht="12" customHeight="1" x14ac:dyDescent="0.25">
      <c r="R1733" s="149"/>
      <c r="S1733" s="148"/>
      <c r="T1733" s="148"/>
      <c r="U1733" s="148"/>
      <c r="V1733" s="148"/>
      <c r="W1733" s="148"/>
      <c r="X1733" s="148"/>
      <c r="Y1733" s="148"/>
      <c r="Z1733" s="148"/>
      <c r="AA1733" s="148"/>
      <c r="AB1733" s="148"/>
      <c r="AC1733" s="148"/>
      <c r="AD1733" s="148"/>
      <c r="AP1733"/>
      <c r="AQ1733"/>
      <c r="AX1733"/>
    </row>
    <row r="1734" spans="18:50" ht="12" customHeight="1" x14ac:dyDescent="0.25">
      <c r="R1734" s="149"/>
      <c r="S1734" s="148"/>
      <c r="T1734" s="148"/>
      <c r="U1734" s="148"/>
      <c r="V1734" s="148"/>
      <c r="W1734" s="148"/>
      <c r="X1734" s="148"/>
      <c r="Y1734" s="148"/>
      <c r="Z1734" s="148"/>
      <c r="AA1734" s="148"/>
      <c r="AB1734" s="148"/>
      <c r="AC1734" s="148"/>
      <c r="AD1734" s="148"/>
      <c r="AP1734"/>
      <c r="AQ1734"/>
      <c r="AX1734"/>
    </row>
    <row r="1735" spans="18:50" ht="12" customHeight="1" x14ac:dyDescent="0.25">
      <c r="R1735" s="149"/>
      <c r="S1735" s="148"/>
      <c r="T1735" s="148"/>
      <c r="U1735" s="148"/>
      <c r="V1735" s="148"/>
      <c r="W1735" s="148"/>
      <c r="X1735" s="148"/>
      <c r="Y1735" s="148"/>
      <c r="Z1735" s="148"/>
      <c r="AA1735" s="148"/>
      <c r="AB1735" s="148"/>
      <c r="AC1735" s="148"/>
      <c r="AD1735" s="148"/>
      <c r="AP1735"/>
      <c r="AQ1735"/>
      <c r="AX1735"/>
    </row>
    <row r="1736" spans="18:50" ht="12" customHeight="1" x14ac:dyDescent="0.25">
      <c r="R1736" s="149"/>
      <c r="S1736" s="148"/>
      <c r="T1736" s="148"/>
      <c r="U1736" s="148"/>
      <c r="V1736" s="148"/>
      <c r="W1736" s="148"/>
      <c r="X1736" s="148"/>
      <c r="Y1736" s="148"/>
      <c r="Z1736" s="148"/>
      <c r="AA1736" s="148"/>
      <c r="AB1736" s="148"/>
      <c r="AC1736" s="148"/>
      <c r="AD1736" s="148"/>
      <c r="AP1736"/>
      <c r="AQ1736"/>
      <c r="AX1736"/>
    </row>
    <row r="1737" spans="18:50" ht="12" customHeight="1" x14ac:dyDescent="0.25">
      <c r="R1737" s="149"/>
      <c r="S1737" s="148"/>
      <c r="T1737" s="148"/>
      <c r="U1737" s="148"/>
      <c r="V1737" s="148"/>
      <c r="W1737" s="148"/>
      <c r="X1737" s="148"/>
      <c r="Y1737" s="148"/>
      <c r="Z1737" s="148"/>
      <c r="AA1737" s="148"/>
      <c r="AB1737" s="148"/>
      <c r="AC1737" s="148"/>
      <c r="AD1737" s="148"/>
      <c r="AP1737"/>
      <c r="AQ1737"/>
      <c r="AX1737"/>
    </row>
    <row r="1738" spans="18:50" ht="12" customHeight="1" x14ac:dyDescent="0.25">
      <c r="R1738" s="149"/>
      <c r="S1738" s="148"/>
      <c r="T1738" s="148"/>
      <c r="U1738" s="148"/>
      <c r="V1738" s="148"/>
      <c r="W1738" s="148"/>
      <c r="X1738" s="148"/>
      <c r="Y1738" s="148"/>
      <c r="Z1738" s="148"/>
      <c r="AA1738" s="148"/>
      <c r="AB1738" s="148"/>
      <c r="AC1738" s="148"/>
      <c r="AD1738" s="148"/>
      <c r="AP1738"/>
      <c r="AQ1738"/>
      <c r="AX1738"/>
    </row>
    <row r="1739" spans="18:50" ht="12" customHeight="1" x14ac:dyDescent="0.25">
      <c r="R1739" s="149"/>
      <c r="S1739" s="148"/>
      <c r="T1739" s="148"/>
      <c r="U1739" s="148"/>
      <c r="V1739" s="148"/>
      <c r="W1739" s="148"/>
      <c r="X1739" s="148"/>
      <c r="Y1739" s="148"/>
      <c r="Z1739" s="148"/>
      <c r="AA1739" s="148"/>
      <c r="AB1739" s="148"/>
      <c r="AC1739" s="148"/>
      <c r="AD1739" s="148"/>
      <c r="AP1739"/>
      <c r="AQ1739"/>
      <c r="AX1739"/>
    </row>
    <row r="1740" spans="18:50" ht="12" customHeight="1" x14ac:dyDescent="0.25">
      <c r="R1740" s="149"/>
      <c r="S1740" s="148"/>
      <c r="T1740" s="148"/>
      <c r="U1740" s="148"/>
      <c r="V1740" s="148"/>
      <c r="W1740" s="148"/>
      <c r="X1740" s="148"/>
      <c r="Y1740" s="148"/>
      <c r="Z1740" s="148"/>
      <c r="AA1740" s="148"/>
      <c r="AB1740" s="148"/>
      <c r="AC1740" s="148"/>
      <c r="AD1740" s="148"/>
      <c r="AP1740"/>
      <c r="AQ1740"/>
      <c r="AX1740"/>
    </row>
    <row r="1741" spans="18:50" ht="12" customHeight="1" x14ac:dyDescent="0.25">
      <c r="R1741" s="149"/>
      <c r="S1741" s="148"/>
      <c r="T1741" s="148"/>
      <c r="U1741" s="148"/>
      <c r="V1741" s="148"/>
      <c r="W1741" s="148"/>
      <c r="X1741" s="148"/>
      <c r="Y1741" s="148"/>
      <c r="Z1741" s="148"/>
      <c r="AA1741" s="148"/>
      <c r="AB1741" s="148"/>
      <c r="AC1741" s="148"/>
      <c r="AD1741" s="148"/>
      <c r="AP1741"/>
      <c r="AQ1741"/>
      <c r="AX1741"/>
    </row>
    <row r="1742" spans="18:50" ht="12" customHeight="1" x14ac:dyDescent="0.25">
      <c r="R1742" s="149"/>
      <c r="S1742" s="148"/>
      <c r="T1742" s="148"/>
      <c r="U1742" s="148"/>
      <c r="V1742" s="148"/>
      <c r="W1742" s="148"/>
      <c r="X1742" s="148"/>
      <c r="Y1742" s="148"/>
      <c r="Z1742" s="148"/>
      <c r="AA1742" s="148"/>
      <c r="AB1742" s="148"/>
      <c r="AC1742" s="148"/>
      <c r="AD1742" s="148"/>
      <c r="AP1742"/>
      <c r="AQ1742"/>
      <c r="AX1742"/>
    </row>
    <row r="1743" spans="18:50" ht="12" customHeight="1" x14ac:dyDescent="0.25">
      <c r="R1743" s="149"/>
      <c r="S1743" s="148"/>
      <c r="T1743" s="148"/>
      <c r="U1743" s="148"/>
      <c r="V1743" s="148"/>
      <c r="W1743" s="148"/>
      <c r="X1743" s="148"/>
      <c r="Y1743" s="148"/>
      <c r="Z1743" s="148"/>
      <c r="AA1743" s="148"/>
      <c r="AB1743" s="148"/>
      <c r="AC1743" s="148"/>
      <c r="AD1743" s="148"/>
      <c r="AP1743"/>
      <c r="AQ1743"/>
      <c r="AX1743"/>
    </row>
    <row r="1744" spans="18:50" ht="12" customHeight="1" x14ac:dyDescent="0.25">
      <c r="R1744" s="149"/>
      <c r="S1744" s="148"/>
      <c r="T1744" s="148"/>
      <c r="U1744" s="148"/>
      <c r="V1744" s="148"/>
      <c r="W1744" s="148"/>
      <c r="X1744" s="148"/>
      <c r="Y1744" s="148"/>
      <c r="Z1744" s="148"/>
      <c r="AA1744" s="148"/>
      <c r="AB1744" s="148"/>
      <c r="AC1744" s="148"/>
      <c r="AD1744" s="148"/>
      <c r="AP1744"/>
      <c r="AQ1744"/>
      <c r="AX1744"/>
    </row>
    <row r="1745" spans="18:50" ht="12" customHeight="1" x14ac:dyDescent="0.25">
      <c r="R1745" s="149"/>
      <c r="S1745" s="148"/>
      <c r="T1745" s="148"/>
      <c r="U1745" s="148"/>
      <c r="V1745" s="148"/>
      <c r="W1745" s="148"/>
      <c r="X1745" s="148"/>
      <c r="Y1745" s="148"/>
      <c r="Z1745" s="148"/>
      <c r="AA1745" s="148"/>
      <c r="AB1745" s="148"/>
      <c r="AC1745" s="148"/>
      <c r="AD1745" s="148"/>
      <c r="AP1745"/>
      <c r="AQ1745"/>
      <c r="AX1745"/>
    </row>
    <row r="1746" spans="18:50" ht="12" customHeight="1" x14ac:dyDescent="0.25">
      <c r="R1746" s="149"/>
      <c r="S1746" s="148"/>
      <c r="T1746" s="148"/>
      <c r="U1746" s="148"/>
      <c r="V1746" s="148"/>
      <c r="W1746" s="148"/>
      <c r="X1746" s="148"/>
      <c r="Y1746" s="148"/>
      <c r="Z1746" s="148"/>
      <c r="AA1746" s="148"/>
      <c r="AB1746" s="148"/>
      <c r="AC1746" s="148"/>
      <c r="AD1746" s="148"/>
      <c r="AP1746"/>
      <c r="AQ1746"/>
      <c r="AX1746"/>
    </row>
    <row r="1747" spans="18:50" ht="12" customHeight="1" x14ac:dyDescent="0.25">
      <c r="R1747" s="149"/>
      <c r="S1747" s="148"/>
      <c r="T1747" s="148"/>
      <c r="U1747" s="148"/>
      <c r="V1747" s="148"/>
      <c r="W1747" s="148"/>
      <c r="X1747" s="148"/>
      <c r="Y1747" s="148"/>
      <c r="Z1747" s="148"/>
      <c r="AA1747" s="148"/>
      <c r="AB1747" s="148"/>
      <c r="AC1747" s="148"/>
      <c r="AD1747" s="148"/>
      <c r="AP1747"/>
      <c r="AQ1747"/>
      <c r="AX1747"/>
    </row>
    <row r="1748" spans="18:50" ht="12" customHeight="1" x14ac:dyDescent="0.25">
      <c r="R1748" s="149"/>
      <c r="S1748" s="148"/>
      <c r="T1748" s="148"/>
      <c r="U1748" s="148"/>
      <c r="V1748" s="148"/>
      <c r="W1748" s="148"/>
      <c r="X1748" s="148"/>
      <c r="Y1748" s="148"/>
      <c r="Z1748" s="148"/>
      <c r="AA1748" s="148"/>
      <c r="AB1748" s="148"/>
      <c r="AC1748" s="148"/>
      <c r="AD1748" s="148"/>
      <c r="AP1748"/>
      <c r="AQ1748"/>
      <c r="AX1748"/>
    </row>
    <row r="1749" spans="18:50" ht="12" customHeight="1" x14ac:dyDescent="0.25">
      <c r="R1749" s="149"/>
      <c r="S1749" s="148"/>
      <c r="T1749" s="148"/>
      <c r="U1749" s="148"/>
      <c r="V1749" s="148"/>
      <c r="W1749" s="148"/>
      <c r="X1749" s="148"/>
      <c r="Y1749" s="148"/>
      <c r="Z1749" s="148"/>
      <c r="AA1749" s="148"/>
      <c r="AB1749" s="148"/>
      <c r="AC1749" s="148"/>
      <c r="AD1749" s="148"/>
      <c r="AP1749"/>
      <c r="AQ1749"/>
      <c r="AX1749"/>
    </row>
    <row r="1750" spans="18:50" ht="12" customHeight="1" x14ac:dyDescent="0.25">
      <c r="R1750" s="149"/>
      <c r="S1750" s="148"/>
      <c r="T1750" s="148"/>
      <c r="U1750" s="148"/>
      <c r="V1750" s="148"/>
      <c r="W1750" s="148"/>
      <c r="X1750" s="148"/>
      <c r="Y1750" s="148"/>
      <c r="Z1750" s="148"/>
      <c r="AA1750" s="148"/>
      <c r="AB1750" s="148"/>
      <c r="AC1750" s="148"/>
      <c r="AD1750" s="148"/>
      <c r="AP1750"/>
      <c r="AQ1750"/>
      <c r="AX1750"/>
    </row>
    <row r="1751" spans="18:50" ht="12" customHeight="1" x14ac:dyDescent="0.25">
      <c r="R1751" s="149"/>
      <c r="S1751" s="148"/>
      <c r="T1751" s="148"/>
      <c r="U1751" s="148"/>
      <c r="V1751" s="148"/>
      <c r="W1751" s="148"/>
      <c r="X1751" s="148"/>
      <c r="Y1751" s="148"/>
      <c r="Z1751" s="148"/>
      <c r="AA1751" s="148"/>
      <c r="AB1751" s="148"/>
      <c r="AC1751" s="148"/>
      <c r="AD1751" s="148"/>
      <c r="AP1751"/>
      <c r="AQ1751"/>
      <c r="AX1751"/>
    </row>
    <row r="1752" spans="18:50" ht="12" customHeight="1" x14ac:dyDescent="0.25">
      <c r="R1752" s="149"/>
      <c r="S1752" s="148"/>
      <c r="T1752" s="148"/>
      <c r="U1752" s="148"/>
      <c r="V1752" s="148"/>
      <c r="W1752" s="148"/>
      <c r="X1752" s="148"/>
      <c r="Y1752" s="148"/>
      <c r="Z1752" s="148"/>
      <c r="AA1752" s="148"/>
      <c r="AB1752" s="148"/>
      <c r="AC1752" s="148"/>
      <c r="AD1752" s="148"/>
      <c r="AP1752"/>
      <c r="AQ1752"/>
      <c r="AX1752"/>
    </row>
    <row r="1753" spans="18:50" ht="12" customHeight="1" x14ac:dyDescent="0.25">
      <c r="R1753" s="149"/>
      <c r="S1753" s="148"/>
      <c r="T1753" s="148"/>
      <c r="U1753" s="148"/>
      <c r="V1753" s="148"/>
      <c r="W1753" s="148"/>
      <c r="X1753" s="148"/>
      <c r="Y1753" s="148"/>
      <c r="Z1753" s="148"/>
      <c r="AA1753" s="148"/>
      <c r="AB1753" s="148"/>
      <c r="AC1753" s="148"/>
      <c r="AD1753" s="148"/>
      <c r="AP1753"/>
      <c r="AQ1753"/>
      <c r="AX1753"/>
    </row>
    <row r="1754" spans="18:50" ht="12" customHeight="1" x14ac:dyDescent="0.25">
      <c r="R1754" s="149"/>
      <c r="S1754" s="148"/>
      <c r="T1754" s="148"/>
      <c r="U1754" s="148"/>
      <c r="V1754" s="148"/>
      <c r="W1754" s="148"/>
      <c r="X1754" s="148"/>
      <c r="Y1754" s="148"/>
      <c r="Z1754" s="148"/>
      <c r="AA1754" s="148"/>
      <c r="AB1754" s="148"/>
      <c r="AC1754" s="148"/>
      <c r="AD1754" s="148"/>
      <c r="AP1754"/>
      <c r="AQ1754"/>
      <c r="AX1754"/>
    </row>
    <row r="1755" spans="18:50" ht="12" customHeight="1" x14ac:dyDescent="0.25">
      <c r="R1755" s="149"/>
      <c r="S1755" s="148"/>
      <c r="T1755" s="148"/>
      <c r="U1755" s="148"/>
      <c r="V1755" s="148"/>
      <c r="W1755" s="148"/>
      <c r="X1755" s="148"/>
      <c r="Y1755" s="148"/>
      <c r="Z1755" s="148"/>
      <c r="AA1755" s="148"/>
      <c r="AB1755" s="148"/>
      <c r="AC1755" s="148"/>
      <c r="AD1755" s="148"/>
      <c r="AP1755"/>
      <c r="AQ1755"/>
      <c r="AX1755"/>
    </row>
    <row r="1756" spans="18:50" ht="12" customHeight="1" x14ac:dyDescent="0.25">
      <c r="R1756" s="149"/>
      <c r="S1756" s="148"/>
      <c r="T1756" s="148"/>
      <c r="U1756" s="148"/>
      <c r="V1756" s="148"/>
      <c r="W1756" s="148"/>
      <c r="X1756" s="148"/>
      <c r="Y1756" s="148"/>
      <c r="Z1756" s="148"/>
      <c r="AA1756" s="148"/>
      <c r="AB1756" s="148"/>
      <c r="AC1756" s="148"/>
      <c r="AD1756" s="148"/>
      <c r="AP1756"/>
      <c r="AQ1756"/>
      <c r="AX1756"/>
    </row>
    <row r="1757" spans="18:50" ht="12" customHeight="1" x14ac:dyDescent="0.25">
      <c r="R1757" s="149"/>
      <c r="S1757" s="148"/>
      <c r="T1757" s="148"/>
      <c r="U1757" s="148"/>
      <c r="V1757" s="148"/>
      <c r="W1757" s="148"/>
      <c r="X1757" s="148"/>
      <c r="Y1757" s="148"/>
      <c r="Z1757" s="148"/>
      <c r="AA1757" s="148"/>
      <c r="AB1757" s="148"/>
      <c r="AC1757" s="148"/>
      <c r="AD1757" s="148"/>
      <c r="AP1757"/>
      <c r="AQ1757"/>
      <c r="AX1757"/>
    </row>
    <row r="1758" spans="18:50" ht="12" customHeight="1" x14ac:dyDescent="0.25">
      <c r="R1758" s="149"/>
      <c r="S1758" s="148"/>
      <c r="T1758" s="148"/>
      <c r="U1758" s="148"/>
      <c r="V1758" s="148"/>
      <c r="W1758" s="148"/>
      <c r="X1758" s="148"/>
      <c r="Y1758" s="148"/>
      <c r="Z1758" s="148"/>
      <c r="AA1758" s="148"/>
      <c r="AB1758" s="148"/>
      <c r="AC1758" s="148"/>
      <c r="AD1758" s="148"/>
      <c r="AP1758"/>
      <c r="AQ1758"/>
      <c r="AX1758"/>
    </row>
    <row r="1759" spans="18:50" ht="12" customHeight="1" x14ac:dyDescent="0.25">
      <c r="R1759" s="149"/>
      <c r="S1759" s="148"/>
      <c r="T1759" s="148"/>
      <c r="U1759" s="148"/>
      <c r="V1759" s="148"/>
      <c r="W1759" s="148"/>
      <c r="X1759" s="148"/>
      <c r="Y1759" s="148"/>
      <c r="Z1759" s="148"/>
      <c r="AA1759" s="148"/>
      <c r="AB1759" s="148"/>
      <c r="AC1759" s="148"/>
      <c r="AD1759" s="148"/>
      <c r="AP1759"/>
      <c r="AQ1759"/>
      <c r="AX1759"/>
    </row>
    <row r="1760" spans="18:50" ht="12" customHeight="1" x14ac:dyDescent="0.25">
      <c r="R1760" s="149"/>
      <c r="S1760" s="148"/>
      <c r="T1760" s="148"/>
      <c r="U1760" s="148"/>
      <c r="V1760" s="148"/>
      <c r="W1760" s="148"/>
      <c r="X1760" s="148"/>
      <c r="Y1760" s="148"/>
      <c r="Z1760" s="148"/>
      <c r="AA1760" s="148"/>
      <c r="AB1760" s="148"/>
      <c r="AC1760" s="148"/>
      <c r="AD1760" s="148"/>
      <c r="AP1760"/>
      <c r="AQ1760"/>
      <c r="AX1760"/>
    </row>
    <row r="1761" spans="18:50" ht="12" customHeight="1" x14ac:dyDescent="0.25">
      <c r="R1761" s="149"/>
      <c r="S1761" s="148"/>
      <c r="T1761" s="148"/>
      <c r="U1761" s="148"/>
      <c r="V1761" s="148"/>
      <c r="W1761" s="148"/>
      <c r="X1761" s="148"/>
      <c r="Y1761" s="148"/>
      <c r="Z1761" s="148"/>
      <c r="AA1761" s="148"/>
      <c r="AB1761" s="148"/>
      <c r="AC1761" s="148"/>
      <c r="AD1761" s="148"/>
      <c r="AP1761"/>
      <c r="AQ1761"/>
      <c r="AX1761"/>
    </row>
    <row r="1762" spans="18:50" ht="12" customHeight="1" x14ac:dyDescent="0.25">
      <c r="R1762" s="149"/>
      <c r="S1762" s="148"/>
      <c r="T1762" s="148"/>
      <c r="U1762" s="148"/>
      <c r="V1762" s="148"/>
      <c r="W1762" s="148"/>
      <c r="X1762" s="148"/>
      <c r="Y1762" s="148"/>
      <c r="Z1762" s="148"/>
      <c r="AA1762" s="148"/>
      <c r="AB1762" s="148"/>
      <c r="AC1762" s="148"/>
      <c r="AD1762" s="148"/>
      <c r="AP1762"/>
      <c r="AQ1762"/>
      <c r="AX1762"/>
    </row>
    <row r="1763" spans="18:50" ht="12" customHeight="1" x14ac:dyDescent="0.25">
      <c r="R1763" s="149"/>
      <c r="S1763" s="148"/>
      <c r="T1763" s="148"/>
      <c r="U1763" s="148"/>
      <c r="V1763" s="148"/>
      <c r="W1763" s="148"/>
      <c r="X1763" s="148"/>
      <c r="Y1763" s="148"/>
      <c r="Z1763" s="148"/>
      <c r="AA1763" s="148"/>
      <c r="AB1763" s="148"/>
      <c r="AC1763" s="148"/>
      <c r="AD1763" s="148"/>
      <c r="AP1763"/>
      <c r="AQ1763"/>
      <c r="AX1763"/>
    </row>
    <row r="1764" spans="18:50" ht="12" customHeight="1" x14ac:dyDescent="0.25">
      <c r="R1764" s="149"/>
      <c r="S1764" s="148"/>
      <c r="T1764" s="148"/>
      <c r="U1764" s="148"/>
      <c r="V1764" s="148"/>
      <c r="W1764" s="148"/>
      <c r="X1764" s="148"/>
      <c r="Y1764" s="148"/>
      <c r="Z1764" s="148"/>
      <c r="AA1764" s="148"/>
      <c r="AB1764" s="148"/>
      <c r="AC1764" s="148"/>
      <c r="AD1764" s="148"/>
      <c r="AP1764"/>
      <c r="AQ1764"/>
      <c r="AX1764"/>
    </row>
    <row r="1765" spans="18:50" ht="12" customHeight="1" x14ac:dyDescent="0.25">
      <c r="R1765" s="149"/>
      <c r="S1765" s="148"/>
      <c r="T1765" s="148"/>
      <c r="U1765" s="148"/>
      <c r="V1765" s="148"/>
      <c r="W1765" s="148"/>
      <c r="X1765" s="148"/>
      <c r="Y1765" s="148"/>
      <c r="Z1765" s="148"/>
      <c r="AA1765" s="148"/>
      <c r="AB1765" s="148"/>
      <c r="AC1765" s="148"/>
      <c r="AD1765" s="148"/>
      <c r="AP1765"/>
      <c r="AQ1765"/>
      <c r="AX1765"/>
    </row>
    <row r="1766" spans="18:50" ht="12" customHeight="1" x14ac:dyDescent="0.25">
      <c r="R1766" s="149"/>
      <c r="S1766" s="148"/>
      <c r="T1766" s="148"/>
      <c r="U1766" s="148"/>
      <c r="V1766" s="148"/>
      <c r="W1766" s="148"/>
      <c r="X1766" s="148"/>
      <c r="Y1766" s="148"/>
      <c r="Z1766" s="148"/>
      <c r="AA1766" s="148"/>
      <c r="AB1766" s="148"/>
      <c r="AC1766" s="148"/>
      <c r="AD1766" s="148"/>
      <c r="AP1766"/>
      <c r="AQ1766"/>
      <c r="AX1766"/>
    </row>
    <row r="1767" spans="18:50" ht="12" customHeight="1" x14ac:dyDescent="0.25">
      <c r="R1767" s="149"/>
      <c r="S1767" s="148"/>
      <c r="T1767" s="148"/>
      <c r="U1767" s="148"/>
      <c r="V1767" s="148"/>
      <c r="W1767" s="148"/>
      <c r="X1767" s="148"/>
      <c r="Y1767" s="148"/>
      <c r="Z1767" s="148"/>
      <c r="AA1767" s="148"/>
      <c r="AB1767" s="148"/>
      <c r="AC1767" s="148"/>
      <c r="AD1767" s="148"/>
      <c r="AP1767"/>
      <c r="AQ1767"/>
      <c r="AX1767"/>
    </row>
    <row r="1768" spans="18:50" ht="12" customHeight="1" x14ac:dyDescent="0.25">
      <c r="R1768" s="149"/>
      <c r="S1768" s="148"/>
      <c r="T1768" s="148"/>
      <c r="U1768" s="148"/>
      <c r="V1768" s="148"/>
      <c r="W1768" s="148"/>
      <c r="X1768" s="148"/>
      <c r="Y1768" s="148"/>
      <c r="Z1768" s="148"/>
      <c r="AA1768" s="148"/>
      <c r="AB1768" s="148"/>
      <c r="AC1768" s="148"/>
      <c r="AD1768" s="148"/>
      <c r="AP1768"/>
      <c r="AQ1768"/>
      <c r="AX1768"/>
    </row>
    <row r="1769" spans="18:50" ht="12" customHeight="1" x14ac:dyDescent="0.25">
      <c r="R1769" s="149"/>
      <c r="S1769" s="148"/>
      <c r="T1769" s="148"/>
      <c r="U1769" s="148"/>
      <c r="V1769" s="148"/>
      <c r="W1769" s="148"/>
      <c r="X1769" s="148"/>
      <c r="Y1769" s="148"/>
      <c r="Z1769" s="148"/>
      <c r="AA1769" s="148"/>
      <c r="AB1769" s="148"/>
      <c r="AC1769" s="148"/>
      <c r="AD1769" s="148"/>
      <c r="AP1769"/>
      <c r="AQ1769"/>
      <c r="AX1769"/>
    </row>
    <row r="1770" spans="18:50" ht="12" customHeight="1" x14ac:dyDescent="0.25">
      <c r="R1770" s="149"/>
      <c r="S1770" s="148"/>
      <c r="T1770" s="148"/>
      <c r="U1770" s="148"/>
      <c r="V1770" s="148"/>
      <c r="W1770" s="148"/>
      <c r="X1770" s="148"/>
      <c r="Y1770" s="148"/>
      <c r="Z1770" s="148"/>
      <c r="AA1770" s="148"/>
      <c r="AB1770" s="148"/>
      <c r="AC1770" s="148"/>
      <c r="AD1770" s="148"/>
      <c r="AP1770"/>
      <c r="AQ1770"/>
      <c r="AX1770"/>
    </row>
    <row r="1771" spans="18:50" ht="12" customHeight="1" x14ac:dyDescent="0.25">
      <c r="R1771" s="149"/>
      <c r="S1771" s="148"/>
      <c r="T1771" s="148"/>
      <c r="U1771" s="148"/>
      <c r="V1771" s="148"/>
      <c r="W1771" s="148"/>
      <c r="X1771" s="148"/>
      <c r="Y1771" s="148"/>
      <c r="Z1771" s="148"/>
      <c r="AA1771" s="148"/>
      <c r="AB1771" s="148"/>
      <c r="AC1771" s="148"/>
      <c r="AD1771" s="148"/>
      <c r="AP1771"/>
      <c r="AQ1771"/>
      <c r="AX1771"/>
    </row>
    <row r="1772" spans="18:50" ht="12" customHeight="1" x14ac:dyDescent="0.25">
      <c r="R1772" s="149"/>
      <c r="S1772" s="148"/>
      <c r="T1772" s="148"/>
      <c r="U1772" s="148"/>
      <c r="V1772" s="148"/>
      <c r="W1772" s="148"/>
      <c r="X1772" s="148"/>
      <c r="Y1772" s="148"/>
      <c r="Z1772" s="148"/>
      <c r="AA1772" s="148"/>
      <c r="AB1772" s="148"/>
      <c r="AC1772" s="148"/>
      <c r="AD1772" s="148"/>
      <c r="AP1772"/>
      <c r="AQ1772"/>
      <c r="AX1772"/>
    </row>
    <row r="1773" spans="18:50" ht="12" customHeight="1" x14ac:dyDescent="0.25">
      <c r="R1773" s="149"/>
      <c r="S1773" s="148"/>
      <c r="T1773" s="148"/>
      <c r="U1773" s="148"/>
      <c r="V1773" s="148"/>
      <c r="W1773" s="148"/>
      <c r="X1773" s="148"/>
      <c r="Y1773" s="148"/>
      <c r="Z1773" s="148"/>
      <c r="AA1773" s="148"/>
      <c r="AB1773" s="148"/>
      <c r="AC1773" s="148"/>
      <c r="AD1773" s="148"/>
      <c r="AP1773"/>
      <c r="AQ1773"/>
      <c r="AX1773"/>
    </row>
    <row r="1774" spans="18:50" ht="12" customHeight="1" x14ac:dyDescent="0.25">
      <c r="R1774" s="149"/>
      <c r="S1774" s="148"/>
      <c r="T1774" s="148"/>
      <c r="U1774" s="148"/>
      <c r="V1774" s="148"/>
      <c r="W1774" s="148"/>
      <c r="X1774" s="148"/>
      <c r="Y1774" s="148"/>
      <c r="Z1774" s="148"/>
      <c r="AA1774" s="148"/>
      <c r="AB1774" s="148"/>
      <c r="AC1774" s="148"/>
      <c r="AD1774" s="148"/>
      <c r="AP1774"/>
      <c r="AQ1774"/>
      <c r="AX1774"/>
    </row>
    <row r="1775" spans="18:50" ht="12" customHeight="1" x14ac:dyDescent="0.25">
      <c r="R1775" s="149"/>
      <c r="S1775" s="148"/>
      <c r="T1775" s="148"/>
      <c r="U1775" s="148"/>
      <c r="V1775" s="148"/>
      <c r="W1775" s="148"/>
      <c r="X1775" s="148"/>
      <c r="Y1775" s="148"/>
      <c r="Z1775" s="148"/>
      <c r="AA1775" s="148"/>
      <c r="AB1775" s="148"/>
      <c r="AC1775" s="148"/>
      <c r="AD1775" s="148"/>
      <c r="AP1775"/>
      <c r="AQ1775"/>
      <c r="AX1775"/>
    </row>
    <row r="1776" spans="18:50" ht="12" customHeight="1" x14ac:dyDescent="0.25">
      <c r="R1776" s="149"/>
      <c r="S1776" s="148"/>
      <c r="T1776" s="148"/>
      <c r="U1776" s="148"/>
      <c r="V1776" s="148"/>
      <c r="W1776" s="148"/>
      <c r="X1776" s="148"/>
      <c r="Y1776" s="148"/>
      <c r="Z1776" s="148"/>
      <c r="AA1776" s="148"/>
      <c r="AB1776" s="148"/>
      <c r="AC1776" s="148"/>
      <c r="AD1776" s="148"/>
      <c r="AP1776"/>
      <c r="AQ1776"/>
      <c r="AX1776"/>
    </row>
    <row r="1777" spans="18:50" ht="12" customHeight="1" x14ac:dyDescent="0.25">
      <c r="R1777" s="149"/>
      <c r="S1777" s="148"/>
      <c r="T1777" s="148"/>
      <c r="U1777" s="148"/>
      <c r="V1777" s="148"/>
      <c r="W1777" s="148"/>
      <c r="X1777" s="148"/>
      <c r="Y1777" s="148"/>
      <c r="Z1777" s="148"/>
      <c r="AA1777" s="148"/>
      <c r="AB1777" s="148"/>
      <c r="AC1777" s="148"/>
      <c r="AD1777" s="148"/>
      <c r="AP1777"/>
      <c r="AQ1777"/>
      <c r="AX1777"/>
    </row>
    <row r="1778" spans="18:50" ht="12" customHeight="1" x14ac:dyDescent="0.25">
      <c r="R1778" s="149"/>
      <c r="S1778" s="148"/>
      <c r="T1778" s="148"/>
      <c r="U1778" s="148"/>
      <c r="V1778" s="148"/>
      <c r="W1778" s="148"/>
      <c r="X1778" s="148"/>
      <c r="Y1778" s="148"/>
      <c r="Z1778" s="148"/>
      <c r="AA1778" s="148"/>
      <c r="AB1778" s="148"/>
      <c r="AC1778" s="148"/>
      <c r="AD1778" s="148"/>
      <c r="AP1778"/>
      <c r="AQ1778"/>
      <c r="AX1778"/>
    </row>
    <row r="1779" spans="18:50" ht="12" customHeight="1" x14ac:dyDescent="0.25">
      <c r="R1779" s="149"/>
      <c r="S1779" s="148"/>
      <c r="T1779" s="148"/>
      <c r="U1779" s="148"/>
      <c r="V1779" s="148"/>
      <c r="W1779" s="148"/>
      <c r="X1779" s="148"/>
      <c r="Y1779" s="148"/>
      <c r="Z1779" s="148"/>
      <c r="AA1779" s="148"/>
      <c r="AB1779" s="148"/>
      <c r="AC1779" s="148"/>
      <c r="AD1779" s="148"/>
      <c r="AP1779"/>
      <c r="AQ1779"/>
      <c r="AX1779"/>
    </row>
    <row r="1780" spans="18:50" ht="12" customHeight="1" x14ac:dyDescent="0.25">
      <c r="R1780" s="149"/>
      <c r="S1780" s="148"/>
      <c r="T1780" s="148"/>
      <c r="U1780" s="148"/>
      <c r="V1780" s="148"/>
      <c r="W1780" s="148"/>
      <c r="X1780" s="148"/>
      <c r="Y1780" s="148"/>
      <c r="Z1780" s="148"/>
      <c r="AA1780" s="148"/>
      <c r="AB1780" s="148"/>
      <c r="AC1780" s="148"/>
      <c r="AD1780" s="148"/>
      <c r="AP1780"/>
      <c r="AQ1780"/>
      <c r="AX1780"/>
    </row>
    <row r="1781" spans="18:50" ht="12" customHeight="1" x14ac:dyDescent="0.25">
      <c r="R1781" s="149"/>
      <c r="S1781" s="148"/>
      <c r="T1781" s="148"/>
      <c r="U1781" s="148"/>
      <c r="V1781" s="148"/>
      <c r="W1781" s="148"/>
      <c r="X1781" s="148"/>
      <c r="Y1781" s="148"/>
      <c r="Z1781" s="148"/>
      <c r="AA1781" s="148"/>
      <c r="AB1781" s="148"/>
      <c r="AC1781" s="148"/>
      <c r="AD1781" s="148"/>
      <c r="AP1781"/>
      <c r="AQ1781"/>
      <c r="AX1781"/>
    </row>
    <row r="1782" spans="18:50" ht="12" customHeight="1" x14ac:dyDescent="0.25">
      <c r="R1782" s="149"/>
      <c r="S1782" s="148"/>
      <c r="T1782" s="148"/>
      <c r="U1782" s="148"/>
      <c r="V1782" s="148"/>
      <c r="W1782" s="148"/>
      <c r="X1782" s="148"/>
      <c r="Y1782" s="148"/>
      <c r="Z1782" s="148"/>
      <c r="AA1782" s="148"/>
      <c r="AB1782" s="148"/>
      <c r="AC1782" s="148"/>
      <c r="AD1782" s="148"/>
      <c r="AP1782"/>
      <c r="AQ1782"/>
      <c r="AX1782"/>
    </row>
    <row r="1783" spans="18:50" ht="12" customHeight="1" x14ac:dyDescent="0.25">
      <c r="R1783" s="149"/>
      <c r="S1783" s="148"/>
      <c r="T1783" s="148"/>
      <c r="U1783" s="148"/>
      <c r="V1783" s="148"/>
      <c r="W1783" s="148"/>
      <c r="X1783" s="148"/>
      <c r="Y1783" s="148"/>
      <c r="Z1783" s="148"/>
      <c r="AA1783" s="148"/>
      <c r="AB1783" s="148"/>
      <c r="AC1783" s="148"/>
      <c r="AD1783" s="148"/>
      <c r="AP1783"/>
      <c r="AQ1783"/>
      <c r="AX1783"/>
    </row>
    <row r="1784" spans="18:50" ht="12" customHeight="1" x14ac:dyDescent="0.25">
      <c r="R1784" s="149"/>
      <c r="S1784" s="148"/>
      <c r="T1784" s="148"/>
      <c r="U1784" s="148"/>
      <c r="V1784" s="148"/>
      <c r="W1784" s="148"/>
      <c r="X1784" s="148"/>
      <c r="Y1784" s="148"/>
      <c r="Z1784" s="148"/>
      <c r="AA1784" s="148"/>
      <c r="AB1784" s="148"/>
      <c r="AC1784" s="148"/>
      <c r="AD1784" s="148"/>
      <c r="AP1784"/>
      <c r="AQ1784"/>
      <c r="AX1784"/>
    </row>
    <row r="1785" spans="18:50" ht="12" customHeight="1" x14ac:dyDescent="0.25">
      <c r="R1785" s="149"/>
      <c r="S1785" s="148"/>
      <c r="T1785" s="148"/>
      <c r="U1785" s="148"/>
      <c r="V1785" s="148"/>
      <c r="W1785" s="148"/>
      <c r="X1785" s="148"/>
      <c r="Y1785" s="148"/>
      <c r="Z1785" s="148"/>
      <c r="AA1785" s="148"/>
      <c r="AB1785" s="148"/>
      <c r="AC1785" s="148"/>
      <c r="AD1785" s="148"/>
      <c r="AP1785"/>
      <c r="AQ1785"/>
      <c r="AX1785"/>
    </row>
    <row r="1786" spans="18:50" ht="12" customHeight="1" x14ac:dyDescent="0.25">
      <c r="R1786" s="149"/>
      <c r="S1786" s="148"/>
      <c r="T1786" s="148"/>
      <c r="U1786" s="148"/>
      <c r="V1786" s="148"/>
      <c r="W1786" s="148"/>
      <c r="X1786" s="148"/>
      <c r="Y1786" s="148"/>
      <c r="Z1786" s="148"/>
      <c r="AA1786" s="148"/>
      <c r="AB1786" s="148"/>
      <c r="AC1786" s="148"/>
      <c r="AD1786" s="148"/>
      <c r="AP1786"/>
      <c r="AQ1786"/>
      <c r="AX1786"/>
    </row>
    <row r="1787" spans="18:50" ht="12" customHeight="1" x14ac:dyDescent="0.25">
      <c r="R1787" s="149"/>
      <c r="S1787" s="148"/>
      <c r="T1787" s="148"/>
      <c r="U1787" s="148"/>
      <c r="V1787" s="148"/>
      <c r="W1787" s="148"/>
      <c r="X1787" s="148"/>
      <c r="Y1787" s="148"/>
      <c r="Z1787" s="148"/>
      <c r="AA1787" s="148"/>
      <c r="AB1787" s="148"/>
      <c r="AC1787" s="148"/>
      <c r="AD1787" s="148"/>
      <c r="AP1787"/>
      <c r="AQ1787"/>
      <c r="AX1787"/>
    </row>
    <row r="1788" spans="18:50" ht="12" customHeight="1" x14ac:dyDescent="0.25">
      <c r="R1788" s="149"/>
      <c r="S1788" s="148"/>
      <c r="T1788" s="148"/>
      <c r="U1788" s="148"/>
      <c r="V1788" s="148"/>
      <c r="W1788" s="148"/>
      <c r="X1788" s="148"/>
      <c r="Y1788" s="148"/>
      <c r="Z1788" s="148"/>
      <c r="AA1788" s="148"/>
      <c r="AB1788" s="148"/>
      <c r="AC1788" s="148"/>
      <c r="AD1788" s="148"/>
      <c r="AP1788"/>
      <c r="AQ1788"/>
      <c r="AX1788"/>
    </row>
    <row r="1789" spans="18:50" ht="12" customHeight="1" x14ac:dyDescent="0.25">
      <c r="R1789" s="149"/>
      <c r="S1789" s="148"/>
      <c r="T1789" s="148"/>
      <c r="U1789" s="148"/>
      <c r="V1789" s="148"/>
      <c r="W1789" s="148"/>
      <c r="X1789" s="148"/>
      <c r="Y1789" s="148"/>
      <c r="Z1789" s="148"/>
      <c r="AA1789" s="148"/>
      <c r="AB1789" s="148"/>
      <c r="AC1789" s="148"/>
      <c r="AD1789" s="148"/>
      <c r="AP1789"/>
      <c r="AQ1789"/>
      <c r="AX1789"/>
    </row>
    <row r="1790" spans="18:50" ht="12" customHeight="1" x14ac:dyDescent="0.25">
      <c r="R1790" s="149"/>
      <c r="S1790" s="148"/>
      <c r="T1790" s="148"/>
      <c r="U1790" s="148"/>
      <c r="V1790" s="148"/>
      <c r="W1790" s="148"/>
      <c r="X1790" s="148"/>
      <c r="Y1790" s="148"/>
      <c r="Z1790" s="148"/>
      <c r="AA1790" s="148"/>
      <c r="AB1790" s="148"/>
      <c r="AC1790" s="148"/>
      <c r="AD1790" s="148"/>
      <c r="AP1790"/>
      <c r="AQ1790"/>
      <c r="AX1790"/>
    </row>
    <row r="1791" spans="18:50" ht="12" customHeight="1" x14ac:dyDescent="0.25">
      <c r="R1791" s="149"/>
      <c r="S1791" s="148"/>
      <c r="T1791" s="148"/>
      <c r="U1791" s="148"/>
      <c r="V1791" s="148"/>
      <c r="W1791" s="148"/>
      <c r="X1791" s="148"/>
      <c r="Y1791" s="148"/>
      <c r="Z1791" s="148"/>
      <c r="AA1791" s="148"/>
      <c r="AB1791" s="148"/>
      <c r="AC1791" s="148"/>
      <c r="AD1791" s="148"/>
      <c r="AP1791"/>
      <c r="AQ1791"/>
      <c r="AX1791"/>
    </row>
    <row r="1792" spans="18:50" ht="12" customHeight="1" x14ac:dyDescent="0.25">
      <c r="R1792" s="149"/>
      <c r="S1792" s="148"/>
      <c r="T1792" s="148"/>
      <c r="U1792" s="148"/>
      <c r="V1792" s="148"/>
      <c r="W1792" s="148"/>
      <c r="X1792" s="148"/>
      <c r="Y1792" s="148"/>
      <c r="Z1792" s="148"/>
      <c r="AA1792" s="148"/>
      <c r="AB1792" s="148"/>
      <c r="AC1792" s="148"/>
      <c r="AD1792" s="148"/>
      <c r="AP1792"/>
      <c r="AQ1792"/>
      <c r="AX1792"/>
    </row>
    <row r="1793" spans="18:50" ht="12" customHeight="1" x14ac:dyDescent="0.25">
      <c r="R1793" s="149"/>
      <c r="S1793" s="148"/>
      <c r="T1793" s="148"/>
      <c r="U1793" s="148"/>
      <c r="V1793" s="148"/>
      <c r="W1793" s="148"/>
      <c r="X1793" s="148"/>
      <c r="Y1793" s="148"/>
      <c r="Z1793" s="148"/>
      <c r="AA1793" s="148"/>
      <c r="AB1793" s="148"/>
      <c r="AC1793" s="148"/>
      <c r="AD1793" s="148"/>
      <c r="AP1793"/>
      <c r="AQ1793"/>
      <c r="AX1793"/>
    </row>
    <row r="1794" spans="18:50" ht="12" customHeight="1" x14ac:dyDescent="0.25">
      <c r="R1794" s="149"/>
      <c r="S1794" s="148"/>
      <c r="T1794" s="148"/>
      <c r="U1794" s="148"/>
      <c r="V1794" s="148"/>
      <c r="W1794" s="148"/>
      <c r="X1794" s="148"/>
      <c r="Y1794" s="148"/>
      <c r="Z1794" s="148"/>
      <c r="AA1794" s="148"/>
      <c r="AB1794" s="148"/>
      <c r="AC1794" s="148"/>
      <c r="AD1794" s="148"/>
      <c r="AP1794"/>
      <c r="AQ1794"/>
      <c r="AX1794"/>
    </row>
    <row r="1795" spans="18:50" ht="12" customHeight="1" x14ac:dyDescent="0.25">
      <c r="R1795" s="149"/>
      <c r="S1795" s="148"/>
      <c r="T1795" s="148"/>
      <c r="U1795" s="148"/>
      <c r="V1795" s="148"/>
      <c r="W1795" s="148"/>
      <c r="X1795" s="148"/>
      <c r="Y1795" s="148"/>
      <c r="Z1795" s="148"/>
      <c r="AA1795" s="148"/>
      <c r="AB1795" s="148"/>
      <c r="AC1795" s="148"/>
      <c r="AD1795" s="148"/>
      <c r="AP1795"/>
      <c r="AQ1795"/>
      <c r="AX1795"/>
    </row>
    <row r="1796" spans="18:50" ht="12" customHeight="1" x14ac:dyDescent="0.25">
      <c r="R1796" s="149"/>
      <c r="S1796" s="148"/>
      <c r="T1796" s="148"/>
      <c r="U1796" s="148"/>
      <c r="V1796" s="148"/>
      <c r="W1796" s="148"/>
      <c r="X1796" s="148"/>
      <c r="Y1796" s="148"/>
      <c r="Z1796" s="148"/>
      <c r="AA1796" s="148"/>
      <c r="AB1796" s="148"/>
      <c r="AC1796" s="148"/>
      <c r="AD1796" s="148"/>
      <c r="AP1796"/>
      <c r="AQ1796"/>
      <c r="AX1796"/>
    </row>
    <row r="1797" spans="18:50" ht="12" customHeight="1" x14ac:dyDescent="0.25">
      <c r="R1797" s="149"/>
      <c r="S1797" s="148"/>
      <c r="T1797" s="148"/>
      <c r="U1797" s="148"/>
      <c r="V1797" s="148"/>
      <c r="W1797" s="148"/>
      <c r="X1797" s="148"/>
      <c r="Y1797" s="148"/>
      <c r="Z1797" s="148"/>
      <c r="AA1797" s="148"/>
      <c r="AB1797" s="148"/>
      <c r="AC1797" s="148"/>
      <c r="AD1797" s="148"/>
      <c r="AP1797"/>
      <c r="AQ1797"/>
      <c r="AX1797"/>
    </row>
    <row r="1798" spans="18:50" ht="12" customHeight="1" x14ac:dyDescent="0.25">
      <c r="R1798" s="149"/>
      <c r="S1798" s="148"/>
      <c r="T1798" s="148"/>
      <c r="U1798" s="148"/>
      <c r="V1798" s="148"/>
      <c r="W1798" s="148"/>
      <c r="X1798" s="148"/>
      <c r="Y1798" s="148"/>
      <c r="Z1798" s="148"/>
      <c r="AA1798" s="148"/>
      <c r="AB1798" s="148"/>
      <c r="AC1798" s="148"/>
      <c r="AD1798" s="148"/>
      <c r="AP1798"/>
      <c r="AQ1798"/>
      <c r="AX1798"/>
    </row>
    <row r="1799" spans="18:50" ht="12" customHeight="1" x14ac:dyDescent="0.25">
      <c r="R1799" s="149"/>
      <c r="S1799" s="148"/>
      <c r="T1799" s="148"/>
      <c r="U1799" s="148"/>
      <c r="V1799" s="148"/>
      <c r="W1799" s="148"/>
      <c r="X1799" s="148"/>
      <c r="Y1799" s="148"/>
      <c r="Z1799" s="148"/>
      <c r="AA1799" s="148"/>
      <c r="AB1799" s="148"/>
      <c r="AC1799" s="148"/>
      <c r="AD1799" s="148"/>
      <c r="AP1799"/>
      <c r="AQ1799"/>
      <c r="AX1799"/>
    </row>
    <row r="1800" spans="18:50" ht="12" customHeight="1" x14ac:dyDescent="0.25">
      <c r="R1800" s="149"/>
      <c r="S1800" s="148"/>
      <c r="T1800" s="148"/>
      <c r="U1800" s="148"/>
      <c r="V1800" s="148"/>
      <c r="W1800" s="148"/>
      <c r="X1800" s="148"/>
      <c r="Y1800" s="148"/>
      <c r="Z1800" s="148"/>
      <c r="AA1800" s="148"/>
      <c r="AB1800" s="148"/>
      <c r="AC1800" s="148"/>
      <c r="AD1800" s="148"/>
      <c r="AP1800"/>
      <c r="AQ1800"/>
      <c r="AX1800"/>
    </row>
    <row r="1801" spans="18:50" ht="12" customHeight="1" x14ac:dyDescent="0.25">
      <c r="R1801" s="149"/>
      <c r="S1801" s="148"/>
      <c r="T1801" s="148"/>
      <c r="U1801" s="148"/>
      <c r="V1801" s="148"/>
      <c r="W1801" s="148"/>
      <c r="X1801" s="148"/>
      <c r="Y1801" s="148"/>
      <c r="Z1801" s="148"/>
      <c r="AA1801" s="148"/>
      <c r="AB1801" s="148"/>
      <c r="AC1801" s="148"/>
      <c r="AD1801" s="148"/>
      <c r="AP1801"/>
      <c r="AQ1801"/>
      <c r="AX1801"/>
    </row>
    <row r="1802" spans="18:50" ht="12" customHeight="1" x14ac:dyDescent="0.25">
      <c r="R1802" s="149"/>
      <c r="S1802" s="148"/>
      <c r="T1802" s="148"/>
      <c r="U1802" s="148"/>
      <c r="V1802" s="148"/>
      <c r="W1802" s="148"/>
      <c r="X1802" s="148"/>
      <c r="Y1802" s="148"/>
      <c r="Z1802" s="148"/>
      <c r="AA1802" s="148"/>
      <c r="AB1802" s="148"/>
      <c r="AC1802" s="148"/>
      <c r="AD1802" s="148"/>
      <c r="AP1802"/>
      <c r="AQ1802"/>
      <c r="AX1802"/>
    </row>
    <row r="1803" spans="18:50" ht="12" customHeight="1" x14ac:dyDescent="0.25">
      <c r="R1803" s="149"/>
      <c r="S1803" s="148"/>
      <c r="T1803" s="148"/>
      <c r="U1803" s="148"/>
      <c r="V1803" s="148"/>
      <c r="W1803" s="148"/>
      <c r="X1803" s="148"/>
      <c r="Y1803" s="148"/>
      <c r="Z1803" s="148"/>
      <c r="AA1803" s="148"/>
      <c r="AB1803" s="148"/>
      <c r="AC1803" s="148"/>
      <c r="AD1803" s="148"/>
      <c r="AP1803"/>
      <c r="AQ1803"/>
      <c r="AX1803"/>
    </row>
    <row r="1804" spans="18:50" ht="12" customHeight="1" x14ac:dyDescent="0.25">
      <c r="R1804" s="149"/>
      <c r="S1804" s="148"/>
      <c r="T1804" s="148"/>
      <c r="U1804" s="148"/>
      <c r="V1804" s="148"/>
      <c r="W1804" s="148"/>
      <c r="X1804" s="148"/>
      <c r="Y1804" s="148"/>
      <c r="Z1804" s="148"/>
      <c r="AA1804" s="148"/>
      <c r="AB1804" s="148"/>
      <c r="AC1804" s="148"/>
      <c r="AD1804" s="148"/>
      <c r="AP1804"/>
      <c r="AQ1804"/>
      <c r="AX1804"/>
    </row>
    <row r="1805" spans="18:50" ht="12" customHeight="1" x14ac:dyDescent="0.25">
      <c r="R1805" s="149"/>
      <c r="S1805" s="148"/>
      <c r="T1805" s="148"/>
      <c r="U1805" s="148"/>
      <c r="V1805" s="148"/>
      <c r="W1805" s="148"/>
      <c r="X1805" s="148"/>
      <c r="Y1805" s="148"/>
      <c r="Z1805" s="148"/>
      <c r="AA1805" s="148"/>
      <c r="AB1805" s="148"/>
      <c r="AC1805" s="148"/>
      <c r="AD1805" s="148"/>
      <c r="AP1805"/>
      <c r="AQ1805"/>
      <c r="AX1805"/>
    </row>
    <row r="1806" spans="18:50" ht="12" customHeight="1" x14ac:dyDescent="0.25">
      <c r="R1806" s="149"/>
      <c r="S1806" s="148"/>
      <c r="T1806" s="148"/>
      <c r="U1806" s="148"/>
      <c r="V1806" s="148"/>
      <c r="W1806" s="148"/>
      <c r="X1806" s="148"/>
      <c r="Y1806" s="148"/>
      <c r="Z1806" s="148"/>
      <c r="AA1806" s="148"/>
      <c r="AB1806" s="148"/>
      <c r="AC1806" s="148"/>
      <c r="AD1806" s="148"/>
      <c r="AP1806"/>
      <c r="AQ1806"/>
      <c r="AX1806"/>
    </row>
    <row r="1807" spans="18:50" ht="12" customHeight="1" x14ac:dyDescent="0.25">
      <c r="R1807" s="149"/>
      <c r="S1807" s="148"/>
      <c r="T1807" s="148"/>
      <c r="U1807" s="148"/>
      <c r="V1807" s="148"/>
      <c r="W1807" s="148"/>
      <c r="X1807" s="148"/>
      <c r="Y1807" s="148"/>
      <c r="Z1807" s="148"/>
      <c r="AA1807" s="148"/>
      <c r="AB1807" s="148"/>
      <c r="AC1807" s="148"/>
      <c r="AD1807" s="148"/>
      <c r="AP1807"/>
      <c r="AQ1807"/>
      <c r="AX1807"/>
    </row>
    <row r="1808" spans="18:50" ht="12" customHeight="1" x14ac:dyDescent="0.25">
      <c r="R1808" s="149"/>
      <c r="S1808" s="148"/>
      <c r="T1808" s="148"/>
      <c r="U1808" s="148"/>
      <c r="V1808" s="148"/>
      <c r="W1808" s="148"/>
      <c r="X1808" s="148"/>
      <c r="Y1808" s="148"/>
      <c r="Z1808" s="148"/>
      <c r="AA1808" s="148"/>
      <c r="AB1808" s="148"/>
      <c r="AC1808" s="148"/>
      <c r="AD1808" s="148"/>
      <c r="AP1808"/>
      <c r="AQ1808"/>
      <c r="AX1808"/>
    </row>
    <row r="1809" spans="18:50" ht="12" customHeight="1" x14ac:dyDescent="0.25">
      <c r="R1809" s="149"/>
      <c r="S1809" s="148"/>
      <c r="T1809" s="148"/>
      <c r="U1809" s="148"/>
      <c r="V1809" s="148"/>
      <c r="W1809" s="148"/>
      <c r="X1809" s="148"/>
      <c r="Y1809" s="148"/>
      <c r="Z1809" s="148"/>
      <c r="AA1809" s="148"/>
      <c r="AB1809" s="148"/>
      <c r="AC1809" s="148"/>
      <c r="AD1809" s="148"/>
      <c r="AP1809"/>
      <c r="AQ1809"/>
      <c r="AX1809"/>
    </row>
    <row r="1810" spans="18:50" ht="12" customHeight="1" x14ac:dyDescent="0.25">
      <c r="R1810" s="149"/>
      <c r="S1810" s="148"/>
      <c r="T1810" s="148"/>
      <c r="U1810" s="148"/>
      <c r="V1810" s="148"/>
      <c r="W1810" s="148"/>
      <c r="X1810" s="148"/>
      <c r="Y1810" s="148"/>
      <c r="Z1810" s="148"/>
      <c r="AA1810" s="148"/>
      <c r="AB1810" s="148"/>
      <c r="AC1810" s="148"/>
      <c r="AD1810" s="148"/>
      <c r="AP1810"/>
      <c r="AQ1810"/>
      <c r="AX1810"/>
    </row>
    <row r="1811" spans="18:50" ht="12" customHeight="1" x14ac:dyDescent="0.25">
      <c r="R1811" s="149"/>
      <c r="S1811" s="148"/>
      <c r="T1811" s="148"/>
      <c r="U1811" s="148"/>
      <c r="V1811" s="148"/>
      <c r="W1811" s="148"/>
      <c r="X1811" s="148"/>
      <c r="Y1811" s="148"/>
      <c r="Z1811" s="148"/>
      <c r="AA1811" s="148"/>
      <c r="AB1811" s="148"/>
      <c r="AC1811" s="148"/>
      <c r="AD1811" s="148"/>
      <c r="AP1811"/>
      <c r="AQ1811"/>
      <c r="AX1811"/>
    </row>
    <row r="1812" spans="18:50" ht="12" customHeight="1" x14ac:dyDescent="0.25">
      <c r="R1812" s="149"/>
      <c r="S1812" s="148"/>
      <c r="T1812" s="148"/>
      <c r="U1812" s="148"/>
      <c r="V1812" s="148"/>
      <c r="W1812" s="148"/>
      <c r="X1812" s="148"/>
      <c r="Y1812" s="148"/>
      <c r="Z1812" s="148"/>
      <c r="AA1812" s="148"/>
      <c r="AB1812" s="148"/>
      <c r="AC1812" s="148"/>
      <c r="AD1812" s="148"/>
      <c r="AP1812"/>
      <c r="AQ1812"/>
      <c r="AX1812"/>
    </row>
    <row r="1813" spans="18:50" ht="12" customHeight="1" x14ac:dyDescent="0.25">
      <c r="R1813" s="149"/>
      <c r="S1813" s="148"/>
      <c r="T1813" s="148"/>
      <c r="U1813" s="148"/>
      <c r="V1813" s="148"/>
      <c r="W1813" s="148"/>
      <c r="X1813" s="148"/>
      <c r="Y1813" s="148"/>
      <c r="Z1813" s="148"/>
      <c r="AA1813" s="148"/>
      <c r="AB1813" s="148"/>
      <c r="AC1813" s="148"/>
      <c r="AD1813" s="148"/>
      <c r="AP1813"/>
      <c r="AQ1813"/>
      <c r="AX1813"/>
    </row>
    <row r="1814" spans="18:50" ht="12" customHeight="1" x14ac:dyDescent="0.25">
      <c r="R1814" s="149"/>
      <c r="S1814" s="148"/>
      <c r="T1814" s="148"/>
      <c r="U1814" s="148"/>
      <c r="V1814" s="148"/>
      <c r="W1814" s="148"/>
      <c r="X1814" s="148"/>
      <c r="Y1814" s="148"/>
      <c r="Z1814" s="148"/>
      <c r="AA1814" s="148"/>
      <c r="AB1814" s="148"/>
      <c r="AC1814" s="148"/>
      <c r="AD1814" s="148"/>
      <c r="AP1814"/>
      <c r="AQ1814"/>
      <c r="AX1814"/>
    </row>
    <row r="1815" spans="18:50" ht="12" customHeight="1" x14ac:dyDescent="0.25">
      <c r="R1815" s="149"/>
      <c r="S1815" s="148"/>
      <c r="T1815" s="148"/>
      <c r="U1815" s="148"/>
      <c r="V1815" s="148"/>
      <c r="W1815" s="148"/>
      <c r="X1815" s="148"/>
      <c r="Y1815" s="148"/>
      <c r="Z1815" s="148"/>
      <c r="AA1815" s="148"/>
      <c r="AB1815" s="148"/>
      <c r="AC1815" s="148"/>
      <c r="AD1815" s="148"/>
      <c r="AP1815"/>
      <c r="AQ1815"/>
      <c r="AX1815"/>
    </row>
    <row r="1816" spans="18:50" ht="12" customHeight="1" x14ac:dyDescent="0.25">
      <c r="R1816" s="149"/>
      <c r="S1816" s="148"/>
      <c r="T1816" s="148"/>
      <c r="U1816" s="148"/>
      <c r="V1816" s="148"/>
      <c r="W1816" s="148"/>
      <c r="X1816" s="148"/>
      <c r="Y1816" s="148"/>
      <c r="Z1816" s="148"/>
      <c r="AA1816" s="148"/>
      <c r="AB1816" s="148"/>
      <c r="AC1816" s="148"/>
      <c r="AD1816" s="148"/>
      <c r="AP1816"/>
      <c r="AQ1816"/>
      <c r="AX1816"/>
    </row>
    <row r="1817" spans="18:50" ht="12" customHeight="1" x14ac:dyDescent="0.25">
      <c r="R1817" s="149"/>
      <c r="S1817" s="148"/>
      <c r="T1817" s="148"/>
      <c r="U1817" s="148"/>
      <c r="V1817" s="148"/>
      <c r="W1817" s="148"/>
      <c r="X1817" s="148"/>
      <c r="Y1817" s="148"/>
      <c r="Z1817" s="148"/>
      <c r="AA1817" s="148"/>
      <c r="AB1817" s="148"/>
      <c r="AC1817" s="148"/>
      <c r="AD1817" s="148"/>
      <c r="AP1817"/>
      <c r="AQ1817"/>
      <c r="AX1817"/>
    </row>
    <row r="1818" spans="18:50" ht="12" customHeight="1" x14ac:dyDescent="0.25">
      <c r="R1818" s="149"/>
      <c r="S1818" s="148"/>
      <c r="T1818" s="148"/>
      <c r="U1818" s="148"/>
      <c r="V1818" s="148"/>
      <c r="W1818" s="148"/>
      <c r="X1818" s="148"/>
      <c r="Y1818" s="148"/>
      <c r="Z1818" s="148"/>
      <c r="AA1818" s="148"/>
      <c r="AB1818" s="148"/>
      <c r="AC1818" s="148"/>
      <c r="AD1818" s="148"/>
      <c r="AP1818"/>
      <c r="AQ1818"/>
      <c r="AX1818"/>
    </row>
    <row r="1819" spans="18:50" ht="12" customHeight="1" x14ac:dyDescent="0.25">
      <c r="R1819" s="149"/>
      <c r="S1819" s="148"/>
      <c r="T1819" s="148"/>
      <c r="U1819" s="148"/>
      <c r="V1819" s="148"/>
      <c r="W1819" s="148"/>
      <c r="X1819" s="148"/>
      <c r="Y1819" s="148"/>
      <c r="Z1819" s="148"/>
      <c r="AA1819" s="148"/>
      <c r="AB1819" s="148"/>
      <c r="AC1819" s="148"/>
      <c r="AD1819" s="148"/>
      <c r="AP1819"/>
      <c r="AQ1819"/>
      <c r="AX1819"/>
    </row>
    <row r="1820" spans="18:50" ht="12" customHeight="1" x14ac:dyDescent="0.25">
      <c r="R1820" s="149"/>
      <c r="S1820" s="148"/>
      <c r="T1820" s="148"/>
      <c r="U1820" s="148"/>
      <c r="V1820" s="148"/>
      <c r="W1820" s="148"/>
      <c r="X1820" s="148"/>
      <c r="Y1820" s="148"/>
      <c r="Z1820" s="148"/>
      <c r="AA1820" s="148"/>
      <c r="AB1820" s="148"/>
      <c r="AC1820" s="148"/>
      <c r="AD1820" s="148"/>
      <c r="AP1820"/>
      <c r="AQ1820"/>
      <c r="AX1820"/>
    </row>
    <row r="1821" spans="18:50" ht="12" customHeight="1" x14ac:dyDescent="0.25">
      <c r="R1821" s="149"/>
      <c r="S1821" s="148"/>
      <c r="T1821" s="148"/>
      <c r="U1821" s="148"/>
      <c r="V1821" s="148"/>
      <c r="W1821" s="148"/>
      <c r="X1821" s="148"/>
      <c r="Y1821" s="148"/>
      <c r="Z1821" s="148"/>
      <c r="AA1821" s="148"/>
      <c r="AB1821" s="148"/>
      <c r="AC1821" s="148"/>
      <c r="AD1821" s="148"/>
      <c r="AP1821"/>
      <c r="AQ1821"/>
      <c r="AX1821"/>
    </row>
    <row r="1822" spans="18:50" ht="12" customHeight="1" x14ac:dyDescent="0.25">
      <c r="R1822" s="149"/>
      <c r="S1822" s="148"/>
      <c r="T1822" s="148"/>
      <c r="U1822" s="148"/>
      <c r="V1822" s="148"/>
      <c r="W1822" s="148"/>
      <c r="X1822" s="148"/>
      <c r="Y1822" s="148"/>
      <c r="Z1822" s="148"/>
      <c r="AA1822" s="148"/>
      <c r="AB1822" s="148"/>
      <c r="AC1822" s="148"/>
      <c r="AD1822" s="148"/>
      <c r="AP1822"/>
      <c r="AQ1822"/>
      <c r="AX1822"/>
    </row>
    <row r="1823" spans="18:50" ht="12" customHeight="1" x14ac:dyDescent="0.25">
      <c r="R1823" s="149"/>
      <c r="S1823" s="148"/>
      <c r="T1823" s="148"/>
      <c r="U1823" s="148"/>
      <c r="V1823" s="148"/>
      <c r="W1823" s="148"/>
      <c r="X1823" s="148"/>
      <c r="Y1823" s="148"/>
      <c r="Z1823" s="148"/>
      <c r="AA1823" s="148"/>
      <c r="AB1823" s="148"/>
      <c r="AC1823" s="148"/>
      <c r="AD1823" s="148"/>
      <c r="AP1823"/>
      <c r="AQ1823"/>
      <c r="AX1823"/>
    </row>
    <row r="1824" spans="18:50" ht="12" customHeight="1" x14ac:dyDescent="0.25">
      <c r="R1824" s="149"/>
      <c r="S1824" s="148"/>
      <c r="T1824" s="148"/>
      <c r="U1824" s="148"/>
      <c r="V1824" s="148"/>
      <c r="W1824" s="148"/>
      <c r="X1824" s="148"/>
      <c r="Y1824" s="148"/>
      <c r="Z1824" s="148"/>
      <c r="AA1824" s="148"/>
      <c r="AB1824" s="148"/>
      <c r="AC1824" s="148"/>
      <c r="AD1824" s="148"/>
      <c r="AP1824"/>
      <c r="AQ1824"/>
      <c r="AX1824"/>
    </row>
    <row r="1825" spans="18:50" ht="12" customHeight="1" x14ac:dyDescent="0.25">
      <c r="R1825" s="149"/>
      <c r="S1825" s="148"/>
      <c r="T1825" s="148"/>
      <c r="U1825" s="148"/>
      <c r="V1825" s="148"/>
      <c r="W1825" s="148"/>
      <c r="X1825" s="148"/>
      <c r="Y1825" s="148"/>
      <c r="Z1825" s="148"/>
      <c r="AA1825" s="148"/>
      <c r="AB1825" s="148"/>
      <c r="AC1825" s="148"/>
      <c r="AD1825" s="148"/>
      <c r="AP1825"/>
      <c r="AQ1825"/>
      <c r="AX1825"/>
    </row>
    <row r="1826" spans="18:50" ht="12" customHeight="1" x14ac:dyDescent="0.25">
      <c r="R1826" s="149"/>
      <c r="S1826" s="148"/>
      <c r="T1826" s="148"/>
      <c r="U1826" s="148"/>
      <c r="V1826" s="148"/>
      <c r="W1826" s="148"/>
      <c r="X1826" s="148"/>
      <c r="Y1826" s="148"/>
      <c r="Z1826" s="148"/>
      <c r="AA1826" s="148"/>
      <c r="AB1826" s="148"/>
      <c r="AC1826" s="148"/>
      <c r="AD1826" s="148"/>
      <c r="AP1826"/>
      <c r="AQ1826"/>
      <c r="AX1826"/>
    </row>
    <row r="1827" spans="18:50" ht="12" customHeight="1" x14ac:dyDescent="0.25">
      <c r="R1827" s="149"/>
      <c r="S1827" s="148"/>
      <c r="T1827" s="148"/>
      <c r="U1827" s="148"/>
      <c r="V1827" s="148"/>
      <c r="W1827" s="148"/>
      <c r="X1827" s="148"/>
      <c r="Y1827" s="148"/>
      <c r="Z1827" s="148"/>
      <c r="AA1827" s="148"/>
      <c r="AB1827" s="148"/>
      <c r="AC1827" s="148"/>
      <c r="AD1827" s="148"/>
      <c r="AP1827"/>
      <c r="AQ1827"/>
      <c r="AX1827"/>
    </row>
    <row r="1828" spans="18:50" ht="12" customHeight="1" x14ac:dyDescent="0.25">
      <c r="R1828" s="149"/>
      <c r="S1828" s="148"/>
      <c r="T1828" s="148"/>
      <c r="U1828" s="148"/>
      <c r="V1828" s="148"/>
      <c r="W1828" s="148"/>
      <c r="X1828" s="148"/>
      <c r="Y1828" s="148"/>
      <c r="Z1828" s="148"/>
      <c r="AA1828" s="148"/>
      <c r="AB1828" s="148"/>
      <c r="AC1828" s="148"/>
      <c r="AD1828" s="148"/>
      <c r="AP1828"/>
      <c r="AQ1828"/>
      <c r="AX1828"/>
    </row>
    <row r="1829" spans="18:50" ht="12" customHeight="1" x14ac:dyDescent="0.25">
      <c r="R1829" s="149"/>
      <c r="S1829" s="148"/>
      <c r="T1829" s="148"/>
      <c r="U1829" s="148"/>
      <c r="V1829" s="148"/>
      <c r="W1829" s="148"/>
      <c r="X1829" s="148"/>
      <c r="Y1829" s="148"/>
      <c r="Z1829" s="148"/>
      <c r="AA1829" s="148"/>
      <c r="AB1829" s="148"/>
      <c r="AC1829" s="148"/>
      <c r="AD1829" s="148"/>
      <c r="AP1829"/>
      <c r="AQ1829"/>
      <c r="AX1829"/>
    </row>
    <row r="1830" spans="18:50" ht="12" customHeight="1" x14ac:dyDescent="0.25">
      <c r="R1830" s="149"/>
      <c r="S1830" s="148"/>
      <c r="T1830" s="148"/>
      <c r="U1830" s="148"/>
      <c r="V1830" s="148"/>
      <c r="W1830" s="148"/>
      <c r="X1830" s="148"/>
      <c r="Y1830" s="148"/>
      <c r="Z1830" s="148"/>
      <c r="AA1830" s="148"/>
      <c r="AB1830" s="148"/>
      <c r="AC1830" s="148"/>
      <c r="AD1830" s="148"/>
      <c r="AP1830"/>
      <c r="AQ1830"/>
      <c r="AX1830"/>
    </row>
    <row r="1831" spans="18:50" ht="12" customHeight="1" x14ac:dyDescent="0.25">
      <c r="R1831" s="149"/>
      <c r="S1831" s="148"/>
      <c r="T1831" s="148"/>
      <c r="U1831" s="148"/>
      <c r="V1831" s="148"/>
      <c r="W1831" s="148"/>
      <c r="X1831" s="148"/>
      <c r="Y1831" s="148"/>
      <c r="Z1831" s="148"/>
      <c r="AA1831" s="148"/>
      <c r="AB1831" s="148"/>
      <c r="AC1831" s="148"/>
      <c r="AD1831" s="148"/>
      <c r="AP1831"/>
      <c r="AQ1831"/>
      <c r="AX1831"/>
    </row>
    <row r="1832" spans="18:50" ht="12" customHeight="1" x14ac:dyDescent="0.25">
      <c r="R1832" s="149"/>
      <c r="S1832" s="148"/>
      <c r="T1832" s="148"/>
      <c r="U1832" s="148"/>
      <c r="V1832" s="148"/>
      <c r="W1832" s="148"/>
      <c r="X1832" s="148"/>
      <c r="Y1832" s="148"/>
      <c r="Z1832" s="148"/>
      <c r="AA1832" s="148"/>
      <c r="AB1832" s="148"/>
      <c r="AC1832" s="148"/>
      <c r="AD1832" s="148"/>
      <c r="AP1832"/>
      <c r="AQ1832"/>
      <c r="AX1832"/>
    </row>
    <row r="1833" spans="18:50" ht="12" customHeight="1" x14ac:dyDescent="0.25">
      <c r="R1833" s="149"/>
      <c r="S1833" s="148"/>
      <c r="T1833" s="148"/>
      <c r="U1833" s="148"/>
      <c r="V1833" s="148"/>
      <c r="W1833" s="148"/>
      <c r="X1833" s="148"/>
      <c r="Y1833" s="148"/>
      <c r="Z1833" s="148"/>
      <c r="AA1833" s="148"/>
      <c r="AB1833" s="148"/>
      <c r="AC1833" s="148"/>
      <c r="AD1833" s="148"/>
      <c r="AP1833"/>
      <c r="AQ1833"/>
      <c r="AX1833"/>
    </row>
    <row r="1834" spans="18:50" ht="12" customHeight="1" x14ac:dyDescent="0.25">
      <c r="R1834" s="149"/>
      <c r="S1834" s="148"/>
      <c r="T1834" s="148"/>
      <c r="U1834" s="148"/>
      <c r="V1834" s="148"/>
      <c r="W1834" s="148"/>
      <c r="X1834" s="148"/>
      <c r="Y1834" s="148"/>
      <c r="Z1834" s="148"/>
      <c r="AA1834" s="148"/>
      <c r="AB1834" s="148"/>
      <c r="AC1834" s="148"/>
      <c r="AD1834" s="148"/>
      <c r="AP1834"/>
      <c r="AQ1834"/>
      <c r="AX1834"/>
    </row>
    <row r="1835" spans="18:50" ht="12" customHeight="1" x14ac:dyDescent="0.25">
      <c r="R1835" s="149"/>
      <c r="S1835" s="148"/>
      <c r="T1835" s="148"/>
      <c r="U1835" s="148"/>
      <c r="V1835" s="148"/>
      <c r="W1835" s="148"/>
      <c r="X1835" s="148"/>
      <c r="Y1835" s="148"/>
      <c r="Z1835" s="148"/>
      <c r="AA1835" s="148"/>
      <c r="AB1835" s="148"/>
      <c r="AC1835" s="148"/>
      <c r="AD1835" s="148"/>
      <c r="AP1835"/>
      <c r="AQ1835"/>
      <c r="AX1835"/>
    </row>
    <row r="1836" spans="18:50" ht="12" customHeight="1" x14ac:dyDescent="0.25">
      <c r="R1836" s="149"/>
      <c r="S1836" s="148"/>
      <c r="T1836" s="148"/>
      <c r="U1836" s="148"/>
      <c r="V1836" s="148"/>
      <c r="W1836" s="148"/>
      <c r="X1836" s="148"/>
      <c r="Y1836" s="148"/>
      <c r="Z1836" s="148"/>
      <c r="AA1836" s="148"/>
      <c r="AB1836" s="148"/>
      <c r="AC1836" s="148"/>
      <c r="AD1836" s="148"/>
      <c r="AP1836"/>
      <c r="AQ1836"/>
      <c r="AX1836"/>
    </row>
    <row r="1837" spans="18:50" ht="12" customHeight="1" x14ac:dyDescent="0.25">
      <c r="R1837" s="149"/>
      <c r="S1837" s="148"/>
      <c r="T1837" s="148"/>
      <c r="U1837" s="148"/>
      <c r="V1837" s="148"/>
      <c r="W1837" s="148"/>
      <c r="X1837" s="148"/>
      <c r="Y1837" s="148"/>
      <c r="Z1837" s="148"/>
      <c r="AA1837" s="148"/>
      <c r="AB1837" s="148"/>
      <c r="AC1837" s="148"/>
      <c r="AD1837" s="148"/>
      <c r="AP1837"/>
      <c r="AQ1837"/>
      <c r="AX1837"/>
    </row>
    <row r="1838" spans="18:50" ht="12" customHeight="1" x14ac:dyDescent="0.25">
      <c r="R1838" s="149"/>
      <c r="S1838" s="148"/>
      <c r="T1838" s="148"/>
      <c r="U1838" s="148"/>
      <c r="V1838" s="148"/>
      <c r="W1838" s="148"/>
      <c r="X1838" s="148"/>
      <c r="Y1838" s="148"/>
      <c r="Z1838" s="148"/>
      <c r="AA1838" s="148"/>
      <c r="AB1838" s="148"/>
      <c r="AC1838" s="148"/>
      <c r="AD1838" s="148"/>
      <c r="AP1838"/>
      <c r="AQ1838"/>
      <c r="AX1838"/>
    </row>
    <row r="1839" spans="18:50" ht="12" customHeight="1" x14ac:dyDescent="0.25">
      <c r="R1839" s="149"/>
      <c r="S1839" s="148"/>
      <c r="T1839" s="148"/>
      <c r="U1839" s="148"/>
      <c r="V1839" s="148"/>
      <c r="W1839" s="148"/>
      <c r="X1839" s="148"/>
      <c r="Y1839" s="148"/>
      <c r="Z1839" s="148"/>
      <c r="AA1839" s="148"/>
      <c r="AB1839" s="148"/>
      <c r="AC1839" s="148"/>
      <c r="AD1839" s="148"/>
      <c r="AP1839"/>
      <c r="AQ1839"/>
      <c r="AX1839"/>
    </row>
    <row r="1840" spans="18:50" ht="12" customHeight="1" x14ac:dyDescent="0.25">
      <c r="R1840" s="149"/>
      <c r="S1840" s="148"/>
      <c r="T1840" s="148"/>
      <c r="U1840" s="148"/>
      <c r="V1840" s="148"/>
      <c r="W1840" s="148"/>
      <c r="X1840" s="148"/>
      <c r="Y1840" s="148"/>
      <c r="Z1840" s="148"/>
      <c r="AA1840" s="148"/>
      <c r="AB1840" s="148"/>
      <c r="AC1840" s="148"/>
      <c r="AD1840" s="148"/>
      <c r="AP1840"/>
      <c r="AQ1840"/>
      <c r="AX1840"/>
    </row>
    <row r="1841" spans="18:50" ht="12" customHeight="1" x14ac:dyDescent="0.25">
      <c r="R1841" s="149"/>
      <c r="S1841" s="148"/>
      <c r="T1841" s="148"/>
      <c r="U1841" s="148"/>
      <c r="V1841" s="148"/>
      <c r="W1841" s="148"/>
      <c r="X1841" s="148"/>
      <c r="Y1841" s="148"/>
      <c r="Z1841" s="148"/>
      <c r="AA1841" s="148"/>
      <c r="AB1841" s="148"/>
      <c r="AC1841" s="148"/>
      <c r="AD1841" s="148"/>
      <c r="AP1841"/>
      <c r="AQ1841"/>
      <c r="AX1841"/>
    </row>
    <row r="1842" spans="18:50" ht="12" customHeight="1" x14ac:dyDescent="0.25">
      <c r="R1842" s="149"/>
      <c r="S1842" s="148"/>
      <c r="T1842" s="148"/>
      <c r="U1842" s="148"/>
      <c r="V1842" s="148"/>
      <c r="W1842" s="148"/>
      <c r="X1842" s="148"/>
      <c r="Y1842" s="148"/>
      <c r="Z1842" s="148"/>
      <c r="AA1842" s="148"/>
      <c r="AB1842" s="148"/>
      <c r="AC1842" s="148"/>
      <c r="AD1842" s="148"/>
      <c r="AP1842"/>
      <c r="AQ1842"/>
      <c r="AX1842"/>
    </row>
    <row r="1843" spans="18:50" ht="12" customHeight="1" x14ac:dyDescent="0.25">
      <c r="R1843" s="149"/>
      <c r="S1843" s="148"/>
      <c r="T1843" s="148"/>
      <c r="U1843" s="148"/>
      <c r="V1843" s="148"/>
      <c r="W1843" s="148"/>
      <c r="X1843" s="148"/>
      <c r="Y1843" s="148"/>
      <c r="Z1843" s="148"/>
      <c r="AA1843" s="148"/>
      <c r="AB1843" s="148"/>
      <c r="AC1843" s="148"/>
      <c r="AD1843" s="148"/>
      <c r="AP1843"/>
      <c r="AQ1843"/>
      <c r="AX1843"/>
    </row>
  </sheetData>
  <mergeCells count="1021">
    <mergeCell ref="B277:D277"/>
    <mergeCell ref="E277:R277"/>
    <mergeCell ref="AX270:AX272"/>
    <mergeCell ref="AY270:AY272"/>
    <mergeCell ref="B275:D275"/>
    <mergeCell ref="E275:R275"/>
    <mergeCell ref="B276:D276"/>
    <mergeCell ref="E276:R276"/>
    <mergeCell ref="AR270:AR272"/>
    <mergeCell ref="AS270:AS272"/>
    <mergeCell ref="AT270:AT272"/>
    <mergeCell ref="AU270:AU272"/>
    <mergeCell ref="AV270:AV272"/>
    <mergeCell ref="AW270:AW272"/>
    <mergeCell ref="AL270:AL272"/>
    <mergeCell ref="AM270:AM272"/>
    <mergeCell ref="AN270:AN272"/>
    <mergeCell ref="AO270:AO272"/>
    <mergeCell ref="AP270:AP272"/>
    <mergeCell ref="AQ270:AQ272"/>
    <mergeCell ref="A270:C272"/>
    <mergeCell ref="AG270:AG272"/>
    <mergeCell ref="AH270:AH272"/>
    <mergeCell ref="AI270:AI272"/>
    <mergeCell ref="AJ270:AJ272"/>
    <mergeCell ref="AK270:AK272"/>
    <mergeCell ref="AT264:AT269"/>
    <mergeCell ref="AU264:AU269"/>
    <mergeCell ref="AV264:AV269"/>
    <mergeCell ref="AW264:AW269"/>
    <mergeCell ref="AX264:AX269"/>
    <mergeCell ref="AY264:AY269"/>
    <mergeCell ref="AN264:AN269"/>
    <mergeCell ref="AO264:AO269"/>
    <mergeCell ref="AP264:AP269"/>
    <mergeCell ref="AQ264:AQ269"/>
    <mergeCell ref="AR264:AR269"/>
    <mergeCell ref="AS264:AS269"/>
    <mergeCell ref="AH264:AH269"/>
    <mergeCell ref="AI264:AI269"/>
    <mergeCell ref="AJ264:AJ269"/>
    <mergeCell ref="AK264:AK269"/>
    <mergeCell ref="AL264:AL269"/>
    <mergeCell ref="AM264:AM269"/>
    <mergeCell ref="AV260:AV263"/>
    <mergeCell ref="AW260:AW263"/>
    <mergeCell ref="AX260:AX263"/>
    <mergeCell ref="AY260:AY263"/>
    <mergeCell ref="A264:A269"/>
    <mergeCell ref="B264:B269"/>
    <mergeCell ref="C264:C269"/>
    <mergeCell ref="S264:S269"/>
    <mergeCell ref="AF264:AF269"/>
    <mergeCell ref="AG264:AG269"/>
    <mergeCell ref="AP260:AP263"/>
    <mergeCell ref="AQ260:AQ263"/>
    <mergeCell ref="AR260:AR263"/>
    <mergeCell ref="AS260:AS263"/>
    <mergeCell ref="AT260:AT263"/>
    <mergeCell ref="AU260:AU263"/>
    <mergeCell ref="AJ260:AJ263"/>
    <mergeCell ref="AK260:AK263"/>
    <mergeCell ref="AL260:AL263"/>
    <mergeCell ref="AM260:AM263"/>
    <mergeCell ref="AN260:AN263"/>
    <mergeCell ref="AO260:AO263"/>
    <mergeCell ref="AV254:AV259"/>
    <mergeCell ref="AW254:AW259"/>
    <mergeCell ref="AX254:AX259"/>
    <mergeCell ref="AY254:AY259"/>
    <mergeCell ref="C260:C263"/>
    <mergeCell ref="S260:S263"/>
    <mergeCell ref="AF260:AF263"/>
    <mergeCell ref="AG260:AG263"/>
    <mergeCell ref="AH260:AH263"/>
    <mergeCell ref="AI260:AI263"/>
    <mergeCell ref="AP254:AP259"/>
    <mergeCell ref="AQ254:AQ259"/>
    <mergeCell ref="AR254:AR259"/>
    <mergeCell ref="AS254:AS259"/>
    <mergeCell ref="AT254:AT259"/>
    <mergeCell ref="AU254:AU259"/>
    <mergeCell ref="AJ254:AJ259"/>
    <mergeCell ref="AK254:AK259"/>
    <mergeCell ref="AL254:AL259"/>
    <mergeCell ref="AM254:AM259"/>
    <mergeCell ref="AN254:AN259"/>
    <mergeCell ref="AO254:AO259"/>
    <mergeCell ref="AV248:AV253"/>
    <mergeCell ref="AW248:AW253"/>
    <mergeCell ref="AX248:AX253"/>
    <mergeCell ref="AY248:AY253"/>
    <mergeCell ref="C254:C259"/>
    <mergeCell ref="S254:S259"/>
    <mergeCell ref="AF254:AF259"/>
    <mergeCell ref="AG254:AG259"/>
    <mergeCell ref="AH254:AH259"/>
    <mergeCell ref="AI254:AI259"/>
    <mergeCell ref="AP248:AP253"/>
    <mergeCell ref="AQ248:AQ253"/>
    <mergeCell ref="AR248:AR253"/>
    <mergeCell ref="AS248:AS253"/>
    <mergeCell ref="AT248:AT253"/>
    <mergeCell ref="AU248:AU253"/>
    <mergeCell ref="AJ248:AJ253"/>
    <mergeCell ref="AK248:AK253"/>
    <mergeCell ref="AL248:AL253"/>
    <mergeCell ref="AM248:AM253"/>
    <mergeCell ref="AN248:AN253"/>
    <mergeCell ref="AO248:AO253"/>
    <mergeCell ref="AV242:AV247"/>
    <mergeCell ref="AW242:AW247"/>
    <mergeCell ref="AX242:AX247"/>
    <mergeCell ref="AY242:AY247"/>
    <mergeCell ref="C248:C253"/>
    <mergeCell ref="S248:S253"/>
    <mergeCell ref="AF248:AF253"/>
    <mergeCell ref="AG248:AG253"/>
    <mergeCell ref="AH248:AH253"/>
    <mergeCell ref="AI248:AI253"/>
    <mergeCell ref="AP242:AP247"/>
    <mergeCell ref="AQ242:AQ247"/>
    <mergeCell ref="AR242:AR247"/>
    <mergeCell ref="AS242:AS247"/>
    <mergeCell ref="AT242:AT247"/>
    <mergeCell ref="AU242:AU247"/>
    <mergeCell ref="AJ242:AJ247"/>
    <mergeCell ref="AK242:AK247"/>
    <mergeCell ref="AL242:AL247"/>
    <mergeCell ref="AM242:AM247"/>
    <mergeCell ref="AN242:AN247"/>
    <mergeCell ref="AO242:AO247"/>
    <mergeCell ref="AV236:AV241"/>
    <mergeCell ref="AW236:AW241"/>
    <mergeCell ref="AX236:AX241"/>
    <mergeCell ref="AY236:AY241"/>
    <mergeCell ref="C242:C247"/>
    <mergeCell ref="S242:S247"/>
    <mergeCell ref="AF242:AF247"/>
    <mergeCell ref="AG242:AG247"/>
    <mergeCell ref="AH242:AH247"/>
    <mergeCell ref="AI242:AI247"/>
    <mergeCell ref="AP236:AP241"/>
    <mergeCell ref="AQ236:AQ241"/>
    <mergeCell ref="AR236:AR241"/>
    <mergeCell ref="AS236:AS241"/>
    <mergeCell ref="AT236:AT241"/>
    <mergeCell ref="AU236:AU241"/>
    <mergeCell ref="AJ236:AJ241"/>
    <mergeCell ref="AK236:AK241"/>
    <mergeCell ref="AL236:AL241"/>
    <mergeCell ref="AM236:AM241"/>
    <mergeCell ref="AN236:AN241"/>
    <mergeCell ref="AO236:AO241"/>
    <mergeCell ref="AV230:AV235"/>
    <mergeCell ref="AW230:AW235"/>
    <mergeCell ref="AX230:AX235"/>
    <mergeCell ref="AY230:AY235"/>
    <mergeCell ref="C236:C241"/>
    <mergeCell ref="S236:S241"/>
    <mergeCell ref="AF236:AF241"/>
    <mergeCell ref="AG236:AG241"/>
    <mergeCell ref="AH236:AH241"/>
    <mergeCell ref="AI236:AI241"/>
    <mergeCell ref="AP230:AP235"/>
    <mergeCell ref="AQ230:AQ235"/>
    <mergeCell ref="AR230:AR235"/>
    <mergeCell ref="AS230:AS235"/>
    <mergeCell ref="AT230:AT235"/>
    <mergeCell ref="AU230:AU235"/>
    <mergeCell ref="AJ230:AJ235"/>
    <mergeCell ref="AK230:AK235"/>
    <mergeCell ref="AL230:AL235"/>
    <mergeCell ref="AM230:AM235"/>
    <mergeCell ref="AN230:AN235"/>
    <mergeCell ref="AO230:AO235"/>
    <mergeCell ref="AV224:AV229"/>
    <mergeCell ref="AW224:AW229"/>
    <mergeCell ref="AX224:AX229"/>
    <mergeCell ref="AY224:AY229"/>
    <mergeCell ref="C230:C235"/>
    <mergeCell ref="S230:S235"/>
    <mergeCell ref="AF230:AF235"/>
    <mergeCell ref="AG230:AG235"/>
    <mergeCell ref="AH230:AH235"/>
    <mergeCell ref="AI230:AI235"/>
    <mergeCell ref="AP224:AP229"/>
    <mergeCell ref="AQ224:AQ229"/>
    <mergeCell ref="AR224:AR229"/>
    <mergeCell ref="AS224:AS229"/>
    <mergeCell ref="AT224:AT229"/>
    <mergeCell ref="AU224:AU229"/>
    <mergeCell ref="AJ224:AJ229"/>
    <mergeCell ref="AK224:AK229"/>
    <mergeCell ref="AL224:AL229"/>
    <mergeCell ref="AM224:AM229"/>
    <mergeCell ref="AN224:AN229"/>
    <mergeCell ref="AO224:AO229"/>
    <mergeCell ref="AV218:AV223"/>
    <mergeCell ref="AW218:AW223"/>
    <mergeCell ref="AX218:AX223"/>
    <mergeCell ref="AY218:AY223"/>
    <mergeCell ref="C224:C229"/>
    <mergeCell ref="S224:S229"/>
    <mergeCell ref="AF224:AF229"/>
    <mergeCell ref="AG224:AG229"/>
    <mergeCell ref="AH224:AH229"/>
    <mergeCell ref="AI224:AI229"/>
    <mergeCell ref="AP218:AP223"/>
    <mergeCell ref="AQ218:AQ223"/>
    <mergeCell ref="AR218:AR223"/>
    <mergeCell ref="AS218:AS223"/>
    <mergeCell ref="AT218:AT223"/>
    <mergeCell ref="AU218:AU223"/>
    <mergeCell ref="AJ218:AJ223"/>
    <mergeCell ref="AK218:AK223"/>
    <mergeCell ref="AL218:AL223"/>
    <mergeCell ref="AM218:AM223"/>
    <mergeCell ref="AN218:AN223"/>
    <mergeCell ref="AO218:AO223"/>
    <mergeCell ref="AV212:AV217"/>
    <mergeCell ref="AW212:AW217"/>
    <mergeCell ref="AX212:AX217"/>
    <mergeCell ref="AY212:AY217"/>
    <mergeCell ref="C218:C223"/>
    <mergeCell ref="S218:S223"/>
    <mergeCell ref="AF218:AF223"/>
    <mergeCell ref="AG218:AG223"/>
    <mergeCell ref="AH218:AH223"/>
    <mergeCell ref="AI218:AI223"/>
    <mergeCell ref="AP212:AP217"/>
    <mergeCell ref="AQ212:AQ217"/>
    <mergeCell ref="AR212:AR217"/>
    <mergeCell ref="AS212:AS217"/>
    <mergeCell ref="AT212:AT217"/>
    <mergeCell ref="AU212:AU217"/>
    <mergeCell ref="AJ212:AJ217"/>
    <mergeCell ref="AK212:AK217"/>
    <mergeCell ref="AL212:AL217"/>
    <mergeCell ref="AM212:AM217"/>
    <mergeCell ref="AN212:AN217"/>
    <mergeCell ref="AO212:AO217"/>
    <mergeCell ref="AV206:AV211"/>
    <mergeCell ref="AW206:AW211"/>
    <mergeCell ref="AX206:AX211"/>
    <mergeCell ref="AY206:AY211"/>
    <mergeCell ref="C212:C217"/>
    <mergeCell ref="S212:S217"/>
    <mergeCell ref="AF212:AF217"/>
    <mergeCell ref="AG212:AG217"/>
    <mergeCell ref="AH212:AH217"/>
    <mergeCell ref="AI212:AI217"/>
    <mergeCell ref="AP206:AP211"/>
    <mergeCell ref="AQ206:AQ211"/>
    <mergeCell ref="AR206:AR211"/>
    <mergeCell ref="AS206:AS211"/>
    <mergeCell ref="AT206:AT211"/>
    <mergeCell ref="AU206:AU211"/>
    <mergeCell ref="AJ206:AJ211"/>
    <mergeCell ref="AK206:AK211"/>
    <mergeCell ref="AL206:AL211"/>
    <mergeCell ref="AM206:AM211"/>
    <mergeCell ref="AN206:AN211"/>
    <mergeCell ref="AO206:AO211"/>
    <mergeCell ref="AV200:AV205"/>
    <mergeCell ref="AW200:AW205"/>
    <mergeCell ref="AX200:AX205"/>
    <mergeCell ref="AY200:AY205"/>
    <mergeCell ref="C206:C211"/>
    <mergeCell ref="S206:S211"/>
    <mergeCell ref="AF206:AF211"/>
    <mergeCell ref="AG206:AG211"/>
    <mergeCell ref="AH206:AH211"/>
    <mergeCell ref="AI206:AI211"/>
    <mergeCell ref="AP200:AP205"/>
    <mergeCell ref="AQ200:AQ205"/>
    <mergeCell ref="AR200:AR205"/>
    <mergeCell ref="AS200:AS205"/>
    <mergeCell ref="AT200:AT205"/>
    <mergeCell ref="AU200:AU205"/>
    <mergeCell ref="AJ200:AJ205"/>
    <mergeCell ref="AK200:AK205"/>
    <mergeCell ref="AL200:AL205"/>
    <mergeCell ref="AM200:AM205"/>
    <mergeCell ref="AN200:AN205"/>
    <mergeCell ref="AO200:AO205"/>
    <mergeCell ref="AV194:AV199"/>
    <mergeCell ref="AW194:AW199"/>
    <mergeCell ref="AX194:AX199"/>
    <mergeCell ref="AY194:AY199"/>
    <mergeCell ref="C200:C205"/>
    <mergeCell ref="S200:S205"/>
    <mergeCell ref="AF200:AF205"/>
    <mergeCell ref="AG200:AG205"/>
    <mergeCell ref="AH200:AH205"/>
    <mergeCell ref="AI200:AI205"/>
    <mergeCell ref="AP194:AP199"/>
    <mergeCell ref="AQ194:AQ199"/>
    <mergeCell ref="AR194:AR199"/>
    <mergeCell ref="AS194:AS199"/>
    <mergeCell ref="AT194:AT199"/>
    <mergeCell ref="AU194:AU199"/>
    <mergeCell ref="AJ194:AJ199"/>
    <mergeCell ref="AK194:AK199"/>
    <mergeCell ref="AL194:AL199"/>
    <mergeCell ref="AM194:AM199"/>
    <mergeCell ref="AN194:AN199"/>
    <mergeCell ref="AO194:AO199"/>
    <mergeCell ref="AV188:AV193"/>
    <mergeCell ref="AW188:AW193"/>
    <mergeCell ref="AX188:AX193"/>
    <mergeCell ref="AY188:AY193"/>
    <mergeCell ref="C194:C199"/>
    <mergeCell ref="S194:S199"/>
    <mergeCell ref="AF194:AF199"/>
    <mergeCell ref="AG194:AG199"/>
    <mergeCell ref="AH194:AH199"/>
    <mergeCell ref="AI194:AI199"/>
    <mergeCell ref="AP188:AP193"/>
    <mergeCell ref="AQ188:AQ193"/>
    <mergeCell ref="AR188:AR193"/>
    <mergeCell ref="AS188:AS193"/>
    <mergeCell ref="AT188:AT193"/>
    <mergeCell ref="AU188:AU193"/>
    <mergeCell ref="AJ188:AJ193"/>
    <mergeCell ref="AK188:AK193"/>
    <mergeCell ref="AL188:AL193"/>
    <mergeCell ref="AM188:AM193"/>
    <mergeCell ref="AN188:AN193"/>
    <mergeCell ref="AO188:AO193"/>
    <mergeCell ref="AV182:AV187"/>
    <mergeCell ref="AW182:AW187"/>
    <mergeCell ref="AX182:AX187"/>
    <mergeCell ref="AY182:AY187"/>
    <mergeCell ref="C188:C193"/>
    <mergeCell ref="S188:S193"/>
    <mergeCell ref="AF188:AF193"/>
    <mergeCell ref="AG188:AG193"/>
    <mergeCell ref="AH188:AH193"/>
    <mergeCell ref="AI188:AI193"/>
    <mergeCell ref="AP182:AP187"/>
    <mergeCell ref="AQ182:AQ187"/>
    <mergeCell ref="AR182:AR187"/>
    <mergeCell ref="AS182:AS187"/>
    <mergeCell ref="AT182:AT187"/>
    <mergeCell ref="AU182:AU187"/>
    <mergeCell ref="AJ182:AJ187"/>
    <mergeCell ref="AK182:AK187"/>
    <mergeCell ref="AL182:AL187"/>
    <mergeCell ref="AM182:AM187"/>
    <mergeCell ref="AN182:AN187"/>
    <mergeCell ref="AO182:AO187"/>
    <mergeCell ref="AV176:AV181"/>
    <mergeCell ref="AW176:AW181"/>
    <mergeCell ref="AX176:AX181"/>
    <mergeCell ref="AY176:AY181"/>
    <mergeCell ref="C182:C187"/>
    <mergeCell ref="S182:S187"/>
    <mergeCell ref="AF182:AF187"/>
    <mergeCell ref="AG182:AG187"/>
    <mergeCell ref="AH182:AH187"/>
    <mergeCell ref="AI182:AI187"/>
    <mergeCell ref="AP176:AP181"/>
    <mergeCell ref="AQ176:AQ181"/>
    <mergeCell ref="AR176:AR181"/>
    <mergeCell ref="AS176:AS181"/>
    <mergeCell ref="AT176:AT181"/>
    <mergeCell ref="AU176:AU181"/>
    <mergeCell ref="AJ176:AJ181"/>
    <mergeCell ref="AK176:AK181"/>
    <mergeCell ref="AL176:AL181"/>
    <mergeCell ref="AM176:AM181"/>
    <mergeCell ref="AN176:AN181"/>
    <mergeCell ref="AO176:AO181"/>
    <mergeCell ref="AV170:AV175"/>
    <mergeCell ref="AW170:AW175"/>
    <mergeCell ref="AX170:AX175"/>
    <mergeCell ref="AY170:AY175"/>
    <mergeCell ref="C176:C181"/>
    <mergeCell ref="S176:S181"/>
    <mergeCell ref="AF176:AF181"/>
    <mergeCell ref="AG176:AG181"/>
    <mergeCell ref="AH176:AH181"/>
    <mergeCell ref="AI176:AI181"/>
    <mergeCell ref="AP170:AP175"/>
    <mergeCell ref="AQ170:AQ175"/>
    <mergeCell ref="AR170:AR175"/>
    <mergeCell ref="AS170:AS175"/>
    <mergeCell ref="AT170:AT175"/>
    <mergeCell ref="AU170:AU175"/>
    <mergeCell ref="AJ170:AJ175"/>
    <mergeCell ref="AK170:AK175"/>
    <mergeCell ref="AL170:AL175"/>
    <mergeCell ref="AM170:AM175"/>
    <mergeCell ref="AN170:AN175"/>
    <mergeCell ref="AO170:AO175"/>
    <mergeCell ref="AV164:AV169"/>
    <mergeCell ref="AW164:AW169"/>
    <mergeCell ref="AX164:AX169"/>
    <mergeCell ref="AY164:AY169"/>
    <mergeCell ref="C170:C175"/>
    <mergeCell ref="S170:S175"/>
    <mergeCell ref="AF170:AF175"/>
    <mergeCell ref="AG170:AG175"/>
    <mergeCell ref="AH170:AH175"/>
    <mergeCell ref="AI170:AI175"/>
    <mergeCell ref="AP164:AP169"/>
    <mergeCell ref="AQ164:AQ169"/>
    <mergeCell ref="AR164:AR169"/>
    <mergeCell ref="AS164:AS169"/>
    <mergeCell ref="AT164:AT169"/>
    <mergeCell ref="AU164:AU169"/>
    <mergeCell ref="AJ164:AJ169"/>
    <mergeCell ref="AK164:AK169"/>
    <mergeCell ref="AL164:AL169"/>
    <mergeCell ref="AM164:AM169"/>
    <mergeCell ref="AN164:AN169"/>
    <mergeCell ref="AO164:AO169"/>
    <mergeCell ref="AV158:AV163"/>
    <mergeCell ref="AW158:AW163"/>
    <mergeCell ref="AX158:AX163"/>
    <mergeCell ref="AY158:AY163"/>
    <mergeCell ref="C164:C169"/>
    <mergeCell ref="S164:S169"/>
    <mergeCell ref="AF164:AF169"/>
    <mergeCell ref="AG164:AG169"/>
    <mergeCell ref="AH164:AH169"/>
    <mergeCell ref="AI164:AI169"/>
    <mergeCell ref="AP158:AP163"/>
    <mergeCell ref="AQ158:AQ163"/>
    <mergeCell ref="AR158:AR163"/>
    <mergeCell ref="AS158:AS163"/>
    <mergeCell ref="AT158:AT163"/>
    <mergeCell ref="AU158:AU163"/>
    <mergeCell ref="AJ158:AJ163"/>
    <mergeCell ref="AK158:AK163"/>
    <mergeCell ref="AL158:AL163"/>
    <mergeCell ref="AM158:AM163"/>
    <mergeCell ref="AN158:AN163"/>
    <mergeCell ref="AO158:AO163"/>
    <mergeCell ref="AV152:AV157"/>
    <mergeCell ref="AW152:AW157"/>
    <mergeCell ref="AX152:AX157"/>
    <mergeCell ref="AY152:AY157"/>
    <mergeCell ref="C158:C163"/>
    <mergeCell ref="S158:S163"/>
    <mergeCell ref="AF158:AF163"/>
    <mergeCell ref="AG158:AG163"/>
    <mergeCell ref="AH158:AH163"/>
    <mergeCell ref="AI158:AI163"/>
    <mergeCell ref="AP152:AP157"/>
    <mergeCell ref="AQ152:AQ157"/>
    <mergeCell ref="AR152:AR157"/>
    <mergeCell ref="AS152:AS157"/>
    <mergeCell ref="AT152:AT157"/>
    <mergeCell ref="AU152:AU157"/>
    <mergeCell ref="AJ152:AJ157"/>
    <mergeCell ref="AK152:AK157"/>
    <mergeCell ref="AL152:AL157"/>
    <mergeCell ref="AM152:AM157"/>
    <mergeCell ref="AN152:AN157"/>
    <mergeCell ref="AO152:AO157"/>
    <mergeCell ref="C152:C157"/>
    <mergeCell ref="S152:S157"/>
    <mergeCell ref="AF152:AF157"/>
    <mergeCell ref="AG152:AG157"/>
    <mergeCell ref="AH152:AH157"/>
    <mergeCell ref="AI152:AI157"/>
    <mergeCell ref="AT146:AT151"/>
    <mergeCell ref="AU146:AU151"/>
    <mergeCell ref="AV146:AV151"/>
    <mergeCell ref="AW146:AW151"/>
    <mergeCell ref="AX146:AX151"/>
    <mergeCell ref="AY146:AY151"/>
    <mergeCell ref="AN146:AN151"/>
    <mergeCell ref="AO146:AO151"/>
    <mergeCell ref="AP146:AP151"/>
    <mergeCell ref="AQ146:AQ151"/>
    <mergeCell ref="AR146:AR151"/>
    <mergeCell ref="AS146:AS151"/>
    <mergeCell ref="AH146:AH151"/>
    <mergeCell ref="AI146:AI151"/>
    <mergeCell ref="AJ146:AJ151"/>
    <mergeCell ref="AK146:AK151"/>
    <mergeCell ref="AL146:AL151"/>
    <mergeCell ref="AM146:AM151"/>
    <mergeCell ref="AT140:AT145"/>
    <mergeCell ref="AU140:AU145"/>
    <mergeCell ref="AV140:AV145"/>
    <mergeCell ref="AW140:AW145"/>
    <mergeCell ref="AX140:AX145"/>
    <mergeCell ref="AY140:AY145"/>
    <mergeCell ref="AN140:AN145"/>
    <mergeCell ref="AO140:AO145"/>
    <mergeCell ref="AP140:AP145"/>
    <mergeCell ref="AQ140:AQ145"/>
    <mergeCell ref="AR140:AR145"/>
    <mergeCell ref="AS140:AS145"/>
    <mergeCell ref="AH140:AH145"/>
    <mergeCell ref="AI140:AI145"/>
    <mergeCell ref="AJ140:AJ145"/>
    <mergeCell ref="AK140:AK145"/>
    <mergeCell ref="AL140:AL145"/>
    <mergeCell ref="AM140:AM145"/>
    <mergeCell ref="A140:A263"/>
    <mergeCell ref="B140:B263"/>
    <mergeCell ref="C140:C145"/>
    <mergeCell ref="S140:S145"/>
    <mergeCell ref="AF140:AF145"/>
    <mergeCell ref="AG140:AG145"/>
    <mergeCell ref="C146:C151"/>
    <mergeCell ref="S146:S151"/>
    <mergeCell ref="AF146:AF151"/>
    <mergeCell ref="AG146:AG151"/>
    <mergeCell ref="AT134:AT139"/>
    <mergeCell ref="AU134:AU139"/>
    <mergeCell ref="AV134:AV139"/>
    <mergeCell ref="AW134:AW139"/>
    <mergeCell ref="AX134:AX139"/>
    <mergeCell ref="AY134:AY139"/>
    <mergeCell ref="AN134:AN139"/>
    <mergeCell ref="AO134:AO139"/>
    <mergeCell ref="AP134:AP139"/>
    <mergeCell ref="AQ134:AQ139"/>
    <mergeCell ref="AR134:AR139"/>
    <mergeCell ref="AS134:AS139"/>
    <mergeCell ref="AH134:AH139"/>
    <mergeCell ref="AI134:AI139"/>
    <mergeCell ref="AJ134:AJ139"/>
    <mergeCell ref="AK134:AK139"/>
    <mergeCell ref="AL134:AL139"/>
    <mergeCell ref="AM134:AM139"/>
    <mergeCell ref="AV130:AV133"/>
    <mergeCell ref="AW130:AW133"/>
    <mergeCell ref="AX130:AX133"/>
    <mergeCell ref="AY130:AY133"/>
    <mergeCell ref="A134:A139"/>
    <mergeCell ref="B134:B139"/>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33"/>
    <mergeCell ref="B10:B133"/>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AR414"/>
  <sheetViews>
    <sheetView showGridLines="0" zoomScale="71" zoomScaleNormal="71" workbookViewId="0">
      <selection activeCell="I10" sqref="I10"/>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763"/>
      <c r="B1" s="874"/>
      <c r="C1" s="877" t="s">
        <v>0</v>
      </c>
      <c r="D1" s="878"/>
      <c r="E1" s="878"/>
      <c r="F1" s="878"/>
      <c r="G1" s="878"/>
      <c r="H1" s="878"/>
      <c r="I1" s="878"/>
      <c r="J1" s="878"/>
      <c r="K1" s="878"/>
      <c r="L1" s="878"/>
      <c r="M1" s="878"/>
      <c r="N1" s="879"/>
    </row>
    <row r="2" spans="1:14" ht="33.75" customHeight="1" thickBot="1" x14ac:dyDescent="0.3">
      <c r="A2" s="765"/>
      <c r="B2" s="875"/>
      <c r="C2" s="880" t="s">
        <v>226</v>
      </c>
      <c r="D2" s="881"/>
      <c r="E2" s="881"/>
      <c r="F2" s="881"/>
      <c r="G2" s="881"/>
      <c r="H2" s="881"/>
      <c r="I2" s="881"/>
      <c r="J2" s="881"/>
      <c r="K2" s="881"/>
      <c r="L2" s="881"/>
      <c r="M2" s="881"/>
      <c r="N2" s="882"/>
    </row>
    <row r="3" spans="1:14" ht="18.75" thickBot="1" x14ac:dyDescent="0.3">
      <c r="A3" s="767"/>
      <c r="B3" s="876"/>
      <c r="C3" s="883" t="s">
        <v>122</v>
      </c>
      <c r="D3" s="884"/>
      <c r="E3" s="884"/>
      <c r="F3" s="884"/>
      <c r="G3" s="885"/>
      <c r="H3" s="886" t="s">
        <v>155</v>
      </c>
      <c r="I3" s="887"/>
      <c r="J3" s="887"/>
      <c r="K3" s="887"/>
      <c r="L3" s="887"/>
      <c r="M3" s="887"/>
      <c r="N3" s="888"/>
    </row>
    <row r="4" spans="1:14" ht="26.25" customHeight="1" thickBot="1" x14ac:dyDescent="0.3">
      <c r="A4" s="889" t="s">
        <v>4</v>
      </c>
      <c r="B4" s="890"/>
      <c r="C4" s="891" t="s">
        <v>5</v>
      </c>
      <c r="D4" s="892"/>
      <c r="E4" s="892"/>
      <c r="F4" s="892"/>
      <c r="G4" s="892"/>
      <c r="H4" s="892"/>
      <c r="I4" s="892"/>
      <c r="J4" s="892"/>
      <c r="K4" s="892"/>
      <c r="L4" s="892"/>
      <c r="M4" s="892"/>
      <c r="N4" s="893"/>
    </row>
    <row r="5" spans="1:14" ht="29.25" customHeight="1" thickBot="1" x14ac:dyDescent="0.3">
      <c r="A5" s="902" t="s">
        <v>6</v>
      </c>
      <c r="B5" s="903"/>
      <c r="C5" s="891" t="s">
        <v>7</v>
      </c>
      <c r="D5" s="892"/>
      <c r="E5" s="892"/>
      <c r="F5" s="892"/>
      <c r="G5" s="892"/>
      <c r="H5" s="892"/>
      <c r="I5" s="892"/>
      <c r="J5" s="892"/>
      <c r="K5" s="892"/>
      <c r="L5" s="892"/>
      <c r="M5" s="892"/>
      <c r="N5" s="893"/>
    </row>
    <row r="7" spans="1:14" ht="28.5" customHeight="1" x14ac:dyDescent="0.25">
      <c r="A7" s="894" t="s">
        <v>227</v>
      </c>
      <c r="B7" s="895"/>
      <c r="C7" s="895"/>
      <c r="D7" s="895"/>
      <c r="E7" s="895"/>
      <c r="F7" s="895"/>
      <c r="G7" s="895"/>
      <c r="H7" s="896"/>
    </row>
    <row r="8" spans="1:14" ht="33.75" customHeight="1" x14ac:dyDescent="0.25">
      <c r="A8" s="154" t="s">
        <v>25</v>
      </c>
      <c r="B8" s="155" t="s">
        <v>228</v>
      </c>
      <c r="C8" s="155" t="s">
        <v>229</v>
      </c>
      <c r="D8" s="155" t="s">
        <v>230</v>
      </c>
      <c r="E8" s="155" t="s">
        <v>231</v>
      </c>
      <c r="F8" s="155" t="s">
        <v>232</v>
      </c>
      <c r="G8" s="155" t="s">
        <v>233</v>
      </c>
      <c r="H8" s="156" t="s">
        <v>234</v>
      </c>
    </row>
    <row r="9" spans="1:14" ht="16.5" customHeight="1" x14ac:dyDescent="0.25">
      <c r="A9" s="157" t="s">
        <v>235</v>
      </c>
      <c r="B9" s="158" t="s">
        <v>236</v>
      </c>
      <c r="C9" s="159">
        <v>0</v>
      </c>
      <c r="D9" s="159">
        <v>2410000000</v>
      </c>
      <c r="E9" s="159">
        <v>430855000</v>
      </c>
      <c r="F9" s="159">
        <v>0</v>
      </c>
      <c r="G9" s="159">
        <v>0</v>
      </c>
      <c r="H9" s="160">
        <f>G9/E9</f>
        <v>0</v>
      </c>
    </row>
    <row r="10" spans="1:14" ht="16.5" customHeight="1" x14ac:dyDescent="0.25">
      <c r="A10" s="157" t="s">
        <v>237</v>
      </c>
      <c r="B10" s="158" t="s">
        <v>236</v>
      </c>
      <c r="C10" s="159">
        <v>0</v>
      </c>
      <c r="D10" s="159">
        <v>2410000000</v>
      </c>
      <c r="E10" s="159">
        <f>+[5]INVERSIÓN!L11+[5]INVERSIÓN!L23+[5]INVERSIÓN!L29</f>
        <v>1967968000</v>
      </c>
      <c r="F10" s="159">
        <v>1101067</v>
      </c>
      <c r="G10" s="159">
        <v>1101067</v>
      </c>
      <c r="H10" s="160">
        <f>G10/E10</f>
        <v>5.5949436169693814E-4</v>
      </c>
    </row>
    <row r="11" spans="1:14" ht="16.5" customHeight="1" x14ac:dyDescent="0.25">
      <c r="A11" s="157" t="s">
        <v>238</v>
      </c>
      <c r="B11" s="158" t="s">
        <v>236</v>
      </c>
      <c r="C11" s="159">
        <v>0</v>
      </c>
      <c r="D11" s="159">
        <v>2410000000</v>
      </c>
      <c r="E11" s="159">
        <f>+[5]INVERSIÓN!N11+[5]INVERSIÓN!N23+[5]INVERSIÓN!N29</f>
        <v>1988602000</v>
      </c>
      <c r="F11" s="159">
        <v>214401499</v>
      </c>
      <c r="G11" s="159">
        <v>214401499</v>
      </c>
      <c r="H11" s="160">
        <f>G11/E11</f>
        <v>0.10781518825788167</v>
      </c>
    </row>
    <row r="12" spans="1:14" ht="16.5" customHeight="1" x14ac:dyDescent="0.25">
      <c r="A12" s="157" t="s">
        <v>239</v>
      </c>
      <c r="B12" s="158" t="s">
        <v>236</v>
      </c>
      <c r="C12" s="159">
        <v>0</v>
      </c>
      <c r="D12" s="159">
        <v>2410000000</v>
      </c>
      <c r="E12" s="159">
        <f>+[5]INVERSIÓN!P11+[5]INVERSIÓN!P23+[5]INVERSIÓN!P29</f>
        <v>1988602000</v>
      </c>
      <c r="F12" s="159">
        <v>541182398</v>
      </c>
      <c r="G12" s="159">
        <v>541182398</v>
      </c>
      <c r="H12" s="160">
        <f>G12/E12</f>
        <v>0.27214213703898515</v>
      </c>
    </row>
    <row r="13" spans="1:14" ht="16.5" customHeight="1" x14ac:dyDescent="0.25">
      <c r="A13" s="157" t="s">
        <v>240</v>
      </c>
      <c r="B13" s="158" t="s">
        <v>236</v>
      </c>
      <c r="C13" s="161">
        <v>0</v>
      </c>
      <c r="D13" s="161">
        <v>2410000000</v>
      </c>
      <c r="E13" s="161">
        <f>+[5]INVERSIÓN!R34</f>
        <v>2178974000</v>
      </c>
      <c r="F13" s="161">
        <v>1065055507</v>
      </c>
      <c r="G13" s="161">
        <v>1065055507</v>
      </c>
      <c r="H13" s="162">
        <f>G13/E13</f>
        <v>0.48878761609821869</v>
      </c>
    </row>
    <row r="14" spans="1:14" ht="16.5" customHeight="1" thickBot="1" x14ac:dyDescent="0.3">
      <c r="A14" s="163" t="s">
        <v>241</v>
      </c>
      <c r="B14" s="164" t="s">
        <v>236</v>
      </c>
      <c r="C14" s="165">
        <v>0</v>
      </c>
      <c r="D14" s="165">
        <v>2410000000</v>
      </c>
      <c r="E14" s="165">
        <v>2398540480</v>
      </c>
      <c r="F14" s="165">
        <v>1674523341</v>
      </c>
      <c r="G14" s="165">
        <v>1674523341</v>
      </c>
      <c r="H14" s="166">
        <f>+G14/E14</f>
        <v>0.69814262255019355</v>
      </c>
    </row>
    <row r="15" spans="1:14" ht="16.5" customHeight="1" thickBot="1" x14ac:dyDescent="0.3"/>
    <row r="16" spans="1:14" ht="26.25" customHeight="1" x14ac:dyDescent="0.25">
      <c r="A16" s="894" t="s">
        <v>242</v>
      </c>
      <c r="B16" s="895"/>
      <c r="C16" s="895"/>
      <c r="D16" s="895"/>
      <c r="E16" s="895"/>
      <c r="F16" s="895"/>
      <c r="G16" s="895"/>
      <c r="H16" s="896"/>
    </row>
    <row r="17" spans="1:8" ht="25.5" customHeight="1" x14ac:dyDescent="0.25">
      <c r="A17" s="154" t="s">
        <v>26</v>
      </c>
      <c r="B17" s="155" t="s">
        <v>228</v>
      </c>
      <c r="C17" s="155" t="s">
        <v>229</v>
      </c>
      <c r="D17" s="155" t="s">
        <v>230</v>
      </c>
      <c r="E17" s="155" t="s">
        <v>231</v>
      </c>
      <c r="F17" s="155" t="s">
        <v>232</v>
      </c>
      <c r="G17" s="155" t="s">
        <v>233</v>
      </c>
      <c r="H17" s="156" t="s">
        <v>234</v>
      </c>
    </row>
    <row r="18" spans="1:8" ht="16.5" customHeight="1" x14ac:dyDescent="0.25">
      <c r="A18" s="157" t="s">
        <v>243</v>
      </c>
      <c r="B18" s="167" t="s">
        <v>236</v>
      </c>
      <c r="C18" s="161">
        <v>4564236000</v>
      </c>
      <c r="D18" s="168">
        <v>4564236000</v>
      </c>
      <c r="E18" s="161">
        <v>0</v>
      </c>
      <c r="F18" s="161">
        <v>0</v>
      </c>
      <c r="G18" s="161">
        <v>0</v>
      </c>
      <c r="H18" s="162">
        <v>0</v>
      </c>
    </row>
    <row r="19" spans="1:8" ht="16.5" customHeight="1" x14ac:dyDescent="0.25">
      <c r="A19" s="157" t="s">
        <v>244</v>
      </c>
      <c r="B19" s="167" t="s">
        <v>236</v>
      </c>
      <c r="C19" s="161">
        <v>4564236000</v>
      </c>
      <c r="D19" s="168">
        <v>4564236000</v>
      </c>
      <c r="E19" s="161">
        <v>2641756000</v>
      </c>
      <c r="F19" s="161">
        <v>0</v>
      </c>
      <c r="G19" s="161">
        <v>0</v>
      </c>
      <c r="H19" s="162">
        <v>0</v>
      </c>
    </row>
    <row r="20" spans="1:8" ht="16.5" customHeight="1" x14ac:dyDescent="0.25">
      <c r="A20" s="157" t="s">
        <v>245</v>
      </c>
      <c r="B20" s="167" t="s">
        <v>236</v>
      </c>
      <c r="C20" s="161">
        <v>4564236000</v>
      </c>
      <c r="D20" s="168">
        <v>4564236000</v>
      </c>
      <c r="E20" s="161">
        <v>3605634000</v>
      </c>
      <c r="F20" s="161">
        <v>105142035</v>
      </c>
      <c r="G20" s="161">
        <v>105142035</v>
      </c>
      <c r="H20" s="162">
        <f>+G20/E20</f>
        <v>2.9160484674817244E-2</v>
      </c>
    </row>
    <row r="21" spans="1:8" ht="16.5" customHeight="1" x14ac:dyDescent="0.25">
      <c r="A21" s="157" t="s">
        <v>246</v>
      </c>
      <c r="B21" s="167" t="s">
        <v>236</v>
      </c>
      <c r="C21" s="161">
        <v>4564236000</v>
      </c>
      <c r="D21" s="168">
        <v>4165863000</v>
      </c>
      <c r="E21" s="161">
        <v>3784706000</v>
      </c>
      <c r="F21" s="161">
        <v>453711470</v>
      </c>
      <c r="G21" s="161">
        <v>453711470</v>
      </c>
      <c r="H21" s="162">
        <f>+G21/E21</f>
        <v>0.11988024168852217</v>
      </c>
    </row>
    <row r="22" spans="1:8" ht="16.5" customHeight="1" x14ac:dyDescent="0.25">
      <c r="A22" s="157" t="s">
        <v>247</v>
      </c>
      <c r="B22" s="167" t="s">
        <v>236</v>
      </c>
      <c r="C22" s="161">
        <v>4564236000</v>
      </c>
      <c r="D22" s="168">
        <v>4165863000</v>
      </c>
      <c r="E22" s="168">
        <v>3808772000</v>
      </c>
      <c r="F22" s="168">
        <v>851030270</v>
      </c>
      <c r="G22" s="168">
        <v>851030270</v>
      </c>
      <c r="H22" s="162">
        <f>+G22/E22</f>
        <v>0.22343954166854829</v>
      </c>
    </row>
    <row r="23" spans="1:8" ht="16.5" customHeight="1" x14ac:dyDescent="0.25">
      <c r="A23" s="157" t="s">
        <v>248</v>
      </c>
      <c r="B23" s="167" t="s">
        <v>236</v>
      </c>
      <c r="C23" s="161">
        <v>4564236000</v>
      </c>
      <c r="D23" s="168">
        <v>4165863000</v>
      </c>
      <c r="E23" s="168">
        <v>4086710000</v>
      </c>
      <c r="F23" s="168">
        <v>1256400270</v>
      </c>
      <c r="G23" s="168">
        <v>1256400270</v>
      </c>
      <c r="H23" s="162">
        <v>0.30740000000000001</v>
      </c>
    </row>
    <row r="24" spans="1:8" ht="16.5" customHeight="1" x14ac:dyDescent="0.25">
      <c r="A24" s="157" t="s">
        <v>235</v>
      </c>
      <c r="B24" s="167" t="s">
        <v>236</v>
      </c>
      <c r="C24" s="161">
        <v>4564236000</v>
      </c>
      <c r="D24" s="168">
        <v>4165863000</v>
      </c>
      <c r="E24" s="168">
        <v>4089735600</v>
      </c>
      <c r="F24" s="168">
        <v>1676780970</v>
      </c>
      <c r="G24" s="168">
        <v>1676780970</v>
      </c>
      <c r="H24" s="162">
        <v>0.40999740178802757</v>
      </c>
    </row>
    <row r="25" spans="1:8" ht="16.5" customHeight="1" x14ac:dyDescent="0.25">
      <c r="A25" s="157" t="s">
        <v>237</v>
      </c>
      <c r="B25" s="167" t="s">
        <v>236</v>
      </c>
      <c r="C25" s="161">
        <v>4564236000</v>
      </c>
      <c r="D25" s="168">
        <v>4978036000</v>
      </c>
      <c r="E25" s="168">
        <v>4103487600</v>
      </c>
      <c r="F25" s="168">
        <v>2186494745</v>
      </c>
      <c r="G25" s="168">
        <v>2186494745</v>
      </c>
      <c r="H25" s="162">
        <v>0.53283815089388842</v>
      </c>
    </row>
    <row r="26" spans="1:8" ht="16.5" customHeight="1" x14ac:dyDescent="0.25">
      <c r="A26" s="157" t="s">
        <v>238</v>
      </c>
      <c r="B26" s="167" t="s">
        <v>236</v>
      </c>
      <c r="C26" s="161">
        <v>4564236000</v>
      </c>
      <c r="D26" s="168">
        <v>4978036000</v>
      </c>
      <c r="E26" s="168">
        <v>4378117733</v>
      </c>
      <c r="F26" s="168">
        <v>2639551204</v>
      </c>
      <c r="G26" s="168">
        <v>2639551204</v>
      </c>
      <c r="H26" s="162">
        <v>0.6028963506633046</v>
      </c>
    </row>
    <row r="27" spans="1:8" ht="16.5" customHeight="1" x14ac:dyDescent="0.25">
      <c r="A27" s="157" t="s">
        <v>239</v>
      </c>
      <c r="B27" s="167" t="s">
        <v>236</v>
      </c>
      <c r="C27" s="161">
        <v>4564236000</v>
      </c>
      <c r="D27" s="168">
        <v>4978036000</v>
      </c>
      <c r="E27" s="168">
        <v>4480172833</v>
      </c>
      <c r="F27" s="168">
        <v>3078166053</v>
      </c>
      <c r="G27" s="168">
        <v>3078166053</v>
      </c>
      <c r="H27" s="162">
        <v>0.68706413072435146</v>
      </c>
    </row>
    <row r="28" spans="1:8" ht="16.5" customHeight="1" x14ac:dyDescent="0.25">
      <c r="A28" s="157" t="s">
        <v>240</v>
      </c>
      <c r="B28" s="167" t="s">
        <v>236</v>
      </c>
      <c r="C28" s="161">
        <v>4564236000</v>
      </c>
      <c r="D28" s="168">
        <v>4978036000</v>
      </c>
      <c r="E28" s="168">
        <v>4589589933</v>
      </c>
      <c r="F28" s="168">
        <v>3478057586</v>
      </c>
      <c r="G28" s="168">
        <v>3478057586</v>
      </c>
      <c r="H28" s="162">
        <v>0.75781445331142183</v>
      </c>
    </row>
    <row r="29" spans="1:8" ht="16.5" customHeight="1" thickBot="1" x14ac:dyDescent="0.3">
      <c r="A29" s="163" t="s">
        <v>241</v>
      </c>
      <c r="B29" s="167" t="s">
        <v>236</v>
      </c>
      <c r="C29" s="161">
        <v>4564236000</v>
      </c>
      <c r="D29" s="168">
        <v>4877797137</v>
      </c>
      <c r="E29" s="168">
        <v>4670034066</v>
      </c>
      <c r="F29" s="168">
        <v>4047442586</v>
      </c>
      <c r="G29" s="168">
        <v>4047442586</v>
      </c>
      <c r="H29" s="162">
        <f>+G29/E29</f>
        <v>0.86668373909030927</v>
      </c>
    </row>
    <row r="30" spans="1:8" ht="16.5" customHeight="1" thickBot="1" x14ac:dyDescent="0.3"/>
    <row r="31" spans="1:8" ht="24.75" customHeight="1" x14ac:dyDescent="0.25">
      <c r="A31" s="894" t="s">
        <v>249</v>
      </c>
      <c r="B31" s="895"/>
      <c r="C31" s="895"/>
      <c r="D31" s="895"/>
      <c r="E31" s="895"/>
      <c r="F31" s="895"/>
      <c r="G31" s="895"/>
      <c r="H31" s="896"/>
    </row>
    <row r="32" spans="1:8" ht="25.5" customHeight="1" x14ac:dyDescent="0.25">
      <c r="A32" s="154" t="s">
        <v>27</v>
      </c>
      <c r="B32" s="155" t="s">
        <v>228</v>
      </c>
      <c r="C32" s="155" t="s">
        <v>229</v>
      </c>
      <c r="D32" s="155" t="s">
        <v>230</v>
      </c>
      <c r="E32" s="155" t="s">
        <v>231</v>
      </c>
      <c r="F32" s="155" t="s">
        <v>232</v>
      </c>
      <c r="G32" s="155" t="s">
        <v>233</v>
      </c>
      <c r="H32" s="156" t="s">
        <v>234</v>
      </c>
    </row>
    <row r="33" spans="1:8" s="120" customFormat="1" ht="16.5" customHeight="1" x14ac:dyDescent="0.25">
      <c r="A33" s="434" t="s">
        <v>243</v>
      </c>
      <c r="B33" s="435" t="s">
        <v>236</v>
      </c>
      <c r="C33" s="436">
        <v>6265502000</v>
      </c>
      <c r="D33" s="437">
        <v>6265502000</v>
      </c>
      <c r="E33" s="437">
        <v>5977658000</v>
      </c>
      <c r="F33" s="437">
        <v>0</v>
      </c>
      <c r="G33" s="437">
        <v>0</v>
      </c>
      <c r="H33" s="162">
        <v>0</v>
      </c>
    </row>
    <row r="34" spans="1:8" s="120" customFormat="1" ht="16.5" customHeight="1" x14ac:dyDescent="0.25">
      <c r="A34" s="434" t="s">
        <v>244</v>
      </c>
      <c r="B34" s="435" t="s">
        <v>236</v>
      </c>
      <c r="C34" s="436">
        <v>6265502000</v>
      </c>
      <c r="D34" s="437">
        <v>6265502000</v>
      </c>
      <c r="E34" s="437">
        <v>5977658000</v>
      </c>
      <c r="F34" s="437">
        <v>61726501</v>
      </c>
      <c r="G34" s="437">
        <v>61726501</v>
      </c>
      <c r="H34" s="162">
        <v>1.0326201498981709E-2</v>
      </c>
    </row>
    <row r="35" spans="1:8" s="120" customFormat="1" ht="16.5" customHeight="1" x14ac:dyDescent="0.25">
      <c r="A35" s="434" t="s">
        <v>245</v>
      </c>
      <c r="B35" s="435" t="s">
        <v>236</v>
      </c>
      <c r="C35" s="436">
        <v>6265502000</v>
      </c>
      <c r="D35" s="437">
        <v>6265502000</v>
      </c>
      <c r="E35" s="437">
        <v>5977658000</v>
      </c>
      <c r="F35" s="437">
        <v>657078094</v>
      </c>
      <c r="G35" s="437">
        <v>657078094</v>
      </c>
      <c r="H35" s="162">
        <v>0.10992232978199823</v>
      </c>
    </row>
    <row r="36" spans="1:8" s="120" customFormat="1" ht="16.5" customHeight="1" x14ac:dyDescent="0.25">
      <c r="A36" s="434" t="s">
        <v>246</v>
      </c>
      <c r="B36" s="435" t="s">
        <v>236</v>
      </c>
      <c r="C36" s="436">
        <v>6265502000</v>
      </c>
      <c r="D36" s="437">
        <v>6265502000</v>
      </c>
      <c r="E36" s="437">
        <v>6005162000</v>
      </c>
      <c r="F36" s="437">
        <v>1256199721</v>
      </c>
      <c r="G36" s="437">
        <v>1256199721</v>
      </c>
      <c r="H36" s="162">
        <f>G36/E36</f>
        <v>0.20918664991885313</v>
      </c>
    </row>
    <row r="37" spans="1:8" s="120" customFormat="1" ht="16.5" customHeight="1" x14ac:dyDescent="0.25">
      <c r="A37" s="434" t="s">
        <v>247</v>
      </c>
      <c r="B37" s="435" t="s">
        <v>236</v>
      </c>
      <c r="C37" s="436">
        <v>6265502000</v>
      </c>
      <c r="D37" s="437">
        <v>6265502000</v>
      </c>
      <c r="E37" s="437">
        <v>6005162000</v>
      </c>
      <c r="F37" s="437">
        <v>1759824288</v>
      </c>
      <c r="G37" s="437">
        <v>1759824288</v>
      </c>
      <c r="H37" s="162">
        <v>0.29305192565995719</v>
      </c>
    </row>
    <row r="38" spans="1:8" s="120" customFormat="1" ht="16.5" customHeight="1" x14ac:dyDescent="0.25">
      <c r="A38" s="434" t="s">
        <v>248</v>
      </c>
      <c r="B38" s="435" t="s">
        <v>236</v>
      </c>
      <c r="C38" s="436">
        <v>6265502000</v>
      </c>
      <c r="D38" s="437">
        <v>6265502000</v>
      </c>
      <c r="E38" s="437">
        <v>6005162000</v>
      </c>
      <c r="F38" s="437">
        <v>2315701583</v>
      </c>
      <c r="G38" s="437">
        <v>2315701583</v>
      </c>
      <c r="H38" s="162">
        <v>0.38561850338092463</v>
      </c>
    </row>
    <row r="39" spans="1:8" s="120" customFormat="1" ht="16.5" customHeight="1" x14ac:dyDescent="0.25">
      <c r="A39" s="434" t="s">
        <v>235</v>
      </c>
      <c r="B39" s="435" t="s">
        <v>236</v>
      </c>
      <c r="C39" s="436">
        <v>6265502000</v>
      </c>
      <c r="D39" s="437">
        <v>6265502000</v>
      </c>
      <c r="E39" s="437">
        <v>6005162000</v>
      </c>
      <c r="F39" s="437">
        <v>2901503750</v>
      </c>
      <c r="G39" s="437">
        <v>2901503750</v>
      </c>
      <c r="H39" s="162">
        <v>0.48316827256283845</v>
      </c>
    </row>
    <row r="40" spans="1:8" s="120" customFormat="1" ht="16.5" customHeight="1" x14ac:dyDescent="0.25">
      <c r="A40" s="434" t="s">
        <v>237</v>
      </c>
      <c r="B40" s="435" t="s">
        <v>236</v>
      </c>
      <c r="C40" s="436">
        <v>6265502000</v>
      </c>
      <c r="D40" s="437">
        <v>6265502000</v>
      </c>
      <c r="E40" s="437">
        <v>6079081000</v>
      </c>
      <c r="F40" s="437">
        <v>3409570816</v>
      </c>
      <c r="G40" s="437">
        <v>3409570816</v>
      </c>
      <c r="H40" s="162">
        <f>G40/E40</f>
        <v>0.5608694498395399</v>
      </c>
    </row>
    <row r="41" spans="1:8" s="120" customFormat="1" ht="16.5" customHeight="1" x14ac:dyDescent="0.25">
      <c r="A41" s="434" t="s">
        <v>238</v>
      </c>
      <c r="B41" s="435" t="s">
        <v>236</v>
      </c>
      <c r="C41" s="436">
        <v>6265502000</v>
      </c>
      <c r="D41" s="437">
        <v>6265502000</v>
      </c>
      <c r="E41" s="437">
        <v>6045373867</v>
      </c>
      <c r="F41" s="437">
        <v>3954378043</v>
      </c>
      <c r="G41" s="437">
        <v>3954378043</v>
      </c>
      <c r="H41" s="162">
        <v>0.65411637559520353</v>
      </c>
    </row>
    <row r="42" spans="1:8" s="120" customFormat="1" ht="16.5" customHeight="1" x14ac:dyDescent="0.25">
      <c r="A42" s="434" t="s">
        <v>239</v>
      </c>
      <c r="B42" s="435" t="s">
        <v>236</v>
      </c>
      <c r="C42" s="436">
        <v>6265502000</v>
      </c>
      <c r="D42" s="437">
        <v>6848972608</v>
      </c>
      <c r="E42" s="437">
        <v>6144323766</v>
      </c>
      <c r="F42" s="437">
        <v>4528691877</v>
      </c>
      <c r="G42" s="437">
        <v>4528691877</v>
      </c>
      <c r="H42" s="162">
        <v>0.7370529369008515</v>
      </c>
    </row>
    <row r="43" spans="1:8" s="120" customFormat="1" ht="16.5" customHeight="1" x14ac:dyDescent="0.25">
      <c r="A43" s="434" t="s">
        <v>240</v>
      </c>
      <c r="B43" s="435" t="s">
        <v>236</v>
      </c>
      <c r="C43" s="436">
        <v>6265502000</v>
      </c>
      <c r="D43" s="437">
        <v>6848972608</v>
      </c>
      <c r="E43" s="437">
        <v>6674918836</v>
      </c>
      <c r="F43" s="437">
        <v>5113682292</v>
      </c>
      <c r="G43" s="437">
        <v>5113682292</v>
      </c>
      <c r="H43" s="162">
        <v>0.76610404075930549</v>
      </c>
    </row>
    <row r="44" spans="1:8" s="120" customFormat="1" ht="16.5" customHeight="1" x14ac:dyDescent="0.25">
      <c r="A44" s="434" t="s">
        <v>241</v>
      </c>
      <c r="B44" s="435" t="s">
        <v>236</v>
      </c>
      <c r="C44" s="436">
        <v>6265502000</v>
      </c>
      <c r="D44" s="437">
        <v>6265502000</v>
      </c>
      <c r="E44" s="437">
        <v>7107493435</v>
      </c>
      <c r="F44" s="437">
        <v>6023887246</v>
      </c>
      <c r="G44" s="437">
        <v>6023887246</v>
      </c>
      <c r="H44" s="162">
        <v>0.84754031798834861</v>
      </c>
    </row>
    <row r="45" spans="1:8" ht="16.5" customHeight="1" thickBot="1" x14ac:dyDescent="0.3"/>
    <row r="46" spans="1:8" ht="27.75" customHeight="1" x14ac:dyDescent="0.25">
      <c r="A46" s="894" t="s">
        <v>250</v>
      </c>
      <c r="B46" s="895"/>
      <c r="C46" s="895"/>
      <c r="D46" s="895"/>
      <c r="E46" s="895"/>
      <c r="F46" s="895"/>
      <c r="G46" s="895"/>
      <c r="H46" s="896"/>
    </row>
    <row r="47" spans="1:8" ht="25.5" customHeight="1" x14ac:dyDescent="0.25">
      <c r="A47" s="154" t="s">
        <v>28</v>
      </c>
      <c r="B47" s="155" t="s">
        <v>228</v>
      </c>
      <c r="C47" s="155" t="s">
        <v>229</v>
      </c>
      <c r="D47" s="155" t="s">
        <v>230</v>
      </c>
      <c r="E47" s="155" t="s">
        <v>231</v>
      </c>
      <c r="F47" s="155" t="s">
        <v>232</v>
      </c>
      <c r="G47" s="155" t="s">
        <v>233</v>
      </c>
      <c r="H47" s="156" t="s">
        <v>234</v>
      </c>
    </row>
    <row r="48" spans="1:8" ht="16.5" customHeight="1" x14ac:dyDescent="0.25">
      <c r="A48" s="453" t="s">
        <v>243</v>
      </c>
      <c r="B48" s="435" t="s">
        <v>236</v>
      </c>
      <c r="C48" s="436">
        <v>4914337000</v>
      </c>
      <c r="D48" s="437">
        <v>4914337000</v>
      </c>
      <c r="E48" s="437">
        <v>840000000</v>
      </c>
      <c r="F48" s="437">
        <v>0</v>
      </c>
      <c r="G48" s="437">
        <v>0</v>
      </c>
      <c r="H48" s="162">
        <v>0</v>
      </c>
    </row>
    <row r="49" spans="1:8" ht="16.5" customHeight="1" x14ac:dyDescent="0.25">
      <c r="A49" s="453" t="s">
        <v>244</v>
      </c>
      <c r="B49" s="435" t="s">
        <v>236</v>
      </c>
      <c r="C49" s="436">
        <v>4914337000</v>
      </c>
      <c r="D49" s="437">
        <v>4914337000</v>
      </c>
      <c r="E49" s="437">
        <v>1043846500</v>
      </c>
      <c r="F49" s="437">
        <v>0</v>
      </c>
      <c r="G49" s="437">
        <v>0</v>
      </c>
      <c r="H49" s="162">
        <v>0</v>
      </c>
    </row>
    <row r="50" spans="1:8" ht="16.5" customHeight="1" x14ac:dyDescent="0.25">
      <c r="A50" s="453" t="s">
        <v>245</v>
      </c>
      <c r="B50" s="435" t="s">
        <v>236</v>
      </c>
      <c r="C50" s="436">
        <f>+INVERSIÓN!DL38</f>
        <v>4914337000</v>
      </c>
      <c r="D50" s="437">
        <f>+C50</f>
        <v>4914337000</v>
      </c>
      <c r="E50" s="437">
        <f>+INVERSIÓN!DM38</f>
        <v>4353166000</v>
      </c>
      <c r="F50" s="437">
        <f>+INVERSIÓN!DM12+INVERSIÓN!DM19+INVERSIÓN!DM26+INVERSIÓN!DM33</f>
        <v>8871200</v>
      </c>
      <c r="G50" s="437">
        <f>+F50</f>
        <v>8871200</v>
      </c>
      <c r="H50" s="162">
        <f>+G50/E50</f>
        <v>2.0378731249853553E-3</v>
      </c>
    </row>
    <row r="51" spans="1:8" ht="16.5" customHeight="1" x14ac:dyDescent="0.25">
      <c r="A51" s="157" t="s">
        <v>246</v>
      </c>
      <c r="B51" s="169"/>
      <c r="C51" s="169"/>
      <c r="D51" s="169"/>
      <c r="E51" s="169"/>
      <c r="F51" s="169"/>
      <c r="G51" s="169"/>
      <c r="H51" s="170" t="e">
        <f t="shared" ref="H51:H59" si="0">G51/E51</f>
        <v>#DIV/0!</v>
      </c>
    </row>
    <row r="52" spans="1:8" ht="16.5" customHeight="1" x14ac:dyDescent="0.25">
      <c r="A52" s="157" t="s">
        <v>247</v>
      </c>
      <c r="B52" s="169"/>
      <c r="C52" s="169"/>
      <c r="D52" s="169"/>
      <c r="E52" s="169"/>
      <c r="F52" s="169"/>
      <c r="G52" s="169"/>
      <c r="H52" s="170" t="e">
        <f t="shared" si="0"/>
        <v>#DIV/0!</v>
      </c>
    </row>
    <row r="53" spans="1:8" ht="16.5" customHeight="1" x14ac:dyDescent="0.25">
      <c r="A53" s="157" t="s">
        <v>248</v>
      </c>
      <c r="B53" s="169"/>
      <c r="C53" s="169"/>
      <c r="D53" s="169"/>
      <c r="E53" s="169"/>
      <c r="F53" s="169"/>
      <c r="G53" s="169"/>
      <c r="H53" s="170" t="e">
        <f t="shared" si="0"/>
        <v>#DIV/0!</v>
      </c>
    </row>
    <row r="54" spans="1:8" ht="16.5" customHeight="1" x14ac:dyDescent="0.25">
      <c r="A54" s="157" t="s">
        <v>235</v>
      </c>
      <c r="B54" s="169"/>
      <c r="C54" s="169"/>
      <c r="D54" s="169"/>
      <c r="E54" s="169"/>
      <c r="F54" s="169"/>
      <c r="G54" s="169"/>
      <c r="H54" s="170" t="e">
        <f t="shared" si="0"/>
        <v>#DIV/0!</v>
      </c>
    </row>
    <row r="55" spans="1:8" ht="16.5" customHeight="1" x14ac:dyDescent="0.25">
      <c r="A55" s="157" t="s">
        <v>237</v>
      </c>
      <c r="B55" s="169"/>
      <c r="C55" s="169"/>
      <c r="D55" s="169"/>
      <c r="E55" s="169"/>
      <c r="F55" s="169"/>
      <c r="G55" s="169"/>
      <c r="H55" s="170" t="e">
        <f t="shared" si="0"/>
        <v>#DIV/0!</v>
      </c>
    </row>
    <row r="56" spans="1:8" ht="16.5" customHeight="1" x14ac:dyDescent="0.25">
      <c r="A56" s="157" t="s">
        <v>238</v>
      </c>
      <c r="B56" s="169"/>
      <c r="C56" s="169"/>
      <c r="D56" s="169"/>
      <c r="E56" s="169"/>
      <c r="F56" s="169"/>
      <c r="G56" s="169"/>
      <c r="H56" s="170" t="e">
        <f t="shared" si="0"/>
        <v>#DIV/0!</v>
      </c>
    </row>
    <row r="57" spans="1:8" ht="16.5" customHeight="1" x14ac:dyDescent="0.25">
      <c r="A57" s="157" t="s">
        <v>239</v>
      </c>
      <c r="B57" s="169"/>
      <c r="C57" s="169"/>
      <c r="D57" s="169"/>
      <c r="E57" s="169"/>
      <c r="F57" s="169"/>
      <c r="G57" s="169"/>
      <c r="H57" s="170" t="e">
        <f t="shared" si="0"/>
        <v>#DIV/0!</v>
      </c>
    </row>
    <row r="58" spans="1:8" ht="16.5" customHeight="1" x14ac:dyDescent="0.25">
      <c r="A58" s="157" t="s">
        <v>240</v>
      </c>
      <c r="B58" s="169"/>
      <c r="C58" s="169"/>
      <c r="D58" s="169"/>
      <c r="E58" s="169"/>
      <c r="F58" s="169"/>
      <c r="G58" s="169"/>
      <c r="H58" s="170" t="e">
        <f t="shared" si="0"/>
        <v>#DIV/0!</v>
      </c>
    </row>
    <row r="59" spans="1:8" ht="16.5" customHeight="1" thickBot="1" x14ac:dyDescent="0.3">
      <c r="A59" s="163" t="s">
        <v>241</v>
      </c>
      <c r="B59" s="171"/>
      <c r="C59" s="171"/>
      <c r="D59" s="171"/>
      <c r="E59" s="171"/>
      <c r="F59" s="171"/>
      <c r="G59" s="171"/>
      <c r="H59" s="170" t="e">
        <f t="shared" si="0"/>
        <v>#DIV/0!</v>
      </c>
    </row>
    <row r="60" spans="1:8" ht="16.5" customHeight="1" thickBot="1" x14ac:dyDescent="0.3"/>
    <row r="61" spans="1:8" ht="23.25" customHeight="1" x14ac:dyDescent="0.25">
      <c r="A61" s="894" t="s">
        <v>251</v>
      </c>
      <c r="B61" s="895"/>
      <c r="C61" s="895"/>
      <c r="D61" s="895"/>
      <c r="E61" s="895"/>
      <c r="F61" s="895"/>
      <c r="G61" s="895"/>
      <c r="H61" s="896"/>
    </row>
    <row r="62" spans="1:8" ht="25.5" customHeight="1" x14ac:dyDescent="0.25">
      <c r="A62" s="154" t="s">
        <v>29</v>
      </c>
      <c r="B62" s="155" t="s">
        <v>228</v>
      </c>
      <c r="C62" s="155" t="s">
        <v>229</v>
      </c>
      <c r="D62" s="155" t="s">
        <v>230</v>
      </c>
      <c r="E62" s="155" t="s">
        <v>231</v>
      </c>
      <c r="F62" s="155" t="s">
        <v>232</v>
      </c>
      <c r="G62" s="155" t="s">
        <v>233</v>
      </c>
      <c r="H62" s="156" t="s">
        <v>234</v>
      </c>
    </row>
    <row r="63" spans="1:8" ht="16.5" customHeight="1" x14ac:dyDescent="0.25">
      <c r="A63" s="157" t="s">
        <v>243</v>
      </c>
      <c r="B63" s="169"/>
      <c r="C63" s="169"/>
      <c r="D63" s="169"/>
      <c r="E63" s="169"/>
      <c r="F63" s="169"/>
      <c r="G63" s="169"/>
      <c r="H63" s="170" t="e">
        <f>G63/E63</f>
        <v>#DIV/0!</v>
      </c>
    </row>
    <row r="64" spans="1:8" ht="16.5" customHeight="1" x14ac:dyDescent="0.25">
      <c r="A64" s="157" t="s">
        <v>244</v>
      </c>
      <c r="B64" s="169"/>
      <c r="C64" s="169"/>
      <c r="D64" s="169"/>
      <c r="E64" s="169"/>
      <c r="F64" s="169"/>
      <c r="G64" s="169"/>
      <c r="H64" s="170" t="e">
        <f t="shared" ref="H64:H74" si="1">G64/E64</f>
        <v>#DIV/0!</v>
      </c>
    </row>
    <row r="65" spans="1:15" ht="16.5" customHeight="1" x14ac:dyDescent="0.25">
      <c r="A65" s="157" t="s">
        <v>245</v>
      </c>
      <c r="B65" s="169"/>
      <c r="C65" s="169"/>
      <c r="D65" s="169"/>
      <c r="E65" s="169"/>
      <c r="F65" s="169"/>
      <c r="G65" s="169"/>
      <c r="H65" s="170" t="e">
        <f t="shared" si="1"/>
        <v>#DIV/0!</v>
      </c>
    </row>
    <row r="66" spans="1:15" ht="16.5" customHeight="1" x14ac:dyDescent="0.25">
      <c r="A66" s="157" t="s">
        <v>246</v>
      </c>
      <c r="B66" s="169"/>
      <c r="C66" s="169"/>
      <c r="D66" s="169"/>
      <c r="E66" s="169"/>
      <c r="F66" s="169"/>
      <c r="G66" s="169"/>
      <c r="H66" s="170" t="e">
        <f t="shared" si="1"/>
        <v>#DIV/0!</v>
      </c>
    </row>
    <row r="67" spans="1:15" ht="16.5" customHeight="1" x14ac:dyDescent="0.25">
      <c r="A67" s="157" t="s">
        <v>247</v>
      </c>
      <c r="B67" s="169"/>
      <c r="C67" s="169"/>
      <c r="D67" s="169"/>
      <c r="E67" s="169"/>
      <c r="F67" s="169"/>
      <c r="G67" s="169"/>
      <c r="H67" s="170" t="e">
        <f t="shared" si="1"/>
        <v>#DIV/0!</v>
      </c>
    </row>
    <row r="68" spans="1:15" ht="16.5" customHeight="1" x14ac:dyDescent="0.25">
      <c r="A68" s="157" t="s">
        <v>248</v>
      </c>
      <c r="B68" s="169"/>
      <c r="C68" s="169"/>
      <c r="D68" s="169"/>
      <c r="E68" s="169"/>
      <c r="F68" s="169"/>
      <c r="G68" s="169"/>
      <c r="H68" s="170" t="e">
        <f t="shared" si="1"/>
        <v>#DIV/0!</v>
      </c>
    </row>
    <row r="69" spans="1:15" ht="16.5" customHeight="1" x14ac:dyDescent="0.25">
      <c r="A69" s="157" t="s">
        <v>235</v>
      </c>
      <c r="B69" s="169"/>
      <c r="C69" s="169"/>
      <c r="D69" s="169"/>
      <c r="E69" s="169"/>
      <c r="F69" s="169"/>
      <c r="G69" s="169"/>
      <c r="H69" s="170" t="e">
        <f t="shared" si="1"/>
        <v>#DIV/0!</v>
      </c>
    </row>
    <row r="70" spans="1:15" ht="16.5" customHeight="1" x14ac:dyDescent="0.25">
      <c r="A70" s="157" t="s">
        <v>237</v>
      </c>
      <c r="B70" s="169"/>
      <c r="C70" s="169"/>
      <c r="D70" s="169"/>
      <c r="E70" s="169"/>
      <c r="F70" s="169"/>
      <c r="G70" s="169"/>
      <c r="H70" s="170" t="e">
        <f t="shared" si="1"/>
        <v>#DIV/0!</v>
      </c>
    </row>
    <row r="71" spans="1:15" ht="16.5" customHeight="1" x14ac:dyDescent="0.25">
      <c r="A71" s="157" t="s">
        <v>238</v>
      </c>
      <c r="B71" s="169"/>
      <c r="C71" s="169"/>
      <c r="D71" s="169"/>
      <c r="E71" s="169"/>
      <c r="F71" s="169"/>
      <c r="G71" s="169"/>
      <c r="H71" s="170" t="e">
        <f t="shared" si="1"/>
        <v>#DIV/0!</v>
      </c>
    </row>
    <row r="72" spans="1:15" ht="16.5" customHeight="1" x14ac:dyDescent="0.25">
      <c r="A72" s="157" t="s">
        <v>239</v>
      </c>
      <c r="B72" s="169"/>
      <c r="C72" s="169"/>
      <c r="D72" s="169"/>
      <c r="E72" s="169"/>
      <c r="F72" s="169"/>
      <c r="G72" s="169"/>
      <c r="H72" s="170" t="e">
        <f t="shared" si="1"/>
        <v>#DIV/0!</v>
      </c>
    </row>
    <row r="73" spans="1:15" ht="16.5" customHeight="1" x14ac:dyDescent="0.25">
      <c r="A73" s="157" t="s">
        <v>240</v>
      </c>
      <c r="B73" s="169"/>
      <c r="C73" s="169"/>
      <c r="D73" s="169"/>
      <c r="E73" s="169"/>
      <c r="F73" s="169"/>
      <c r="G73" s="169"/>
      <c r="H73" s="170" t="e">
        <f t="shared" si="1"/>
        <v>#DIV/0!</v>
      </c>
    </row>
    <row r="74" spans="1:15" ht="16.5" customHeight="1" thickBot="1" x14ac:dyDescent="0.3">
      <c r="A74" s="163" t="s">
        <v>241</v>
      </c>
      <c r="B74" s="171"/>
      <c r="C74" s="171"/>
      <c r="D74" s="171"/>
      <c r="E74" s="171"/>
      <c r="F74" s="171"/>
      <c r="G74" s="171"/>
      <c r="H74" s="170" t="e">
        <f t="shared" si="1"/>
        <v>#DIV/0!</v>
      </c>
    </row>
    <row r="75" spans="1:15" ht="16.5" customHeight="1" thickBot="1" x14ac:dyDescent="0.3"/>
    <row r="76" spans="1:15" ht="23.25" customHeight="1" x14ac:dyDescent="0.25">
      <c r="A76" s="897" t="s">
        <v>252</v>
      </c>
      <c r="B76" s="898"/>
      <c r="C76" s="898"/>
      <c r="D76" s="898"/>
      <c r="E76" s="898"/>
      <c r="F76" s="898"/>
      <c r="G76" s="898"/>
      <c r="H76" s="898"/>
      <c r="I76" s="898"/>
      <c r="J76" s="898"/>
      <c r="K76" s="898"/>
      <c r="L76" s="898"/>
      <c r="M76" s="898"/>
      <c r="N76" s="899"/>
    </row>
    <row r="77" spans="1:15" ht="44.25" customHeight="1" x14ac:dyDescent="0.25">
      <c r="A77" s="154" t="s">
        <v>25</v>
      </c>
      <c r="B77" s="155" t="s">
        <v>253</v>
      </c>
      <c r="C77" s="155" t="s">
        <v>254</v>
      </c>
      <c r="D77" s="155" t="s">
        <v>255</v>
      </c>
      <c r="E77" s="155" t="s">
        <v>256</v>
      </c>
      <c r="F77" s="155" t="s">
        <v>257</v>
      </c>
      <c r="G77" s="155" t="s">
        <v>258</v>
      </c>
      <c r="H77" s="155" t="s">
        <v>259</v>
      </c>
      <c r="I77" s="155" t="s">
        <v>260</v>
      </c>
      <c r="J77" s="155" t="s">
        <v>261</v>
      </c>
      <c r="K77" s="155" t="s">
        <v>262</v>
      </c>
      <c r="L77" s="155" t="s">
        <v>263</v>
      </c>
      <c r="M77" s="155" t="s">
        <v>264</v>
      </c>
      <c r="N77" s="156" t="s">
        <v>265</v>
      </c>
    </row>
    <row r="78" spans="1:15" x14ac:dyDescent="0.25">
      <c r="A78" s="900" t="s">
        <v>235</v>
      </c>
      <c r="B78" s="169" t="s">
        <v>266</v>
      </c>
      <c r="C78" s="169" t="s">
        <v>267</v>
      </c>
      <c r="D78" s="169" t="s">
        <v>268</v>
      </c>
      <c r="E78" s="169" t="s">
        <v>269</v>
      </c>
      <c r="F78" s="44">
        <v>100</v>
      </c>
      <c r="G78" s="172">
        <v>115000</v>
      </c>
      <c r="H78" s="172">
        <v>10000</v>
      </c>
      <c r="I78" s="172">
        <v>1904</v>
      </c>
      <c r="J78" s="173">
        <f>I78/H78</f>
        <v>0.19040000000000001</v>
      </c>
      <c r="K78" s="169"/>
      <c r="L78" s="169"/>
      <c r="M78" s="169"/>
      <c r="N78" s="170" t="s">
        <v>270</v>
      </c>
      <c r="O78" s="174" t="s">
        <v>271</v>
      </c>
    </row>
    <row r="79" spans="1:15" x14ac:dyDescent="0.25">
      <c r="A79" s="901"/>
      <c r="B79" s="175" t="s">
        <v>272</v>
      </c>
      <c r="C79" s="175" t="s">
        <v>273</v>
      </c>
      <c r="D79" s="175" t="s">
        <v>274</v>
      </c>
      <c r="E79" s="175" t="s">
        <v>269</v>
      </c>
      <c r="F79" s="176">
        <v>100</v>
      </c>
      <c r="G79" s="177">
        <v>24000</v>
      </c>
      <c r="H79" s="177">
        <v>2000</v>
      </c>
      <c r="I79" s="177">
        <v>301</v>
      </c>
      <c r="J79" s="178">
        <f t="shared" ref="J79:J85" si="2">I79/H79</f>
        <v>0.15049999999999999</v>
      </c>
      <c r="K79" s="175"/>
      <c r="L79" s="175"/>
      <c r="M79" s="175"/>
      <c r="N79" s="179" t="s">
        <v>270</v>
      </c>
      <c r="O79" s="174" t="s">
        <v>271</v>
      </c>
    </row>
    <row r="80" spans="1:15" x14ac:dyDescent="0.25">
      <c r="A80" s="900" t="s">
        <v>237</v>
      </c>
      <c r="B80" s="169" t="s">
        <v>266</v>
      </c>
      <c r="C80" s="169" t="s">
        <v>267</v>
      </c>
      <c r="D80" s="169" t="s">
        <v>268</v>
      </c>
      <c r="E80" s="169" t="s">
        <v>269</v>
      </c>
      <c r="F80" s="44">
        <v>100</v>
      </c>
      <c r="G80" s="172">
        <v>115000</v>
      </c>
      <c r="H80" s="172">
        <v>10000</v>
      </c>
      <c r="I80" s="172">
        <v>2889</v>
      </c>
      <c r="J80" s="173">
        <f t="shared" si="2"/>
        <v>0.28889999999999999</v>
      </c>
      <c r="K80" s="169"/>
      <c r="L80" s="169"/>
      <c r="M80" s="169"/>
      <c r="N80" s="170" t="s">
        <v>270</v>
      </c>
      <c r="O80" s="174" t="s">
        <v>271</v>
      </c>
    </row>
    <row r="81" spans="1:15" x14ac:dyDescent="0.25">
      <c r="A81" s="901"/>
      <c r="B81" s="175" t="s">
        <v>272</v>
      </c>
      <c r="C81" s="175" t="s">
        <v>273</v>
      </c>
      <c r="D81" s="175" t="s">
        <v>274</v>
      </c>
      <c r="E81" s="175" t="s">
        <v>269</v>
      </c>
      <c r="F81" s="176">
        <v>100</v>
      </c>
      <c r="G81" s="177">
        <v>24000</v>
      </c>
      <c r="H81" s="177">
        <v>2000</v>
      </c>
      <c r="I81" s="177">
        <v>345</v>
      </c>
      <c r="J81" s="178">
        <f t="shared" si="2"/>
        <v>0.17249999999999999</v>
      </c>
      <c r="K81" s="175"/>
      <c r="L81" s="175"/>
      <c r="M81" s="175"/>
      <c r="N81" s="179" t="s">
        <v>270</v>
      </c>
      <c r="O81" s="174" t="s">
        <v>271</v>
      </c>
    </row>
    <row r="82" spans="1:15" x14ac:dyDescent="0.25">
      <c r="A82" s="900" t="s">
        <v>238</v>
      </c>
      <c r="B82" s="169" t="s">
        <v>266</v>
      </c>
      <c r="C82" s="169" t="s">
        <v>267</v>
      </c>
      <c r="D82" s="169" t="s">
        <v>268</v>
      </c>
      <c r="E82" s="169" t="s">
        <v>269</v>
      </c>
      <c r="F82" s="44">
        <v>100</v>
      </c>
      <c r="G82" s="172">
        <v>115000</v>
      </c>
      <c r="H82" s="172">
        <v>10000</v>
      </c>
      <c r="I82" s="172">
        <v>4220</v>
      </c>
      <c r="J82" s="173">
        <f t="shared" si="2"/>
        <v>0.42199999999999999</v>
      </c>
      <c r="K82" s="169"/>
      <c r="L82" s="169"/>
      <c r="M82" s="169"/>
      <c r="N82" s="170" t="s">
        <v>270</v>
      </c>
      <c r="O82" s="174" t="s">
        <v>271</v>
      </c>
    </row>
    <row r="83" spans="1:15" x14ac:dyDescent="0.25">
      <c r="A83" s="901"/>
      <c r="B83" s="175" t="s">
        <v>272</v>
      </c>
      <c r="C83" s="175" t="s">
        <v>273</v>
      </c>
      <c r="D83" s="175" t="s">
        <v>274</v>
      </c>
      <c r="E83" s="175" t="s">
        <v>269</v>
      </c>
      <c r="F83" s="176">
        <v>100</v>
      </c>
      <c r="G83" s="177">
        <v>24000</v>
      </c>
      <c r="H83" s="177">
        <v>2000</v>
      </c>
      <c r="I83" s="177">
        <v>722</v>
      </c>
      <c r="J83" s="178">
        <f t="shared" si="2"/>
        <v>0.36099999999999999</v>
      </c>
      <c r="K83" s="175"/>
      <c r="L83" s="175"/>
      <c r="M83" s="175"/>
      <c r="N83" s="179" t="s">
        <v>270</v>
      </c>
      <c r="O83" s="174" t="s">
        <v>271</v>
      </c>
    </row>
    <row r="84" spans="1:15" x14ac:dyDescent="0.25">
      <c r="A84" s="900" t="s">
        <v>239</v>
      </c>
      <c r="B84" s="169" t="s">
        <v>266</v>
      </c>
      <c r="C84" s="169" t="s">
        <v>267</v>
      </c>
      <c r="D84" s="169" t="s">
        <v>268</v>
      </c>
      <c r="E84" s="169" t="s">
        <v>269</v>
      </c>
      <c r="F84" s="44">
        <v>100</v>
      </c>
      <c r="G84" s="172">
        <v>115000</v>
      </c>
      <c r="H84" s="172">
        <v>10000</v>
      </c>
      <c r="I84" s="172">
        <v>5695</v>
      </c>
      <c r="J84" s="173">
        <f t="shared" si="2"/>
        <v>0.56950000000000001</v>
      </c>
      <c r="K84" s="169"/>
      <c r="L84" s="169"/>
      <c r="M84" s="169"/>
      <c r="N84" s="170" t="s">
        <v>270</v>
      </c>
      <c r="O84" s="174" t="s">
        <v>271</v>
      </c>
    </row>
    <row r="85" spans="1:15" x14ac:dyDescent="0.25">
      <c r="A85" s="901"/>
      <c r="B85" s="175" t="s">
        <v>272</v>
      </c>
      <c r="C85" s="175" t="s">
        <v>273</v>
      </c>
      <c r="D85" s="175" t="s">
        <v>274</v>
      </c>
      <c r="E85" s="175" t="s">
        <v>269</v>
      </c>
      <c r="F85" s="176">
        <v>100</v>
      </c>
      <c r="G85" s="177">
        <v>24000</v>
      </c>
      <c r="H85" s="177">
        <v>2000</v>
      </c>
      <c r="I85" s="177">
        <v>1359</v>
      </c>
      <c r="J85" s="178">
        <f t="shared" si="2"/>
        <v>0.67949999999999999</v>
      </c>
      <c r="K85" s="175"/>
      <c r="L85" s="175"/>
      <c r="M85" s="175"/>
      <c r="N85" s="179" t="s">
        <v>270</v>
      </c>
      <c r="O85" s="174" t="s">
        <v>271</v>
      </c>
    </row>
    <row r="86" spans="1:15" x14ac:dyDescent="0.25">
      <c r="A86" s="900" t="s">
        <v>240</v>
      </c>
      <c r="B86" s="169" t="s">
        <v>266</v>
      </c>
      <c r="C86" s="169" t="s">
        <v>267</v>
      </c>
      <c r="D86" s="169" t="s">
        <v>268</v>
      </c>
      <c r="E86" s="169" t="s">
        <v>269</v>
      </c>
      <c r="F86" s="44">
        <v>100</v>
      </c>
      <c r="G86" s="172">
        <v>115000</v>
      </c>
      <c r="H86" s="172">
        <v>10000</v>
      </c>
      <c r="I86" s="172">
        <v>6617</v>
      </c>
      <c r="J86" s="180">
        <f>I86/H86</f>
        <v>0.66169999999999995</v>
      </c>
      <c r="K86" s="169"/>
      <c r="L86" s="169"/>
      <c r="M86" s="169"/>
      <c r="N86" s="170" t="s">
        <v>270</v>
      </c>
      <c r="O86" s="174" t="s">
        <v>271</v>
      </c>
    </row>
    <row r="87" spans="1:15" x14ac:dyDescent="0.25">
      <c r="A87" s="901"/>
      <c r="B87" s="169" t="s">
        <v>272</v>
      </c>
      <c r="C87" s="169" t="s">
        <v>273</v>
      </c>
      <c r="D87" s="169" t="s">
        <v>274</v>
      </c>
      <c r="E87" s="169" t="s">
        <v>269</v>
      </c>
      <c r="F87" s="44">
        <v>100</v>
      </c>
      <c r="G87" s="172">
        <v>24000</v>
      </c>
      <c r="H87" s="172">
        <v>2000</v>
      </c>
      <c r="I87" s="181">
        <v>1891</v>
      </c>
      <c r="J87" s="180">
        <f>I87/H87</f>
        <v>0.94550000000000001</v>
      </c>
      <c r="K87" s="182"/>
      <c r="L87" s="182"/>
      <c r="M87" s="182"/>
      <c r="N87" s="170" t="s">
        <v>270</v>
      </c>
      <c r="O87" s="174" t="s">
        <v>271</v>
      </c>
    </row>
    <row r="88" spans="1:15" x14ac:dyDescent="0.25">
      <c r="A88" s="900" t="s">
        <v>241</v>
      </c>
      <c r="B88" s="169" t="s">
        <v>266</v>
      </c>
      <c r="C88" s="169" t="s">
        <v>267</v>
      </c>
      <c r="D88" s="169" t="s">
        <v>268</v>
      </c>
      <c r="E88" s="169" t="s">
        <v>269</v>
      </c>
      <c r="F88" s="44">
        <v>100</v>
      </c>
      <c r="G88" s="172">
        <v>115000</v>
      </c>
      <c r="H88" s="181">
        <v>10000</v>
      </c>
      <c r="I88" s="181">
        <v>8177</v>
      </c>
      <c r="J88" s="180">
        <f>I88/H88</f>
        <v>0.81769999999999998</v>
      </c>
      <c r="K88" s="182"/>
      <c r="L88" s="182"/>
      <c r="M88" s="182"/>
      <c r="N88" s="170" t="s">
        <v>270</v>
      </c>
      <c r="O88" s="174" t="s">
        <v>271</v>
      </c>
    </row>
    <row r="89" spans="1:15" ht="15.75" thickBot="1" x14ac:dyDescent="0.3">
      <c r="A89" s="904" t="s">
        <v>241</v>
      </c>
      <c r="B89" s="171" t="s">
        <v>272</v>
      </c>
      <c r="C89" s="171" t="s">
        <v>273</v>
      </c>
      <c r="D89" s="171" t="s">
        <v>274</v>
      </c>
      <c r="E89" s="171" t="s">
        <v>269</v>
      </c>
      <c r="F89" s="183">
        <v>100</v>
      </c>
      <c r="G89" s="184">
        <v>24000</v>
      </c>
      <c r="H89" s="184">
        <v>2400</v>
      </c>
      <c r="I89" s="184">
        <v>2642</v>
      </c>
      <c r="J89" s="185">
        <f>I89/H89</f>
        <v>1.1008333333333333</v>
      </c>
      <c r="K89" s="171"/>
      <c r="L89" s="171"/>
      <c r="M89" s="171"/>
      <c r="N89" s="170" t="s">
        <v>270</v>
      </c>
      <c r="O89" s="174" t="s">
        <v>271</v>
      </c>
    </row>
    <row r="90" spans="1:15" x14ac:dyDescent="0.25">
      <c r="A90" s="186"/>
      <c r="O90" s="174" t="s">
        <v>271</v>
      </c>
    </row>
    <row r="91" spans="1:15" ht="15.75" thickBot="1" x14ac:dyDescent="0.3">
      <c r="O91" s="174" t="s">
        <v>271</v>
      </c>
    </row>
    <row r="92" spans="1:15" ht="20.25" x14ac:dyDescent="0.25">
      <c r="A92" s="897" t="s">
        <v>275</v>
      </c>
      <c r="B92" s="898"/>
      <c r="C92" s="898"/>
      <c r="D92" s="898"/>
      <c r="E92" s="898"/>
      <c r="F92" s="898"/>
      <c r="G92" s="898"/>
      <c r="H92" s="898"/>
      <c r="I92" s="898"/>
      <c r="J92" s="898"/>
      <c r="K92" s="898"/>
      <c r="L92" s="898"/>
      <c r="M92" s="898"/>
      <c r="N92" s="899"/>
      <c r="O92" s="174" t="s">
        <v>271</v>
      </c>
    </row>
    <row r="93" spans="1:15" ht="44.25" customHeight="1" x14ac:dyDescent="0.25">
      <c r="A93" s="154" t="s">
        <v>26</v>
      </c>
      <c r="B93" s="155" t="s">
        <v>253</v>
      </c>
      <c r="C93" s="155" t="s">
        <v>254</v>
      </c>
      <c r="D93" s="155" t="s">
        <v>255</v>
      </c>
      <c r="E93" s="155" t="s">
        <v>256</v>
      </c>
      <c r="F93" s="155" t="s">
        <v>276</v>
      </c>
      <c r="G93" s="155" t="s">
        <v>258</v>
      </c>
      <c r="H93" s="155" t="s">
        <v>277</v>
      </c>
      <c r="I93" s="155" t="s">
        <v>278</v>
      </c>
      <c r="J93" s="155" t="s">
        <v>279</v>
      </c>
      <c r="K93" s="155" t="s">
        <v>262</v>
      </c>
      <c r="L93" s="155" t="s">
        <v>263</v>
      </c>
      <c r="M93" s="155" t="s">
        <v>264</v>
      </c>
      <c r="N93" s="156" t="s">
        <v>265</v>
      </c>
      <c r="O93" s="174" t="s">
        <v>271</v>
      </c>
    </row>
    <row r="94" spans="1:15" s="120" customFormat="1" ht="15.75" customHeight="1" x14ac:dyDescent="0.25">
      <c r="A94" s="900" t="s">
        <v>243</v>
      </c>
      <c r="B94" s="187" t="s">
        <v>266</v>
      </c>
      <c r="C94" s="187" t="s">
        <v>267</v>
      </c>
      <c r="D94" s="187" t="s">
        <v>268</v>
      </c>
      <c r="E94" s="187" t="s">
        <v>269</v>
      </c>
      <c r="F94" s="44">
        <v>100</v>
      </c>
      <c r="G94" s="172">
        <v>115000</v>
      </c>
      <c r="H94" s="172">
        <v>22000</v>
      </c>
      <c r="I94" s="172">
        <v>0</v>
      </c>
      <c r="J94" s="173">
        <f>I94/H94</f>
        <v>0</v>
      </c>
      <c r="K94" s="172">
        <v>1823</v>
      </c>
      <c r="L94" s="172">
        <v>926</v>
      </c>
      <c r="M94" s="173">
        <f>+L94/K94</f>
        <v>0.50795392210641799</v>
      </c>
      <c r="N94" s="188" t="s">
        <v>270</v>
      </c>
      <c r="O94" s="174" t="s">
        <v>271</v>
      </c>
    </row>
    <row r="95" spans="1:15" s="120" customFormat="1" ht="15.75" customHeight="1" x14ac:dyDescent="0.25">
      <c r="A95" s="901"/>
      <c r="B95" s="189" t="s">
        <v>272</v>
      </c>
      <c r="C95" s="189" t="s">
        <v>273</v>
      </c>
      <c r="D95" s="189" t="s">
        <v>274</v>
      </c>
      <c r="E95" s="189" t="s">
        <v>269</v>
      </c>
      <c r="F95" s="176">
        <v>100</v>
      </c>
      <c r="G95" s="177">
        <v>24000</v>
      </c>
      <c r="H95" s="177">
        <v>3200</v>
      </c>
      <c r="I95" s="177">
        <v>0</v>
      </c>
      <c r="J95" s="178">
        <v>0</v>
      </c>
      <c r="K95" s="177">
        <v>0</v>
      </c>
      <c r="L95" s="177">
        <v>0</v>
      </c>
      <c r="M95" s="178" t="s">
        <v>81</v>
      </c>
      <c r="N95" s="190" t="s">
        <v>270</v>
      </c>
      <c r="O95" s="174" t="s">
        <v>271</v>
      </c>
    </row>
    <row r="96" spans="1:15" s="120" customFormat="1" ht="15.75" customHeight="1" x14ac:dyDescent="0.25">
      <c r="A96" s="900" t="s">
        <v>244</v>
      </c>
      <c r="B96" s="187" t="s">
        <v>266</v>
      </c>
      <c r="C96" s="187" t="s">
        <v>267</v>
      </c>
      <c r="D96" s="187" t="s">
        <v>268</v>
      </c>
      <c r="E96" s="187" t="s">
        <v>269</v>
      </c>
      <c r="F96" s="44">
        <v>100</v>
      </c>
      <c r="G96" s="172">
        <v>115000</v>
      </c>
      <c r="H96" s="172">
        <v>22000</v>
      </c>
      <c r="I96" s="172">
        <v>977</v>
      </c>
      <c r="J96" s="173">
        <f t="shared" ref="J96:J107" si="3">+I96/H96</f>
        <v>4.4409090909090912E-2</v>
      </c>
      <c r="K96" s="172">
        <v>1823</v>
      </c>
      <c r="L96" s="172">
        <v>1751</v>
      </c>
      <c r="M96" s="173">
        <f>+L96/K96</f>
        <v>0.96050466264399337</v>
      </c>
      <c r="N96" s="188" t="s">
        <v>270</v>
      </c>
      <c r="O96" s="174" t="s">
        <v>271</v>
      </c>
    </row>
    <row r="97" spans="1:15" s="120" customFormat="1" ht="15.75" customHeight="1" x14ac:dyDescent="0.25">
      <c r="A97" s="901"/>
      <c r="B97" s="189" t="s">
        <v>272</v>
      </c>
      <c r="C97" s="189" t="s">
        <v>273</v>
      </c>
      <c r="D97" s="189" t="s">
        <v>274</v>
      </c>
      <c r="E97" s="189" t="s">
        <v>269</v>
      </c>
      <c r="F97" s="176">
        <v>100</v>
      </c>
      <c r="G97" s="177">
        <v>24000</v>
      </c>
      <c r="H97" s="177">
        <v>3200</v>
      </c>
      <c r="I97" s="177">
        <v>419</v>
      </c>
      <c r="J97" s="178">
        <f t="shared" si="3"/>
        <v>0.13093750000000001</v>
      </c>
      <c r="K97" s="177">
        <v>0</v>
      </c>
      <c r="L97" s="177">
        <v>0</v>
      </c>
      <c r="M97" s="178" t="s">
        <v>81</v>
      </c>
      <c r="N97" s="190" t="s">
        <v>270</v>
      </c>
      <c r="O97" s="174" t="s">
        <v>271</v>
      </c>
    </row>
    <row r="98" spans="1:15" s="120" customFormat="1" ht="15.75" customHeight="1" x14ac:dyDescent="0.25">
      <c r="A98" s="900" t="s">
        <v>245</v>
      </c>
      <c r="B98" s="187" t="s">
        <v>266</v>
      </c>
      <c r="C98" s="187" t="s">
        <v>267</v>
      </c>
      <c r="D98" s="187" t="s">
        <v>268</v>
      </c>
      <c r="E98" s="187" t="s">
        <v>269</v>
      </c>
      <c r="F98" s="44">
        <v>100</v>
      </c>
      <c r="G98" s="172">
        <v>115000</v>
      </c>
      <c r="H98" s="172">
        <v>22000</v>
      </c>
      <c r="I98" s="172">
        <v>1079</v>
      </c>
      <c r="J98" s="173">
        <f t="shared" si="3"/>
        <v>4.9045454545454545E-2</v>
      </c>
      <c r="K98" s="172">
        <v>1823</v>
      </c>
      <c r="L98" s="172">
        <v>1823</v>
      </c>
      <c r="M98" s="173">
        <f>+L98/K98</f>
        <v>1</v>
      </c>
      <c r="N98" s="188" t="s">
        <v>270</v>
      </c>
      <c r="O98" s="174" t="s">
        <v>271</v>
      </c>
    </row>
    <row r="99" spans="1:15" s="120" customFormat="1" ht="15.75" customHeight="1" x14ac:dyDescent="0.25">
      <c r="A99" s="901"/>
      <c r="B99" s="189" t="s">
        <v>272</v>
      </c>
      <c r="C99" s="189" t="s">
        <v>273</v>
      </c>
      <c r="D99" s="189" t="s">
        <v>274</v>
      </c>
      <c r="E99" s="189" t="s">
        <v>269</v>
      </c>
      <c r="F99" s="176">
        <v>100</v>
      </c>
      <c r="G99" s="177">
        <v>24000</v>
      </c>
      <c r="H99" s="177">
        <v>3200</v>
      </c>
      <c r="I99" s="177">
        <v>601</v>
      </c>
      <c r="J99" s="178">
        <f t="shared" si="3"/>
        <v>0.18781249999999999</v>
      </c>
      <c r="K99" s="177">
        <v>0</v>
      </c>
      <c r="L99" s="177">
        <v>0</v>
      </c>
      <c r="M99" s="178" t="s">
        <v>81</v>
      </c>
      <c r="N99" s="190" t="s">
        <v>270</v>
      </c>
      <c r="O99" s="174" t="s">
        <v>271</v>
      </c>
    </row>
    <row r="100" spans="1:15" s="120" customFormat="1" ht="15.75" customHeight="1" x14ac:dyDescent="0.25">
      <c r="A100" s="900" t="s">
        <v>246</v>
      </c>
      <c r="B100" s="187" t="s">
        <v>266</v>
      </c>
      <c r="C100" s="187" t="s">
        <v>267</v>
      </c>
      <c r="D100" s="187" t="s">
        <v>268</v>
      </c>
      <c r="E100" s="187" t="s">
        <v>269</v>
      </c>
      <c r="F100" s="44">
        <v>100</v>
      </c>
      <c r="G100" s="172">
        <v>115000</v>
      </c>
      <c r="H100" s="172">
        <v>16000</v>
      </c>
      <c r="I100" s="172">
        <v>3007</v>
      </c>
      <c r="J100" s="173">
        <f t="shared" si="3"/>
        <v>0.18793750000000001</v>
      </c>
      <c r="K100" s="172">
        <v>1823</v>
      </c>
      <c r="L100" s="172">
        <v>1823</v>
      </c>
      <c r="M100" s="173">
        <f>+L100/K100</f>
        <v>1</v>
      </c>
      <c r="N100" s="188" t="s">
        <v>270</v>
      </c>
      <c r="O100" s="174" t="s">
        <v>271</v>
      </c>
    </row>
    <row r="101" spans="1:15" s="120" customFormat="1" ht="15.75" customHeight="1" x14ac:dyDescent="0.25">
      <c r="A101" s="901"/>
      <c r="B101" s="189" t="s">
        <v>272</v>
      </c>
      <c r="C101" s="189" t="s">
        <v>273</v>
      </c>
      <c r="D101" s="189" t="s">
        <v>274</v>
      </c>
      <c r="E101" s="189" t="s">
        <v>269</v>
      </c>
      <c r="F101" s="176">
        <v>100</v>
      </c>
      <c r="G101" s="177">
        <v>24000</v>
      </c>
      <c r="H101" s="177">
        <v>3200</v>
      </c>
      <c r="I101" s="177">
        <v>1045</v>
      </c>
      <c r="J101" s="178">
        <f t="shared" si="3"/>
        <v>0.32656249999999998</v>
      </c>
      <c r="K101" s="177">
        <v>0</v>
      </c>
      <c r="L101" s="177">
        <v>0</v>
      </c>
      <c r="M101" s="178" t="s">
        <v>81</v>
      </c>
      <c r="N101" s="190" t="s">
        <v>270</v>
      </c>
      <c r="O101" s="174" t="s">
        <v>271</v>
      </c>
    </row>
    <row r="102" spans="1:15" s="120" customFormat="1" ht="15.75" customHeight="1" x14ac:dyDescent="0.25">
      <c r="A102" s="900" t="s">
        <v>247</v>
      </c>
      <c r="B102" s="187" t="s">
        <v>266</v>
      </c>
      <c r="C102" s="187" t="s">
        <v>267</v>
      </c>
      <c r="D102" s="187" t="s">
        <v>268</v>
      </c>
      <c r="E102" s="187" t="s">
        <v>269</v>
      </c>
      <c r="F102" s="44">
        <v>100</v>
      </c>
      <c r="G102" s="172">
        <v>115000</v>
      </c>
      <c r="H102" s="172">
        <v>16000</v>
      </c>
      <c r="I102" s="172">
        <v>7071</v>
      </c>
      <c r="J102" s="173">
        <f t="shared" si="3"/>
        <v>0.44193749999999998</v>
      </c>
      <c r="K102" s="172">
        <v>1823</v>
      </c>
      <c r="L102" s="172">
        <v>1823</v>
      </c>
      <c r="M102" s="173">
        <f>+L102/K102</f>
        <v>1</v>
      </c>
      <c r="N102" s="188" t="s">
        <v>270</v>
      </c>
      <c r="O102" s="174" t="s">
        <v>271</v>
      </c>
    </row>
    <row r="103" spans="1:15" s="120" customFormat="1" ht="15.75" customHeight="1" x14ac:dyDescent="0.25">
      <c r="A103" s="901"/>
      <c r="B103" s="189" t="s">
        <v>272</v>
      </c>
      <c r="C103" s="189" t="s">
        <v>273</v>
      </c>
      <c r="D103" s="189" t="s">
        <v>274</v>
      </c>
      <c r="E103" s="189" t="s">
        <v>269</v>
      </c>
      <c r="F103" s="176">
        <v>100</v>
      </c>
      <c r="G103" s="177">
        <v>24000</v>
      </c>
      <c r="H103" s="177">
        <v>3200</v>
      </c>
      <c r="I103" s="177">
        <v>1540</v>
      </c>
      <c r="J103" s="178">
        <f t="shared" si="3"/>
        <v>0.48125000000000001</v>
      </c>
      <c r="K103" s="177">
        <v>0</v>
      </c>
      <c r="L103" s="177">
        <v>0</v>
      </c>
      <c r="M103" s="178" t="s">
        <v>81</v>
      </c>
      <c r="N103" s="190" t="s">
        <v>270</v>
      </c>
      <c r="O103" s="174" t="s">
        <v>271</v>
      </c>
    </row>
    <row r="104" spans="1:15" s="120" customFormat="1" ht="15.75" customHeight="1" x14ac:dyDescent="0.25">
      <c r="A104" s="900" t="s">
        <v>248</v>
      </c>
      <c r="B104" s="187" t="s">
        <v>266</v>
      </c>
      <c r="C104" s="187" t="s">
        <v>267</v>
      </c>
      <c r="D104" s="187" t="s">
        <v>268</v>
      </c>
      <c r="E104" s="187" t="s">
        <v>269</v>
      </c>
      <c r="F104" s="44">
        <v>100</v>
      </c>
      <c r="G104" s="172">
        <v>115000</v>
      </c>
      <c r="H104" s="172">
        <v>16000</v>
      </c>
      <c r="I104" s="172">
        <v>9025</v>
      </c>
      <c r="J104" s="173">
        <f t="shared" si="3"/>
        <v>0.56406250000000002</v>
      </c>
      <c r="K104" s="172">
        <v>1823</v>
      </c>
      <c r="L104" s="172">
        <v>1823</v>
      </c>
      <c r="M104" s="173">
        <f>+L104/K104</f>
        <v>1</v>
      </c>
      <c r="N104" s="188" t="s">
        <v>270</v>
      </c>
      <c r="O104" s="174" t="s">
        <v>271</v>
      </c>
    </row>
    <row r="105" spans="1:15" s="120" customFormat="1" ht="15.75" customHeight="1" x14ac:dyDescent="0.25">
      <c r="A105" s="901" t="s">
        <v>241</v>
      </c>
      <c r="B105" s="189" t="s">
        <v>272</v>
      </c>
      <c r="C105" s="189" t="s">
        <v>273</v>
      </c>
      <c r="D105" s="189" t="s">
        <v>274</v>
      </c>
      <c r="E105" s="189" t="s">
        <v>269</v>
      </c>
      <c r="F105" s="176">
        <v>100</v>
      </c>
      <c r="G105" s="177">
        <v>24000</v>
      </c>
      <c r="H105" s="177">
        <v>3200</v>
      </c>
      <c r="I105" s="177">
        <v>2156</v>
      </c>
      <c r="J105" s="178">
        <f t="shared" si="3"/>
        <v>0.67374999999999996</v>
      </c>
      <c r="K105" s="177">
        <v>0</v>
      </c>
      <c r="L105" s="177">
        <v>0</v>
      </c>
      <c r="M105" s="178" t="s">
        <v>81</v>
      </c>
      <c r="N105" s="190" t="s">
        <v>270</v>
      </c>
      <c r="O105" s="174" t="s">
        <v>271</v>
      </c>
    </row>
    <row r="106" spans="1:15" s="120" customFormat="1" ht="15.75" customHeight="1" x14ac:dyDescent="0.25">
      <c r="A106" s="900" t="s">
        <v>235</v>
      </c>
      <c r="B106" s="187" t="s">
        <v>266</v>
      </c>
      <c r="C106" s="187" t="s">
        <v>267</v>
      </c>
      <c r="D106" s="187" t="s">
        <v>268</v>
      </c>
      <c r="E106" s="187" t="s">
        <v>269</v>
      </c>
      <c r="F106" s="44">
        <v>100</v>
      </c>
      <c r="G106" s="172">
        <v>115000</v>
      </c>
      <c r="H106" s="172">
        <v>16000</v>
      </c>
      <c r="I106" s="172">
        <v>10835</v>
      </c>
      <c r="J106" s="173">
        <f t="shared" si="3"/>
        <v>0.67718750000000005</v>
      </c>
      <c r="K106" s="172">
        <v>1823</v>
      </c>
      <c r="L106" s="172">
        <v>1823</v>
      </c>
      <c r="M106" s="173">
        <f>+L106/K106</f>
        <v>1</v>
      </c>
      <c r="N106" s="188" t="s">
        <v>270</v>
      </c>
      <c r="O106" s="174" t="s">
        <v>271</v>
      </c>
    </row>
    <row r="107" spans="1:15" s="120" customFormat="1" ht="15.75" customHeight="1" x14ac:dyDescent="0.25">
      <c r="A107" s="901"/>
      <c r="B107" s="189" t="s">
        <v>272</v>
      </c>
      <c r="C107" s="189" t="s">
        <v>273</v>
      </c>
      <c r="D107" s="189" t="s">
        <v>274</v>
      </c>
      <c r="E107" s="189" t="s">
        <v>269</v>
      </c>
      <c r="F107" s="176">
        <v>100</v>
      </c>
      <c r="G107" s="177">
        <v>24000</v>
      </c>
      <c r="H107" s="177">
        <v>3200</v>
      </c>
      <c r="I107" s="177">
        <v>2441</v>
      </c>
      <c r="J107" s="178">
        <f t="shared" si="3"/>
        <v>0.7628125</v>
      </c>
      <c r="K107" s="177">
        <v>0</v>
      </c>
      <c r="L107" s="177">
        <v>0</v>
      </c>
      <c r="M107" s="178" t="s">
        <v>81</v>
      </c>
      <c r="N107" s="190" t="s">
        <v>270</v>
      </c>
      <c r="O107" s="174" t="s">
        <v>271</v>
      </c>
    </row>
    <row r="108" spans="1:15" s="120" customFormat="1" ht="15.75" customHeight="1" x14ac:dyDescent="0.25">
      <c r="A108" s="900" t="s">
        <v>237</v>
      </c>
      <c r="B108" s="187" t="s">
        <v>266</v>
      </c>
      <c r="C108" s="187" t="s">
        <v>267</v>
      </c>
      <c r="D108" s="187" t="s">
        <v>268</v>
      </c>
      <c r="E108" s="187" t="s">
        <v>269</v>
      </c>
      <c r="F108" s="44">
        <v>100</v>
      </c>
      <c r="G108" s="172">
        <v>115000</v>
      </c>
      <c r="H108" s="172">
        <v>25000</v>
      </c>
      <c r="I108" s="172">
        <v>15102</v>
      </c>
      <c r="J108" s="173">
        <v>0.60407999999999995</v>
      </c>
      <c r="K108" s="172">
        <v>1823</v>
      </c>
      <c r="L108" s="172">
        <v>1823</v>
      </c>
      <c r="M108" s="173">
        <v>1</v>
      </c>
      <c r="N108" s="188" t="s">
        <v>270</v>
      </c>
      <c r="O108" s="174" t="s">
        <v>271</v>
      </c>
    </row>
    <row r="109" spans="1:15" s="120" customFormat="1" ht="15.75" customHeight="1" x14ac:dyDescent="0.25">
      <c r="A109" s="901"/>
      <c r="B109" s="189" t="s">
        <v>272</v>
      </c>
      <c r="C109" s="189" t="s">
        <v>273</v>
      </c>
      <c r="D109" s="189" t="s">
        <v>274</v>
      </c>
      <c r="E109" s="189" t="s">
        <v>269</v>
      </c>
      <c r="F109" s="176">
        <v>100</v>
      </c>
      <c r="G109" s="177">
        <v>24000</v>
      </c>
      <c r="H109" s="177">
        <v>3200</v>
      </c>
      <c r="I109" s="177">
        <v>2808</v>
      </c>
      <c r="J109" s="178">
        <v>0.87749999999999995</v>
      </c>
      <c r="K109" s="177">
        <v>0</v>
      </c>
      <c r="L109" s="177">
        <v>0</v>
      </c>
      <c r="M109" s="178" t="s">
        <v>81</v>
      </c>
      <c r="N109" s="190" t="s">
        <v>270</v>
      </c>
      <c r="O109" s="174" t="s">
        <v>271</v>
      </c>
    </row>
    <row r="110" spans="1:15" s="120" customFormat="1" ht="15.75" customHeight="1" x14ac:dyDescent="0.25">
      <c r="A110" s="900" t="s">
        <v>238</v>
      </c>
      <c r="B110" s="187" t="s">
        <v>266</v>
      </c>
      <c r="C110" s="187" t="s">
        <v>267</v>
      </c>
      <c r="D110" s="187" t="s">
        <v>268</v>
      </c>
      <c r="E110" s="187" t="s">
        <v>269</v>
      </c>
      <c r="F110" s="44">
        <v>100</v>
      </c>
      <c r="G110" s="172">
        <v>115000</v>
      </c>
      <c r="H110" s="172">
        <v>25000</v>
      </c>
      <c r="I110" s="172">
        <f>+[6]INVERSIÓN!BE10</f>
        <v>18057</v>
      </c>
      <c r="J110" s="173">
        <f t="shared" ref="J110:J115" si="4">+I110/H110</f>
        <v>0.72228000000000003</v>
      </c>
      <c r="K110" s="172">
        <v>1823</v>
      </c>
      <c r="L110" s="172">
        <v>1823</v>
      </c>
      <c r="M110" s="173">
        <f>+L110/K110</f>
        <v>1</v>
      </c>
      <c r="N110" s="188" t="s">
        <v>270</v>
      </c>
      <c r="O110" s="174" t="s">
        <v>271</v>
      </c>
    </row>
    <row r="111" spans="1:15" s="120" customFormat="1" ht="15.75" customHeight="1" x14ac:dyDescent="0.25">
      <c r="A111" s="901"/>
      <c r="B111" s="189" t="s">
        <v>272</v>
      </c>
      <c r="C111" s="189" t="s">
        <v>273</v>
      </c>
      <c r="D111" s="189" t="s">
        <v>274</v>
      </c>
      <c r="E111" s="189" t="s">
        <v>269</v>
      </c>
      <c r="F111" s="176">
        <v>100</v>
      </c>
      <c r="G111" s="177">
        <v>24000</v>
      </c>
      <c r="H111" s="177">
        <v>3800</v>
      </c>
      <c r="I111" s="177">
        <f>+[6]INVERSIÓN!BE24</f>
        <v>3083</v>
      </c>
      <c r="J111" s="178">
        <f t="shared" si="4"/>
        <v>0.81131578947368421</v>
      </c>
      <c r="K111" s="177">
        <v>0</v>
      </c>
      <c r="L111" s="177">
        <v>0</v>
      </c>
      <c r="M111" s="178" t="s">
        <v>81</v>
      </c>
      <c r="N111" s="190" t="s">
        <v>270</v>
      </c>
      <c r="O111" s="174" t="s">
        <v>271</v>
      </c>
    </row>
    <row r="112" spans="1:15" s="120" customFormat="1" ht="15.75" customHeight="1" x14ac:dyDescent="0.25">
      <c r="A112" s="900" t="s">
        <v>239</v>
      </c>
      <c r="B112" s="187" t="s">
        <v>266</v>
      </c>
      <c r="C112" s="187" t="s">
        <v>267</v>
      </c>
      <c r="D112" s="187" t="s">
        <v>268</v>
      </c>
      <c r="E112" s="187" t="s">
        <v>269</v>
      </c>
      <c r="F112" s="44">
        <v>100</v>
      </c>
      <c r="G112" s="172">
        <v>115000</v>
      </c>
      <c r="H112" s="172">
        <v>25000</v>
      </c>
      <c r="I112" s="172">
        <f>+[7]INVERSIÓN!BE10</f>
        <v>20226</v>
      </c>
      <c r="J112" s="173">
        <f t="shared" si="4"/>
        <v>0.80903999999999998</v>
      </c>
      <c r="K112" s="172">
        <v>1823</v>
      </c>
      <c r="L112" s="172">
        <v>1823</v>
      </c>
      <c r="M112" s="173">
        <f>+L112/K112</f>
        <v>1</v>
      </c>
      <c r="N112" s="188" t="s">
        <v>270</v>
      </c>
      <c r="O112" s="174" t="s">
        <v>271</v>
      </c>
    </row>
    <row r="113" spans="1:15" s="120" customFormat="1" ht="15.75" customHeight="1" x14ac:dyDescent="0.25">
      <c r="A113" s="901"/>
      <c r="B113" s="189" t="s">
        <v>272</v>
      </c>
      <c r="C113" s="189" t="s">
        <v>273</v>
      </c>
      <c r="D113" s="189" t="s">
        <v>274</v>
      </c>
      <c r="E113" s="189" t="s">
        <v>269</v>
      </c>
      <c r="F113" s="176">
        <v>100</v>
      </c>
      <c r="G113" s="177">
        <v>24000</v>
      </c>
      <c r="H113" s="177">
        <v>3800</v>
      </c>
      <c r="I113" s="177">
        <f>+[7]INVERSIÓN!BE24</f>
        <v>3358</v>
      </c>
      <c r="J113" s="178">
        <f t="shared" si="4"/>
        <v>0.88368421052631574</v>
      </c>
      <c r="K113" s="177">
        <v>0</v>
      </c>
      <c r="L113" s="177">
        <v>0</v>
      </c>
      <c r="M113" s="178" t="s">
        <v>81</v>
      </c>
      <c r="N113" s="190" t="s">
        <v>270</v>
      </c>
      <c r="O113" s="174" t="s">
        <v>271</v>
      </c>
    </row>
    <row r="114" spans="1:15" s="120" customFormat="1" ht="15.75" customHeight="1" x14ac:dyDescent="0.25">
      <c r="A114" s="900" t="s">
        <v>240</v>
      </c>
      <c r="B114" s="187" t="s">
        <v>266</v>
      </c>
      <c r="C114" s="187" t="s">
        <v>267</v>
      </c>
      <c r="D114" s="187" t="s">
        <v>268</v>
      </c>
      <c r="E114" s="187" t="s">
        <v>269</v>
      </c>
      <c r="F114" s="44">
        <v>100</v>
      </c>
      <c r="G114" s="172">
        <v>115000</v>
      </c>
      <c r="H114" s="172">
        <v>25000</v>
      </c>
      <c r="I114" s="172">
        <f>+[8]INVERSIÓN!BE10</f>
        <v>22714</v>
      </c>
      <c r="J114" s="173">
        <f t="shared" si="4"/>
        <v>0.90856000000000003</v>
      </c>
      <c r="K114" s="172">
        <v>1823</v>
      </c>
      <c r="L114" s="172">
        <v>1823</v>
      </c>
      <c r="M114" s="173">
        <f>+L114/K114</f>
        <v>1</v>
      </c>
      <c r="N114" s="188" t="s">
        <v>270</v>
      </c>
      <c r="O114" s="174" t="s">
        <v>271</v>
      </c>
    </row>
    <row r="115" spans="1:15" s="120" customFormat="1" ht="15.75" customHeight="1" x14ac:dyDescent="0.25">
      <c r="A115" s="901"/>
      <c r="B115" s="189" t="s">
        <v>272</v>
      </c>
      <c r="C115" s="189" t="s">
        <v>273</v>
      </c>
      <c r="D115" s="189" t="s">
        <v>274</v>
      </c>
      <c r="E115" s="189" t="s">
        <v>269</v>
      </c>
      <c r="F115" s="176">
        <v>100</v>
      </c>
      <c r="G115" s="177">
        <v>24000</v>
      </c>
      <c r="H115" s="177">
        <v>3800</v>
      </c>
      <c r="I115" s="177">
        <f>+[8]INVERSIÓN!BE24</f>
        <v>3637</v>
      </c>
      <c r="J115" s="178">
        <f t="shared" si="4"/>
        <v>0.95710526315789479</v>
      </c>
      <c r="K115" s="177">
        <v>0</v>
      </c>
      <c r="L115" s="177">
        <v>0</v>
      </c>
      <c r="M115" s="178" t="s">
        <v>81</v>
      </c>
      <c r="N115" s="190" t="s">
        <v>270</v>
      </c>
      <c r="O115" s="174" t="s">
        <v>271</v>
      </c>
    </row>
    <row r="116" spans="1:15" s="120" customFormat="1" ht="15.75" customHeight="1" x14ac:dyDescent="0.25">
      <c r="A116" s="900" t="s">
        <v>241</v>
      </c>
      <c r="B116" s="187" t="s">
        <v>266</v>
      </c>
      <c r="C116" s="187" t="s">
        <v>267</v>
      </c>
      <c r="D116" s="187" t="s">
        <v>268</v>
      </c>
      <c r="E116" s="187" t="s">
        <v>269</v>
      </c>
      <c r="F116" s="44">
        <v>100</v>
      </c>
      <c r="G116" s="172">
        <v>115000</v>
      </c>
      <c r="H116" s="172">
        <v>25000</v>
      </c>
      <c r="I116" s="172">
        <v>25242</v>
      </c>
      <c r="J116" s="173">
        <v>1.0096799999999999</v>
      </c>
      <c r="K116" s="172">
        <v>1823</v>
      </c>
      <c r="L116" s="172">
        <v>1823</v>
      </c>
      <c r="M116" s="173">
        <v>1</v>
      </c>
      <c r="N116" s="188" t="s">
        <v>270</v>
      </c>
      <c r="O116" s="174" t="s">
        <v>271</v>
      </c>
    </row>
    <row r="117" spans="1:15" s="120" customFormat="1" ht="15.75" customHeight="1" x14ac:dyDescent="0.25">
      <c r="A117" s="901" t="s">
        <v>241</v>
      </c>
      <c r="B117" s="189" t="s">
        <v>272</v>
      </c>
      <c r="C117" s="189" t="s">
        <v>273</v>
      </c>
      <c r="D117" s="189" t="s">
        <v>274</v>
      </c>
      <c r="E117" s="189" t="s">
        <v>269</v>
      </c>
      <c r="F117" s="176">
        <v>100</v>
      </c>
      <c r="G117" s="177">
        <v>24000</v>
      </c>
      <c r="H117" s="177">
        <v>3800</v>
      </c>
      <c r="I117" s="177">
        <v>3800</v>
      </c>
      <c r="J117" s="178">
        <v>1</v>
      </c>
      <c r="K117" s="177">
        <v>0</v>
      </c>
      <c r="L117" s="177">
        <v>0</v>
      </c>
      <c r="M117" s="178" t="s">
        <v>81</v>
      </c>
      <c r="N117" s="190" t="s">
        <v>270</v>
      </c>
      <c r="O117" s="174" t="s">
        <v>271</v>
      </c>
    </row>
    <row r="119" spans="1:15" ht="20.25" x14ac:dyDescent="0.25">
      <c r="A119" s="897" t="s">
        <v>280</v>
      </c>
      <c r="B119" s="898"/>
      <c r="C119" s="898"/>
      <c r="D119" s="898"/>
      <c r="E119" s="898"/>
      <c r="F119" s="898"/>
      <c r="G119" s="898"/>
      <c r="H119" s="898"/>
      <c r="I119" s="898"/>
      <c r="J119" s="898"/>
      <c r="K119" s="898"/>
      <c r="L119" s="898"/>
      <c r="M119" s="898"/>
      <c r="N119" s="899"/>
    </row>
    <row r="120" spans="1:15" ht="44.25" customHeight="1" x14ac:dyDescent="0.25">
      <c r="A120" s="154" t="s">
        <v>27</v>
      </c>
      <c r="B120" s="155" t="s">
        <v>253</v>
      </c>
      <c r="C120" s="155" t="s">
        <v>254</v>
      </c>
      <c r="D120" s="155" t="s">
        <v>255</v>
      </c>
      <c r="E120" s="155" t="s">
        <v>256</v>
      </c>
      <c r="F120" s="155" t="s">
        <v>281</v>
      </c>
      <c r="G120" s="155" t="s">
        <v>282</v>
      </c>
      <c r="H120" s="155" t="s">
        <v>283</v>
      </c>
      <c r="I120" s="155" t="s">
        <v>284</v>
      </c>
      <c r="J120" s="155" t="s">
        <v>285</v>
      </c>
      <c r="K120" s="155" t="s">
        <v>262</v>
      </c>
      <c r="L120" s="155" t="s">
        <v>263</v>
      </c>
      <c r="M120" s="155" t="s">
        <v>264</v>
      </c>
      <c r="N120" s="156" t="s">
        <v>265</v>
      </c>
    </row>
    <row r="121" spans="1:15" ht="16.5" customHeight="1" x14ac:dyDescent="0.25">
      <c r="A121" s="900" t="s">
        <v>243</v>
      </c>
      <c r="B121" s="187" t="s">
        <v>266</v>
      </c>
      <c r="C121" s="187" t="s">
        <v>267</v>
      </c>
      <c r="D121" s="187" t="s">
        <v>268</v>
      </c>
      <c r="E121" s="187" t="s">
        <v>269</v>
      </c>
      <c r="F121" s="44">
        <v>100</v>
      </c>
      <c r="G121" s="172">
        <v>115000</v>
      </c>
      <c r="H121" s="172">
        <v>31000</v>
      </c>
      <c r="I121" s="172">
        <v>1014</v>
      </c>
      <c r="J121" s="191">
        <v>3.2709677419354842E-2</v>
      </c>
      <c r="K121" s="172">
        <v>0</v>
      </c>
      <c r="L121" s="172">
        <v>0</v>
      </c>
      <c r="M121" s="173" t="s">
        <v>81</v>
      </c>
      <c r="N121" s="188" t="s">
        <v>270</v>
      </c>
      <c r="O121" s="174" t="s">
        <v>271</v>
      </c>
    </row>
    <row r="122" spans="1:15" ht="16.5" customHeight="1" x14ac:dyDescent="0.25">
      <c r="A122" s="901"/>
      <c r="B122" s="189" t="s">
        <v>272</v>
      </c>
      <c r="C122" s="189" t="s">
        <v>273</v>
      </c>
      <c r="D122" s="189" t="s">
        <v>274</v>
      </c>
      <c r="E122" s="189" t="s">
        <v>269</v>
      </c>
      <c r="F122" s="176">
        <v>100</v>
      </c>
      <c r="G122" s="177">
        <v>24000</v>
      </c>
      <c r="H122" s="177">
        <v>7900</v>
      </c>
      <c r="I122" s="177">
        <v>109</v>
      </c>
      <c r="J122" s="192">
        <v>1.3797468354430379E-2</v>
      </c>
      <c r="K122" s="177">
        <v>0</v>
      </c>
      <c r="L122" s="177">
        <v>0</v>
      </c>
      <c r="M122" s="178" t="s">
        <v>81</v>
      </c>
      <c r="N122" s="190" t="s">
        <v>270</v>
      </c>
      <c r="O122" s="174" t="s">
        <v>271</v>
      </c>
    </row>
    <row r="123" spans="1:15" ht="16.5" customHeight="1" x14ac:dyDescent="0.25">
      <c r="A123" s="900" t="s">
        <v>244</v>
      </c>
      <c r="B123" s="187" t="s">
        <v>266</v>
      </c>
      <c r="C123" s="187" t="s">
        <v>267</v>
      </c>
      <c r="D123" s="187" t="s">
        <v>268</v>
      </c>
      <c r="E123" s="187" t="s">
        <v>269</v>
      </c>
      <c r="F123" s="44">
        <v>100</v>
      </c>
      <c r="G123" s="172">
        <v>115000</v>
      </c>
      <c r="H123" s="172">
        <v>31000</v>
      </c>
      <c r="I123" s="172">
        <v>2714</v>
      </c>
      <c r="J123" s="191">
        <v>8.7548387096774191E-2</v>
      </c>
      <c r="K123" s="172">
        <v>0</v>
      </c>
      <c r="L123" s="172">
        <v>0</v>
      </c>
      <c r="M123" s="173" t="s">
        <v>81</v>
      </c>
      <c r="N123" s="188" t="s">
        <v>270</v>
      </c>
      <c r="O123" s="174" t="s">
        <v>271</v>
      </c>
    </row>
    <row r="124" spans="1:15" ht="16.5" customHeight="1" x14ac:dyDescent="0.25">
      <c r="A124" s="901"/>
      <c r="B124" s="189" t="s">
        <v>272</v>
      </c>
      <c r="C124" s="189" t="s">
        <v>273</v>
      </c>
      <c r="D124" s="189" t="s">
        <v>274</v>
      </c>
      <c r="E124" s="189" t="s">
        <v>269</v>
      </c>
      <c r="F124" s="176">
        <v>100</v>
      </c>
      <c r="G124" s="177">
        <v>24000</v>
      </c>
      <c r="H124" s="177">
        <v>7900</v>
      </c>
      <c r="I124" s="177">
        <v>624</v>
      </c>
      <c r="J124" s="192">
        <v>7.8987341772151901E-2</v>
      </c>
      <c r="K124" s="177">
        <v>0</v>
      </c>
      <c r="L124" s="177">
        <v>0</v>
      </c>
      <c r="M124" s="178" t="s">
        <v>81</v>
      </c>
      <c r="N124" s="190" t="s">
        <v>270</v>
      </c>
      <c r="O124" s="174" t="s">
        <v>271</v>
      </c>
    </row>
    <row r="125" spans="1:15" ht="16.5" customHeight="1" x14ac:dyDescent="0.25">
      <c r="A125" s="900" t="s">
        <v>245</v>
      </c>
      <c r="B125" s="187" t="s">
        <v>266</v>
      </c>
      <c r="C125" s="187" t="s">
        <v>267</v>
      </c>
      <c r="D125" s="187" t="s">
        <v>268</v>
      </c>
      <c r="E125" s="187" t="s">
        <v>269</v>
      </c>
      <c r="F125" s="44">
        <v>100</v>
      </c>
      <c r="G125" s="172">
        <v>115000</v>
      </c>
      <c r="H125" s="172">
        <v>31000</v>
      </c>
      <c r="I125" s="172">
        <v>5700</v>
      </c>
      <c r="J125" s="191">
        <v>0.18387096774193548</v>
      </c>
      <c r="K125" s="172">
        <v>0</v>
      </c>
      <c r="L125" s="172">
        <v>0</v>
      </c>
      <c r="M125" s="173" t="s">
        <v>81</v>
      </c>
      <c r="N125" s="188" t="s">
        <v>270</v>
      </c>
      <c r="O125" s="174" t="s">
        <v>271</v>
      </c>
    </row>
    <row r="126" spans="1:15" ht="16.5" customHeight="1" x14ac:dyDescent="0.25">
      <c r="A126" s="901"/>
      <c r="B126" s="189" t="s">
        <v>272</v>
      </c>
      <c r="C126" s="189" t="s">
        <v>273</v>
      </c>
      <c r="D126" s="189" t="s">
        <v>274</v>
      </c>
      <c r="E126" s="189" t="s">
        <v>269</v>
      </c>
      <c r="F126" s="176">
        <v>100</v>
      </c>
      <c r="G126" s="177">
        <v>24000</v>
      </c>
      <c r="H126" s="177">
        <v>7900</v>
      </c>
      <c r="I126" s="177">
        <v>1200</v>
      </c>
      <c r="J126" s="192">
        <v>0.15189873417721519</v>
      </c>
      <c r="K126" s="177">
        <v>0</v>
      </c>
      <c r="L126" s="177">
        <v>0</v>
      </c>
      <c r="M126" s="178" t="s">
        <v>81</v>
      </c>
      <c r="N126" s="190" t="s">
        <v>270</v>
      </c>
      <c r="O126" s="174" t="s">
        <v>271</v>
      </c>
    </row>
    <row r="127" spans="1:15" ht="16.5" customHeight="1" x14ac:dyDescent="0.25">
      <c r="A127" s="900" t="s">
        <v>246</v>
      </c>
      <c r="B127" s="187" t="s">
        <v>266</v>
      </c>
      <c r="C127" s="187" t="s">
        <v>267</v>
      </c>
      <c r="D127" s="187" t="s">
        <v>268</v>
      </c>
      <c r="E127" s="187" t="s">
        <v>269</v>
      </c>
      <c r="F127" s="44">
        <v>100</v>
      </c>
      <c r="G127" s="172">
        <v>115000</v>
      </c>
      <c r="H127" s="172">
        <v>31000</v>
      </c>
      <c r="I127" s="172">
        <v>8942</v>
      </c>
      <c r="J127" s="191">
        <v>0.28845161290322602</v>
      </c>
      <c r="K127" s="172">
        <v>0</v>
      </c>
      <c r="L127" s="172">
        <v>0</v>
      </c>
      <c r="M127" s="173" t="s">
        <v>81</v>
      </c>
      <c r="N127" s="188" t="s">
        <v>270</v>
      </c>
      <c r="O127" s="174" t="s">
        <v>271</v>
      </c>
    </row>
    <row r="128" spans="1:15" ht="16.5" customHeight="1" x14ac:dyDescent="0.25">
      <c r="A128" s="901"/>
      <c r="B128" s="189" t="s">
        <v>272</v>
      </c>
      <c r="C128" s="189" t="s">
        <v>273</v>
      </c>
      <c r="D128" s="189" t="s">
        <v>274</v>
      </c>
      <c r="E128" s="189" t="s">
        <v>269</v>
      </c>
      <c r="F128" s="176">
        <v>100</v>
      </c>
      <c r="G128" s="177">
        <v>24000</v>
      </c>
      <c r="H128" s="177">
        <v>7900</v>
      </c>
      <c r="I128" s="177">
        <v>1953</v>
      </c>
      <c r="J128" s="192">
        <v>0.24721518987341773</v>
      </c>
      <c r="K128" s="177">
        <v>0</v>
      </c>
      <c r="L128" s="177">
        <v>0</v>
      </c>
      <c r="M128" s="178" t="s">
        <v>81</v>
      </c>
      <c r="N128" s="190" t="s">
        <v>270</v>
      </c>
      <c r="O128" s="174" t="s">
        <v>271</v>
      </c>
    </row>
    <row r="129" spans="1:15" ht="16.5" customHeight="1" x14ac:dyDescent="0.25">
      <c r="A129" s="900" t="s">
        <v>247</v>
      </c>
      <c r="B129" s="187" t="s">
        <v>266</v>
      </c>
      <c r="C129" s="187" t="s">
        <v>267</v>
      </c>
      <c r="D129" s="187" t="s">
        <v>268</v>
      </c>
      <c r="E129" s="187" t="s">
        <v>269</v>
      </c>
      <c r="F129" s="44">
        <v>100</v>
      </c>
      <c r="G129" s="172">
        <v>115000</v>
      </c>
      <c r="H129" s="172">
        <v>31000</v>
      </c>
      <c r="I129" s="172">
        <v>12609</v>
      </c>
      <c r="J129" s="191">
        <v>0.40674193548387094</v>
      </c>
      <c r="K129" s="172">
        <v>0</v>
      </c>
      <c r="L129" s="172">
        <v>0</v>
      </c>
      <c r="M129" s="173" t="s">
        <v>81</v>
      </c>
      <c r="N129" s="188" t="s">
        <v>270</v>
      </c>
      <c r="O129" s="174" t="s">
        <v>271</v>
      </c>
    </row>
    <row r="130" spans="1:15" ht="16.5" customHeight="1" x14ac:dyDescent="0.25">
      <c r="A130" s="901"/>
      <c r="B130" s="189" t="s">
        <v>272</v>
      </c>
      <c r="C130" s="189" t="s">
        <v>273</v>
      </c>
      <c r="D130" s="189" t="s">
        <v>274</v>
      </c>
      <c r="E130" s="189" t="s">
        <v>269</v>
      </c>
      <c r="F130" s="176">
        <v>100</v>
      </c>
      <c r="G130" s="177">
        <v>24000</v>
      </c>
      <c r="H130" s="177">
        <v>7900</v>
      </c>
      <c r="I130" s="177">
        <v>2700</v>
      </c>
      <c r="J130" s="192">
        <v>0.34177215189873417</v>
      </c>
      <c r="K130" s="177">
        <v>0</v>
      </c>
      <c r="L130" s="177">
        <v>0</v>
      </c>
      <c r="M130" s="178" t="s">
        <v>81</v>
      </c>
      <c r="N130" s="190" t="s">
        <v>270</v>
      </c>
      <c r="O130" s="174" t="s">
        <v>271</v>
      </c>
    </row>
    <row r="131" spans="1:15" ht="16.5" customHeight="1" x14ac:dyDescent="0.25">
      <c r="A131" s="900" t="s">
        <v>248</v>
      </c>
      <c r="B131" s="187" t="s">
        <v>266</v>
      </c>
      <c r="C131" s="187" t="s">
        <v>267</v>
      </c>
      <c r="D131" s="187" t="s">
        <v>268</v>
      </c>
      <c r="E131" s="187" t="s">
        <v>269</v>
      </c>
      <c r="F131" s="44">
        <v>100</v>
      </c>
      <c r="G131" s="172">
        <v>115000</v>
      </c>
      <c r="H131" s="172">
        <v>31000</v>
      </c>
      <c r="I131" s="172">
        <v>15935</v>
      </c>
      <c r="J131" s="191">
        <v>0.51403225806451613</v>
      </c>
      <c r="K131" s="172">
        <v>0</v>
      </c>
      <c r="L131" s="172">
        <v>0</v>
      </c>
      <c r="M131" s="173" t="s">
        <v>81</v>
      </c>
      <c r="N131" s="188" t="s">
        <v>270</v>
      </c>
      <c r="O131" s="174" t="s">
        <v>271</v>
      </c>
    </row>
    <row r="132" spans="1:15" ht="16.5" customHeight="1" x14ac:dyDescent="0.25">
      <c r="A132" s="901"/>
      <c r="B132" s="189" t="s">
        <v>272</v>
      </c>
      <c r="C132" s="189" t="s">
        <v>273</v>
      </c>
      <c r="D132" s="189" t="s">
        <v>274</v>
      </c>
      <c r="E132" s="189" t="s">
        <v>269</v>
      </c>
      <c r="F132" s="176">
        <v>100</v>
      </c>
      <c r="G132" s="177">
        <v>24000</v>
      </c>
      <c r="H132" s="177">
        <v>7900</v>
      </c>
      <c r="I132" s="177">
        <v>3378</v>
      </c>
      <c r="J132" s="192">
        <v>0.42759493670886078</v>
      </c>
      <c r="K132" s="177">
        <v>0</v>
      </c>
      <c r="L132" s="177">
        <v>0</v>
      </c>
      <c r="M132" s="178" t="s">
        <v>81</v>
      </c>
      <c r="N132" s="190" t="s">
        <v>270</v>
      </c>
      <c r="O132" s="174" t="s">
        <v>271</v>
      </c>
    </row>
    <row r="133" spans="1:15" ht="16.5" customHeight="1" x14ac:dyDescent="0.25">
      <c r="A133" s="900" t="s">
        <v>235</v>
      </c>
      <c r="B133" s="187" t="s">
        <v>266</v>
      </c>
      <c r="C133" s="187" t="s">
        <v>267</v>
      </c>
      <c r="D133" s="187" t="s">
        <v>268</v>
      </c>
      <c r="E133" s="187" t="s">
        <v>269</v>
      </c>
      <c r="F133" s="44">
        <v>100</v>
      </c>
      <c r="G133" s="172">
        <v>115000</v>
      </c>
      <c r="H133" s="172">
        <v>31000</v>
      </c>
      <c r="I133" s="172">
        <v>19327</v>
      </c>
      <c r="J133" s="191">
        <v>0.62345161290322582</v>
      </c>
      <c r="K133" s="172">
        <v>0</v>
      </c>
      <c r="L133" s="172">
        <v>0</v>
      </c>
      <c r="M133" s="173" t="s">
        <v>81</v>
      </c>
      <c r="N133" s="188" t="s">
        <v>270</v>
      </c>
      <c r="O133" s="174" t="s">
        <v>271</v>
      </c>
    </row>
    <row r="134" spans="1:15" ht="16.5" customHeight="1" x14ac:dyDescent="0.25">
      <c r="A134" s="901"/>
      <c r="B134" s="189" t="s">
        <v>272</v>
      </c>
      <c r="C134" s="189" t="s">
        <v>273</v>
      </c>
      <c r="D134" s="189" t="s">
        <v>274</v>
      </c>
      <c r="E134" s="189" t="s">
        <v>269</v>
      </c>
      <c r="F134" s="176">
        <v>100</v>
      </c>
      <c r="G134" s="177">
        <v>24000</v>
      </c>
      <c r="H134" s="177">
        <v>7900</v>
      </c>
      <c r="I134" s="177">
        <v>4200</v>
      </c>
      <c r="J134" s="192">
        <v>0.53164556962025311</v>
      </c>
      <c r="K134" s="177">
        <v>0</v>
      </c>
      <c r="L134" s="177">
        <v>0</v>
      </c>
      <c r="M134" s="178" t="s">
        <v>81</v>
      </c>
      <c r="N134" s="190" t="s">
        <v>270</v>
      </c>
      <c r="O134" s="174" t="s">
        <v>271</v>
      </c>
    </row>
    <row r="135" spans="1:15" ht="16.5" customHeight="1" x14ac:dyDescent="0.25">
      <c r="A135" s="900" t="s">
        <v>237</v>
      </c>
      <c r="B135" s="187" t="s">
        <v>266</v>
      </c>
      <c r="C135" s="187" t="s">
        <v>267</v>
      </c>
      <c r="D135" s="187" t="s">
        <v>268</v>
      </c>
      <c r="E135" s="187" t="s">
        <v>269</v>
      </c>
      <c r="F135" s="44">
        <v>100</v>
      </c>
      <c r="G135" s="172">
        <v>115000</v>
      </c>
      <c r="H135" s="172">
        <v>31000</v>
      </c>
      <c r="I135" s="172">
        <v>0</v>
      </c>
      <c r="J135" s="191">
        <v>0</v>
      </c>
      <c r="K135" s="172">
        <v>0</v>
      </c>
      <c r="L135" s="172">
        <v>0</v>
      </c>
      <c r="M135" s="173" t="s">
        <v>81</v>
      </c>
      <c r="N135" s="188" t="s">
        <v>270</v>
      </c>
      <c r="O135" s="174" t="s">
        <v>271</v>
      </c>
    </row>
    <row r="136" spans="1:15" ht="16.5" customHeight="1" x14ac:dyDescent="0.25">
      <c r="A136" s="901"/>
      <c r="B136" s="189" t="s">
        <v>272</v>
      </c>
      <c r="C136" s="189" t="s">
        <v>273</v>
      </c>
      <c r="D136" s="189" t="s">
        <v>274</v>
      </c>
      <c r="E136" s="189" t="s">
        <v>269</v>
      </c>
      <c r="F136" s="176">
        <v>100</v>
      </c>
      <c r="G136" s="177">
        <v>24000</v>
      </c>
      <c r="H136" s="177">
        <v>7900</v>
      </c>
      <c r="I136" s="177">
        <v>0</v>
      </c>
      <c r="J136" s="192">
        <v>0</v>
      </c>
      <c r="K136" s="177">
        <v>0</v>
      </c>
      <c r="L136" s="177">
        <v>0</v>
      </c>
      <c r="M136" s="178" t="s">
        <v>81</v>
      </c>
      <c r="N136" s="190" t="s">
        <v>270</v>
      </c>
      <c r="O136" s="174" t="s">
        <v>271</v>
      </c>
    </row>
    <row r="137" spans="1:15" ht="16.5" customHeight="1" x14ac:dyDescent="0.25">
      <c r="A137" s="900" t="s">
        <v>238</v>
      </c>
      <c r="B137" s="187" t="s">
        <v>266</v>
      </c>
      <c r="C137" s="187" t="s">
        <v>267</v>
      </c>
      <c r="D137" s="187" t="s">
        <v>268</v>
      </c>
      <c r="E137" s="187" t="s">
        <v>269</v>
      </c>
      <c r="F137" s="44">
        <v>100</v>
      </c>
      <c r="G137" s="172">
        <v>115000</v>
      </c>
      <c r="H137" s="172">
        <v>31000</v>
      </c>
      <c r="I137" s="172">
        <v>27089</v>
      </c>
      <c r="J137" s="191">
        <v>0.87383870967741939</v>
      </c>
      <c r="K137" s="172">
        <v>0</v>
      </c>
      <c r="L137" s="172">
        <v>0</v>
      </c>
      <c r="M137" s="173" t="s">
        <v>81</v>
      </c>
      <c r="N137" s="188" t="s">
        <v>270</v>
      </c>
      <c r="O137" s="174" t="s">
        <v>271</v>
      </c>
    </row>
    <row r="138" spans="1:15" ht="16.5" customHeight="1" x14ac:dyDescent="0.25">
      <c r="A138" s="901"/>
      <c r="B138" s="189" t="s">
        <v>272</v>
      </c>
      <c r="C138" s="189" t="s">
        <v>273</v>
      </c>
      <c r="D138" s="189" t="s">
        <v>274</v>
      </c>
      <c r="E138" s="189" t="s">
        <v>269</v>
      </c>
      <c r="F138" s="176">
        <v>100</v>
      </c>
      <c r="G138" s="177">
        <v>24000</v>
      </c>
      <c r="H138" s="177">
        <v>7900</v>
      </c>
      <c r="I138" s="177">
        <v>5801</v>
      </c>
      <c r="J138" s="192">
        <v>0.73430379746835439</v>
      </c>
      <c r="K138" s="177">
        <v>0</v>
      </c>
      <c r="L138" s="177">
        <v>0</v>
      </c>
      <c r="M138" s="178" t="s">
        <v>81</v>
      </c>
      <c r="N138" s="190" t="s">
        <v>270</v>
      </c>
      <c r="O138" s="174" t="s">
        <v>271</v>
      </c>
    </row>
    <row r="139" spans="1:15" ht="16.5" customHeight="1" x14ac:dyDescent="0.25">
      <c r="A139" s="900" t="s">
        <v>239</v>
      </c>
      <c r="B139" s="187" t="s">
        <v>266</v>
      </c>
      <c r="C139" s="187" t="s">
        <v>267</v>
      </c>
      <c r="D139" s="187" t="s">
        <v>268</v>
      </c>
      <c r="E139" s="187" t="s">
        <v>269</v>
      </c>
      <c r="F139" s="44">
        <v>100</v>
      </c>
      <c r="G139" s="172">
        <v>115000</v>
      </c>
      <c r="H139" s="172">
        <v>31000</v>
      </c>
      <c r="I139" s="172">
        <v>30172</v>
      </c>
      <c r="J139" s="191">
        <v>0.97329032258064518</v>
      </c>
      <c r="K139" s="172">
        <v>0</v>
      </c>
      <c r="L139" s="172">
        <v>0</v>
      </c>
      <c r="M139" s="173" t="s">
        <v>81</v>
      </c>
      <c r="N139" s="188" t="s">
        <v>270</v>
      </c>
      <c r="O139" s="174" t="s">
        <v>271</v>
      </c>
    </row>
    <row r="140" spans="1:15" ht="16.5" customHeight="1" x14ac:dyDescent="0.25">
      <c r="A140" s="901"/>
      <c r="B140" s="189" t="s">
        <v>272</v>
      </c>
      <c r="C140" s="189" t="s">
        <v>273</v>
      </c>
      <c r="D140" s="189" t="s">
        <v>274</v>
      </c>
      <c r="E140" s="189" t="s">
        <v>269</v>
      </c>
      <c r="F140" s="176">
        <v>100</v>
      </c>
      <c r="G140" s="177">
        <v>24000</v>
      </c>
      <c r="H140" s="177">
        <v>7900</v>
      </c>
      <c r="I140" s="177">
        <v>6648</v>
      </c>
      <c r="J140" s="192">
        <v>0.84151898734177211</v>
      </c>
      <c r="K140" s="177">
        <v>0</v>
      </c>
      <c r="L140" s="177">
        <v>0</v>
      </c>
      <c r="M140" s="178" t="s">
        <v>81</v>
      </c>
      <c r="N140" s="190" t="s">
        <v>270</v>
      </c>
      <c r="O140" s="174" t="s">
        <v>271</v>
      </c>
    </row>
    <row r="141" spans="1:15" ht="16.5" customHeight="1" x14ac:dyDescent="0.25">
      <c r="A141" s="900" t="s">
        <v>240</v>
      </c>
      <c r="B141" s="187" t="s">
        <v>266</v>
      </c>
      <c r="C141" s="187" t="s">
        <v>267</v>
      </c>
      <c r="D141" s="187" t="s">
        <v>268</v>
      </c>
      <c r="E141" s="187" t="s">
        <v>269</v>
      </c>
      <c r="F141" s="44">
        <v>100</v>
      </c>
      <c r="G141" s="172">
        <v>115000</v>
      </c>
      <c r="H141" s="172">
        <v>31000</v>
      </c>
      <c r="I141" s="172">
        <v>34929</v>
      </c>
      <c r="J141" s="191">
        <v>1.126741935483871</v>
      </c>
      <c r="K141" s="172">
        <v>0</v>
      </c>
      <c r="L141" s="172">
        <v>0</v>
      </c>
      <c r="M141" s="173" t="s">
        <v>81</v>
      </c>
      <c r="N141" s="188" t="s">
        <v>270</v>
      </c>
      <c r="O141" s="174" t="s">
        <v>271</v>
      </c>
    </row>
    <row r="142" spans="1:15" ht="16.5" customHeight="1" x14ac:dyDescent="0.25">
      <c r="A142" s="901"/>
      <c r="B142" s="189" t="s">
        <v>272</v>
      </c>
      <c r="C142" s="189" t="s">
        <v>273</v>
      </c>
      <c r="D142" s="189" t="s">
        <v>274</v>
      </c>
      <c r="E142" s="189" t="s">
        <v>269</v>
      </c>
      <c r="F142" s="176">
        <v>100</v>
      </c>
      <c r="G142" s="177">
        <v>24000</v>
      </c>
      <c r="H142" s="177">
        <v>7900</v>
      </c>
      <c r="I142" s="177">
        <v>7444</v>
      </c>
      <c r="J142" s="192">
        <v>0.94227848101265821</v>
      </c>
      <c r="K142" s="177">
        <v>0</v>
      </c>
      <c r="L142" s="177">
        <v>0</v>
      </c>
      <c r="M142" s="178" t="s">
        <v>81</v>
      </c>
      <c r="N142" s="190" t="s">
        <v>270</v>
      </c>
      <c r="O142" s="174" t="s">
        <v>271</v>
      </c>
    </row>
    <row r="143" spans="1:15" ht="16.5" customHeight="1" x14ac:dyDescent="0.25">
      <c r="A143" s="900" t="s">
        <v>241</v>
      </c>
      <c r="B143" s="187" t="s">
        <v>266</v>
      </c>
      <c r="C143" s="187" t="s">
        <v>267</v>
      </c>
      <c r="D143" s="187" t="s">
        <v>268</v>
      </c>
      <c r="E143" s="187" t="s">
        <v>269</v>
      </c>
      <c r="F143" s="44">
        <v>100</v>
      </c>
      <c r="G143" s="172">
        <v>115000</v>
      </c>
      <c r="H143" s="172">
        <f>+[9]INVERSIÓN!CH10</f>
        <v>40000</v>
      </c>
      <c r="I143" s="172">
        <f>+[9]INVERSIÓN!CI10</f>
        <v>38962</v>
      </c>
      <c r="J143" s="370">
        <f>+I143/H143</f>
        <v>0.97404999999999997</v>
      </c>
      <c r="K143" s="172">
        <v>0</v>
      </c>
      <c r="L143" s="172">
        <v>0</v>
      </c>
      <c r="M143" s="180" t="s">
        <v>81</v>
      </c>
      <c r="N143" s="188" t="s">
        <v>270</v>
      </c>
      <c r="O143" s="174" t="s">
        <v>271</v>
      </c>
    </row>
    <row r="144" spans="1:15" ht="16.5" customHeight="1" x14ac:dyDescent="0.25">
      <c r="A144" s="901"/>
      <c r="B144" s="187" t="s">
        <v>272</v>
      </c>
      <c r="C144" s="187" t="s">
        <v>273</v>
      </c>
      <c r="D144" s="187" t="s">
        <v>274</v>
      </c>
      <c r="E144" s="187" t="s">
        <v>269</v>
      </c>
      <c r="F144" s="44">
        <v>100</v>
      </c>
      <c r="G144" s="172">
        <v>24000</v>
      </c>
      <c r="H144" s="172">
        <f>+[9]INVERSIÓN!CH24</f>
        <v>8700</v>
      </c>
      <c r="I144" s="172">
        <f>+[9]INVERSIÓN!CI24</f>
        <v>8268</v>
      </c>
      <c r="J144" s="370">
        <f>+I144/H144</f>
        <v>0.95034482758620686</v>
      </c>
      <c r="K144" s="172">
        <v>0</v>
      </c>
      <c r="L144" s="172">
        <v>0</v>
      </c>
      <c r="M144" s="180" t="s">
        <v>81</v>
      </c>
      <c r="N144" s="188" t="s">
        <v>270</v>
      </c>
      <c r="O144" s="174" t="s">
        <v>271</v>
      </c>
    </row>
    <row r="145" spans="1:15" ht="15.75" thickBot="1" x14ac:dyDescent="0.3">
      <c r="O145" s="174" t="s">
        <v>271</v>
      </c>
    </row>
    <row r="146" spans="1:15" ht="20.25" x14ac:dyDescent="0.25">
      <c r="A146" s="897" t="s">
        <v>286</v>
      </c>
      <c r="B146" s="898"/>
      <c r="C146" s="898"/>
      <c r="D146" s="898"/>
      <c r="E146" s="898"/>
      <c r="F146" s="898"/>
      <c r="G146" s="898"/>
      <c r="H146" s="898"/>
      <c r="I146" s="898"/>
      <c r="J146" s="898"/>
      <c r="K146" s="898"/>
      <c r="L146" s="898"/>
      <c r="M146" s="898"/>
      <c r="N146" s="899"/>
    </row>
    <row r="147" spans="1:15" ht="44.25" customHeight="1" x14ac:dyDescent="0.25">
      <c r="A147" s="154" t="s">
        <v>28</v>
      </c>
      <c r="B147" s="155" t="s">
        <v>253</v>
      </c>
      <c r="C147" s="155" t="s">
        <v>254</v>
      </c>
      <c r="D147" s="155" t="s">
        <v>255</v>
      </c>
      <c r="E147" s="155" t="s">
        <v>256</v>
      </c>
      <c r="F147" s="155" t="s">
        <v>287</v>
      </c>
      <c r="G147" s="155" t="s">
        <v>282</v>
      </c>
      <c r="H147" s="155" t="s">
        <v>288</v>
      </c>
      <c r="I147" s="155" t="s">
        <v>289</v>
      </c>
      <c r="J147" s="155" t="s">
        <v>290</v>
      </c>
      <c r="K147" s="155" t="s">
        <v>262</v>
      </c>
      <c r="L147" s="155" t="s">
        <v>263</v>
      </c>
      <c r="M147" s="155" t="s">
        <v>264</v>
      </c>
      <c r="N147" s="156" t="s">
        <v>265</v>
      </c>
    </row>
    <row r="148" spans="1:15" ht="16.5" customHeight="1" x14ac:dyDescent="0.25">
      <c r="A148" s="908" t="s">
        <v>243</v>
      </c>
      <c r="B148" s="458" t="s">
        <v>266</v>
      </c>
      <c r="C148" s="458" t="s">
        <v>267</v>
      </c>
      <c r="D148" s="458" t="s">
        <v>268</v>
      </c>
      <c r="E148" s="458" t="s">
        <v>269</v>
      </c>
      <c r="F148" s="456">
        <v>100</v>
      </c>
      <c r="G148" s="459">
        <v>115000</v>
      </c>
      <c r="H148" s="459">
        <v>28500</v>
      </c>
      <c r="I148" s="459">
        <v>1463</v>
      </c>
      <c r="J148" s="370">
        <v>5.1333333333333335E-2</v>
      </c>
      <c r="K148" s="459">
        <v>1038</v>
      </c>
      <c r="L148" s="459">
        <v>915</v>
      </c>
      <c r="M148" s="180">
        <v>0.88150289017341044</v>
      </c>
      <c r="N148" s="460" t="s">
        <v>270</v>
      </c>
      <c r="O148" s="174" t="s">
        <v>271</v>
      </c>
    </row>
    <row r="149" spans="1:15" ht="16.5" customHeight="1" x14ac:dyDescent="0.25">
      <c r="A149" s="909"/>
      <c r="B149" s="458" t="s">
        <v>272</v>
      </c>
      <c r="C149" s="458" t="s">
        <v>273</v>
      </c>
      <c r="D149" s="458" t="s">
        <v>274</v>
      </c>
      <c r="E149" s="458" t="s">
        <v>269</v>
      </c>
      <c r="F149" s="456">
        <v>100</v>
      </c>
      <c r="G149" s="459">
        <v>24000</v>
      </c>
      <c r="H149" s="459">
        <v>5590</v>
      </c>
      <c r="I149" s="459">
        <v>291</v>
      </c>
      <c r="J149" s="370">
        <v>5.2057245080500893E-2</v>
      </c>
      <c r="K149" s="459">
        <v>432</v>
      </c>
      <c r="L149" s="459">
        <v>327</v>
      </c>
      <c r="M149" s="180">
        <v>0.75694444444444442</v>
      </c>
      <c r="N149" s="460" t="s">
        <v>270</v>
      </c>
      <c r="O149" s="174" t="s">
        <v>271</v>
      </c>
    </row>
    <row r="150" spans="1:15" ht="16.5" customHeight="1" x14ac:dyDescent="0.25">
      <c r="A150" s="908" t="s">
        <v>244</v>
      </c>
      <c r="B150" s="458" t="s">
        <v>266</v>
      </c>
      <c r="C150" s="458" t="s">
        <v>267</v>
      </c>
      <c r="D150" s="458" t="s">
        <v>268</v>
      </c>
      <c r="E150" s="458" t="s">
        <v>269</v>
      </c>
      <c r="F150" s="456">
        <v>100</v>
      </c>
      <c r="G150" s="459">
        <v>115000</v>
      </c>
      <c r="H150" s="459">
        <v>28500</v>
      </c>
      <c r="I150" s="459">
        <v>4452</v>
      </c>
      <c r="J150" s="370">
        <v>0.15621052631578947</v>
      </c>
      <c r="K150" s="459">
        <v>1038</v>
      </c>
      <c r="L150" s="459">
        <v>1004</v>
      </c>
      <c r="M150" s="180">
        <v>0.96724470134874763</v>
      </c>
      <c r="N150" s="460" t="s">
        <v>270</v>
      </c>
      <c r="O150" s="174" t="s">
        <v>271</v>
      </c>
    </row>
    <row r="151" spans="1:15" ht="16.5" customHeight="1" x14ac:dyDescent="0.25">
      <c r="A151" s="909"/>
      <c r="B151" s="458" t="s">
        <v>272</v>
      </c>
      <c r="C151" s="458" t="s">
        <v>273</v>
      </c>
      <c r="D151" s="458" t="s">
        <v>274</v>
      </c>
      <c r="E151" s="458" t="s">
        <v>269</v>
      </c>
      <c r="F151" s="456">
        <v>100</v>
      </c>
      <c r="G151" s="459">
        <v>24000</v>
      </c>
      <c r="H151" s="459">
        <v>5590</v>
      </c>
      <c r="I151" s="459">
        <v>625</v>
      </c>
      <c r="J151" s="370">
        <v>0.11180679785330948</v>
      </c>
      <c r="K151" s="459">
        <v>432</v>
      </c>
      <c r="L151" s="459">
        <v>390</v>
      </c>
      <c r="M151" s="180">
        <v>0.90277777777777779</v>
      </c>
      <c r="N151" s="460" t="s">
        <v>270</v>
      </c>
      <c r="O151" s="174" t="s">
        <v>271</v>
      </c>
    </row>
    <row r="152" spans="1:15" ht="16.5" customHeight="1" x14ac:dyDescent="0.25">
      <c r="A152" s="908" t="s">
        <v>245</v>
      </c>
      <c r="B152" s="458" t="s">
        <v>266</v>
      </c>
      <c r="C152" s="458" t="s">
        <v>267</v>
      </c>
      <c r="D152" s="458" t="s">
        <v>268</v>
      </c>
      <c r="E152" s="458" t="s">
        <v>269</v>
      </c>
      <c r="F152" s="456">
        <v>100</v>
      </c>
      <c r="G152" s="459">
        <v>115000</v>
      </c>
      <c r="H152" s="459">
        <f>+INVERSIÓN!DL10</f>
        <v>28500</v>
      </c>
      <c r="I152" s="459">
        <f>+INVERSIÓN!DM10</f>
        <v>7365</v>
      </c>
      <c r="J152" s="370">
        <f>+I152/H152</f>
        <v>0.25842105263157894</v>
      </c>
      <c r="K152" s="459">
        <f>+INVERSIÓN!DL13</f>
        <v>1038</v>
      </c>
      <c r="L152" s="459">
        <f>+INVERSIÓN!DM13</f>
        <v>1038</v>
      </c>
      <c r="M152" s="180">
        <f>+L152/K152</f>
        <v>1</v>
      </c>
      <c r="N152" s="460" t="s">
        <v>270</v>
      </c>
      <c r="O152" s="174" t="s">
        <v>271</v>
      </c>
    </row>
    <row r="153" spans="1:15" ht="16.5" customHeight="1" x14ac:dyDescent="0.25">
      <c r="A153" s="909"/>
      <c r="B153" s="458" t="s">
        <v>272</v>
      </c>
      <c r="C153" s="458" t="s">
        <v>273</v>
      </c>
      <c r="D153" s="458" t="s">
        <v>274</v>
      </c>
      <c r="E153" s="458" t="s">
        <v>269</v>
      </c>
      <c r="F153" s="456">
        <v>100</v>
      </c>
      <c r="G153" s="459">
        <v>24000</v>
      </c>
      <c r="H153" s="459">
        <f>+INVERSIÓN!DL24</f>
        <v>5590</v>
      </c>
      <c r="I153" s="459">
        <f>+INVERSIÓN!DM24</f>
        <v>883</v>
      </c>
      <c r="J153" s="370">
        <f>+I153/H153</f>
        <v>0.15796064400715565</v>
      </c>
      <c r="K153" s="459">
        <f>+INVERSIÓN!DL27</f>
        <v>432</v>
      </c>
      <c r="L153" s="459">
        <f>+INVERSIÓN!DM27</f>
        <v>432</v>
      </c>
      <c r="M153" s="180">
        <f>+L153/K153</f>
        <v>1</v>
      </c>
      <c r="N153" s="460" t="s">
        <v>270</v>
      </c>
      <c r="O153" s="174" t="s">
        <v>271</v>
      </c>
    </row>
    <row r="154" spans="1:15" ht="16.5" hidden="1" customHeight="1" x14ac:dyDescent="0.25">
      <c r="A154" s="900" t="s">
        <v>246</v>
      </c>
      <c r="B154" s="187"/>
      <c r="C154" s="187"/>
      <c r="D154" s="187"/>
      <c r="E154" s="187"/>
      <c r="F154" s="44"/>
      <c r="G154" s="172"/>
      <c r="H154" s="172"/>
      <c r="I154" s="172"/>
      <c r="J154" s="191"/>
      <c r="K154" s="172"/>
      <c r="L154" s="172"/>
      <c r="M154" s="173"/>
      <c r="N154" s="188"/>
      <c r="O154" s="174" t="s">
        <v>271</v>
      </c>
    </row>
    <row r="155" spans="1:15" ht="16.5" hidden="1" customHeight="1" x14ac:dyDescent="0.25">
      <c r="A155" s="901"/>
      <c r="B155" s="189"/>
      <c r="C155" s="189"/>
      <c r="D155" s="189"/>
      <c r="E155" s="189"/>
      <c r="F155" s="176"/>
      <c r="G155" s="177"/>
      <c r="H155" s="177"/>
      <c r="I155" s="177"/>
      <c r="J155" s="192"/>
      <c r="K155" s="177"/>
      <c r="L155" s="177"/>
      <c r="M155" s="178"/>
      <c r="N155" s="190"/>
      <c r="O155" s="174" t="s">
        <v>271</v>
      </c>
    </row>
    <row r="156" spans="1:15" ht="16.5" hidden="1" customHeight="1" x14ac:dyDescent="0.25">
      <c r="A156" s="900" t="s">
        <v>247</v>
      </c>
      <c r="B156" s="187"/>
      <c r="C156" s="187"/>
      <c r="D156" s="187"/>
      <c r="E156" s="187"/>
      <c r="F156" s="44"/>
      <c r="G156" s="172"/>
      <c r="H156" s="172"/>
      <c r="I156" s="172"/>
      <c r="J156" s="191"/>
      <c r="K156" s="172"/>
      <c r="L156" s="172"/>
      <c r="M156" s="173"/>
      <c r="N156" s="188"/>
      <c r="O156" s="174" t="s">
        <v>271</v>
      </c>
    </row>
    <row r="157" spans="1:15" ht="16.5" hidden="1" customHeight="1" x14ac:dyDescent="0.25">
      <c r="A157" s="901"/>
      <c r="B157" s="189"/>
      <c r="C157" s="189"/>
      <c r="D157" s="189"/>
      <c r="E157" s="189"/>
      <c r="F157" s="176"/>
      <c r="G157" s="177"/>
      <c r="H157" s="177"/>
      <c r="I157" s="177"/>
      <c r="J157" s="192"/>
      <c r="K157" s="177"/>
      <c r="L157" s="177"/>
      <c r="M157" s="178"/>
      <c r="N157" s="190"/>
      <c r="O157" s="174" t="s">
        <v>271</v>
      </c>
    </row>
    <row r="158" spans="1:15" ht="16.5" hidden="1" customHeight="1" x14ac:dyDescent="0.25">
      <c r="A158" s="900" t="s">
        <v>248</v>
      </c>
      <c r="B158" s="187"/>
      <c r="C158" s="187"/>
      <c r="D158" s="187"/>
      <c r="E158" s="187"/>
      <c r="F158" s="44"/>
      <c r="G158" s="172"/>
      <c r="H158" s="172"/>
      <c r="I158" s="172"/>
      <c r="J158" s="191"/>
      <c r="K158" s="172"/>
      <c r="L158" s="172"/>
      <c r="M158" s="173"/>
      <c r="N158" s="188"/>
      <c r="O158" s="174" t="s">
        <v>271</v>
      </c>
    </row>
    <row r="159" spans="1:15" ht="16.5" hidden="1" customHeight="1" x14ac:dyDescent="0.25">
      <c r="A159" s="901"/>
      <c r="B159" s="189"/>
      <c r="C159" s="189"/>
      <c r="D159" s="189"/>
      <c r="E159" s="189"/>
      <c r="F159" s="176"/>
      <c r="G159" s="177"/>
      <c r="H159" s="177"/>
      <c r="I159" s="177"/>
      <c r="J159" s="192"/>
      <c r="K159" s="177"/>
      <c r="L159" s="177"/>
      <c r="M159" s="178"/>
      <c r="N159" s="190"/>
      <c r="O159" s="174" t="s">
        <v>271</v>
      </c>
    </row>
    <row r="160" spans="1:15" ht="16.5" hidden="1" customHeight="1" x14ac:dyDescent="0.25">
      <c r="A160" s="900" t="s">
        <v>235</v>
      </c>
      <c r="B160" s="187"/>
      <c r="C160" s="187"/>
      <c r="D160" s="187"/>
      <c r="E160" s="187"/>
      <c r="F160" s="44"/>
      <c r="G160" s="172"/>
      <c r="H160" s="172"/>
      <c r="I160" s="172"/>
      <c r="J160" s="191"/>
      <c r="K160" s="172"/>
      <c r="L160" s="172"/>
      <c r="M160" s="173"/>
      <c r="N160" s="188"/>
      <c r="O160" s="174" t="s">
        <v>271</v>
      </c>
    </row>
    <row r="161" spans="1:15" ht="16.5" hidden="1" customHeight="1" x14ac:dyDescent="0.25">
      <c r="A161" s="901"/>
      <c r="B161" s="189"/>
      <c r="C161" s="189"/>
      <c r="D161" s="189"/>
      <c r="E161" s="189"/>
      <c r="F161" s="176"/>
      <c r="G161" s="177"/>
      <c r="H161" s="177"/>
      <c r="I161" s="177"/>
      <c r="J161" s="192"/>
      <c r="K161" s="177"/>
      <c r="L161" s="177"/>
      <c r="M161" s="178"/>
      <c r="N161" s="190"/>
      <c r="O161" s="174" t="s">
        <v>271</v>
      </c>
    </row>
    <row r="162" spans="1:15" ht="16.5" hidden="1" customHeight="1" x14ac:dyDescent="0.25">
      <c r="A162" s="900" t="s">
        <v>237</v>
      </c>
      <c r="B162" s="187"/>
      <c r="C162" s="187"/>
      <c r="D162" s="187"/>
      <c r="E162" s="187"/>
      <c r="F162" s="44"/>
      <c r="G162" s="172"/>
      <c r="H162" s="172"/>
      <c r="I162" s="172"/>
      <c r="J162" s="191"/>
      <c r="K162" s="172"/>
      <c r="L162" s="172"/>
      <c r="M162" s="173"/>
      <c r="N162" s="188"/>
      <c r="O162" s="174" t="s">
        <v>271</v>
      </c>
    </row>
    <row r="163" spans="1:15" ht="16.5" hidden="1" customHeight="1" x14ac:dyDescent="0.25">
      <c r="A163" s="901"/>
      <c r="B163" s="189"/>
      <c r="C163" s="189"/>
      <c r="D163" s="189"/>
      <c r="E163" s="189"/>
      <c r="F163" s="176"/>
      <c r="G163" s="177"/>
      <c r="H163" s="177"/>
      <c r="I163" s="177"/>
      <c r="J163" s="192"/>
      <c r="K163" s="177"/>
      <c r="L163" s="177"/>
      <c r="M163" s="178"/>
      <c r="N163" s="190"/>
      <c r="O163" s="174" t="s">
        <v>271</v>
      </c>
    </row>
    <row r="164" spans="1:15" ht="16.5" hidden="1" customHeight="1" x14ac:dyDescent="0.25">
      <c r="A164" s="900" t="s">
        <v>238</v>
      </c>
      <c r="B164" s="187"/>
      <c r="C164" s="187"/>
      <c r="D164" s="187"/>
      <c r="E164" s="187"/>
      <c r="F164" s="44"/>
      <c r="G164" s="172"/>
      <c r="H164" s="172"/>
      <c r="I164" s="172"/>
      <c r="J164" s="191"/>
      <c r="K164" s="172"/>
      <c r="L164" s="172"/>
      <c r="M164" s="173"/>
      <c r="N164" s="188"/>
      <c r="O164" s="174" t="s">
        <v>271</v>
      </c>
    </row>
    <row r="165" spans="1:15" ht="16.5" hidden="1" customHeight="1" x14ac:dyDescent="0.25">
      <c r="A165" s="901"/>
      <c r="B165" s="189"/>
      <c r="C165" s="189"/>
      <c r="D165" s="189"/>
      <c r="E165" s="189"/>
      <c r="F165" s="176"/>
      <c r="G165" s="177"/>
      <c r="H165" s="177"/>
      <c r="I165" s="177"/>
      <c r="J165" s="192"/>
      <c r="K165" s="177"/>
      <c r="L165" s="177"/>
      <c r="M165" s="178"/>
      <c r="N165" s="190"/>
      <c r="O165" s="174" t="s">
        <v>271</v>
      </c>
    </row>
    <row r="166" spans="1:15" ht="16.5" hidden="1" customHeight="1" x14ac:dyDescent="0.25">
      <c r="A166" s="900" t="s">
        <v>239</v>
      </c>
      <c r="B166" s="187"/>
      <c r="C166" s="187"/>
      <c r="D166" s="187"/>
      <c r="E166" s="187"/>
      <c r="F166" s="44"/>
      <c r="G166" s="172"/>
      <c r="H166" s="172"/>
      <c r="I166" s="172"/>
      <c r="J166" s="191"/>
      <c r="K166" s="172"/>
      <c r="L166" s="172"/>
      <c r="M166" s="173"/>
      <c r="N166" s="188"/>
      <c r="O166" s="174" t="s">
        <v>271</v>
      </c>
    </row>
    <row r="167" spans="1:15" ht="16.5" hidden="1" customHeight="1" x14ac:dyDescent="0.25">
      <c r="A167" s="901"/>
      <c r="B167" s="189"/>
      <c r="C167" s="189"/>
      <c r="D167" s="189"/>
      <c r="E167" s="189"/>
      <c r="F167" s="176"/>
      <c r="G167" s="177"/>
      <c r="H167" s="177"/>
      <c r="I167" s="177"/>
      <c r="J167" s="192"/>
      <c r="K167" s="177"/>
      <c r="L167" s="177"/>
      <c r="M167" s="178"/>
      <c r="N167" s="190"/>
      <c r="O167" s="174" t="s">
        <v>271</v>
      </c>
    </row>
    <row r="168" spans="1:15" ht="16.5" hidden="1" customHeight="1" x14ac:dyDescent="0.25">
      <c r="A168" s="900" t="s">
        <v>240</v>
      </c>
      <c r="B168" s="187"/>
      <c r="C168" s="187"/>
      <c r="D168" s="187"/>
      <c r="E168" s="187"/>
      <c r="F168" s="44"/>
      <c r="G168" s="172"/>
      <c r="H168" s="172"/>
      <c r="I168" s="172"/>
      <c r="J168" s="191"/>
      <c r="K168" s="172"/>
      <c r="L168" s="172"/>
      <c r="M168" s="173"/>
      <c r="N168" s="188"/>
      <c r="O168" s="174" t="s">
        <v>271</v>
      </c>
    </row>
    <row r="169" spans="1:15" ht="16.5" hidden="1" customHeight="1" x14ac:dyDescent="0.25">
      <c r="A169" s="901"/>
      <c r="B169" s="189"/>
      <c r="C169" s="189"/>
      <c r="D169" s="189"/>
      <c r="E169" s="189"/>
      <c r="F169" s="176"/>
      <c r="G169" s="177"/>
      <c r="H169" s="177"/>
      <c r="I169" s="177"/>
      <c r="J169" s="192"/>
      <c r="K169" s="177"/>
      <c r="L169" s="177"/>
      <c r="M169" s="178"/>
      <c r="N169" s="190"/>
      <c r="O169" s="174" t="s">
        <v>271</v>
      </c>
    </row>
    <row r="170" spans="1:15" ht="16.5" hidden="1" customHeight="1" x14ac:dyDescent="0.25">
      <c r="A170" s="900" t="s">
        <v>241</v>
      </c>
      <c r="B170" s="187"/>
      <c r="C170" s="187"/>
      <c r="D170" s="187"/>
      <c r="E170" s="187"/>
      <c r="F170" s="44"/>
      <c r="G170" s="172"/>
      <c r="H170" s="172"/>
      <c r="I170" s="172"/>
      <c r="J170" s="370"/>
      <c r="K170" s="172"/>
      <c r="L170" s="172"/>
      <c r="M170" s="180"/>
      <c r="N170" s="188"/>
      <c r="O170" s="174" t="s">
        <v>271</v>
      </c>
    </row>
    <row r="171" spans="1:15" ht="16.5" hidden="1" customHeight="1" x14ac:dyDescent="0.25">
      <c r="A171" s="901"/>
      <c r="B171" s="187"/>
      <c r="C171" s="187"/>
      <c r="D171" s="187"/>
      <c r="E171" s="187"/>
      <c r="F171" s="44"/>
      <c r="G171" s="172"/>
      <c r="H171" s="172"/>
      <c r="I171" s="172"/>
      <c r="J171" s="370"/>
      <c r="K171" s="172"/>
      <c r="L171" s="172"/>
      <c r="M171" s="180"/>
      <c r="N171" s="188"/>
      <c r="O171" s="174" t="s">
        <v>271</v>
      </c>
    </row>
    <row r="172" spans="1:15" ht="15.75" thickBot="1" x14ac:dyDescent="0.3">
      <c r="O172" s="174" t="s">
        <v>271</v>
      </c>
    </row>
    <row r="173" spans="1:15" ht="20.25" x14ac:dyDescent="0.25">
      <c r="A173" s="897" t="s">
        <v>291</v>
      </c>
      <c r="B173" s="898"/>
      <c r="C173" s="898"/>
      <c r="D173" s="898"/>
      <c r="E173" s="898"/>
      <c r="F173" s="898"/>
      <c r="G173" s="898"/>
      <c r="H173" s="898"/>
      <c r="I173" s="898"/>
      <c r="J173" s="898"/>
      <c r="K173" s="898"/>
      <c r="L173" s="898"/>
      <c r="M173" s="898"/>
      <c r="N173" s="899"/>
      <c r="O173" s="174" t="s">
        <v>271</v>
      </c>
    </row>
    <row r="174" spans="1:15" ht="44.25" customHeight="1" x14ac:dyDescent="0.25">
      <c r="A174" s="154" t="s">
        <v>29</v>
      </c>
      <c r="B174" s="155" t="s">
        <v>253</v>
      </c>
      <c r="C174" s="155" t="s">
        <v>254</v>
      </c>
      <c r="D174" s="155" t="s">
        <v>255</v>
      </c>
      <c r="E174" s="155" t="s">
        <v>256</v>
      </c>
      <c r="F174" s="155" t="s">
        <v>292</v>
      </c>
      <c r="G174" s="155" t="s">
        <v>282</v>
      </c>
      <c r="H174" s="155" t="s">
        <v>293</v>
      </c>
      <c r="I174" s="155" t="s">
        <v>294</v>
      </c>
      <c r="J174" s="194" t="s">
        <v>295</v>
      </c>
      <c r="K174" s="155" t="s">
        <v>262</v>
      </c>
      <c r="L174" s="155" t="s">
        <v>263</v>
      </c>
      <c r="M174" s="155" t="s">
        <v>264</v>
      </c>
      <c r="N174" s="156" t="s">
        <v>265</v>
      </c>
      <c r="O174" s="174" t="s">
        <v>271</v>
      </c>
    </row>
    <row r="175" spans="1:15" ht="16.5" customHeight="1" x14ac:dyDescent="0.25">
      <c r="A175" s="157" t="s">
        <v>243</v>
      </c>
      <c r="B175" s="169"/>
      <c r="C175" s="169"/>
      <c r="D175" s="169"/>
      <c r="E175" s="169"/>
      <c r="F175" s="169"/>
      <c r="G175" s="169"/>
      <c r="H175" s="169"/>
      <c r="I175" s="169"/>
      <c r="J175" s="169" t="e">
        <f t="shared" ref="J175:J186" si="5">I175/H175</f>
        <v>#DIV/0!</v>
      </c>
      <c r="K175" s="169"/>
      <c r="L175" s="169"/>
      <c r="M175" s="169" t="e">
        <f t="shared" ref="M175:M186" si="6">L175/K175</f>
        <v>#DIV/0!</v>
      </c>
      <c r="N175" s="170"/>
      <c r="O175" s="174" t="s">
        <v>271</v>
      </c>
    </row>
    <row r="176" spans="1:15" ht="16.5" customHeight="1" x14ac:dyDescent="0.25">
      <c r="A176" s="157" t="s">
        <v>244</v>
      </c>
      <c r="B176" s="169"/>
      <c r="C176" s="169"/>
      <c r="D176" s="169"/>
      <c r="E176" s="169"/>
      <c r="F176" s="169"/>
      <c r="G176" s="169"/>
      <c r="H176" s="169"/>
      <c r="I176" s="169"/>
      <c r="J176" s="169" t="e">
        <f t="shared" si="5"/>
        <v>#DIV/0!</v>
      </c>
      <c r="K176" s="169"/>
      <c r="L176" s="169"/>
      <c r="M176" s="169" t="e">
        <f t="shared" si="6"/>
        <v>#DIV/0!</v>
      </c>
      <c r="N176" s="170"/>
      <c r="O176" s="174" t="s">
        <v>271</v>
      </c>
    </row>
    <row r="177" spans="1:15" ht="16.5" customHeight="1" x14ac:dyDescent="0.25">
      <c r="A177" s="157" t="s">
        <v>245</v>
      </c>
      <c r="B177" s="169"/>
      <c r="C177" s="169"/>
      <c r="D177" s="169"/>
      <c r="E177" s="169"/>
      <c r="F177" s="169"/>
      <c r="G177" s="169"/>
      <c r="H177" s="169"/>
      <c r="I177" s="169"/>
      <c r="J177" s="169" t="e">
        <f t="shared" si="5"/>
        <v>#DIV/0!</v>
      </c>
      <c r="K177" s="169"/>
      <c r="L177" s="169"/>
      <c r="M177" s="169" t="e">
        <f t="shared" si="6"/>
        <v>#DIV/0!</v>
      </c>
      <c r="N177" s="170"/>
      <c r="O177" s="174" t="s">
        <v>271</v>
      </c>
    </row>
    <row r="178" spans="1:15" ht="16.5" customHeight="1" x14ac:dyDescent="0.25">
      <c r="A178" s="157" t="s">
        <v>246</v>
      </c>
      <c r="B178" s="169"/>
      <c r="C178" s="169"/>
      <c r="D178" s="169"/>
      <c r="E178" s="169"/>
      <c r="F178" s="169"/>
      <c r="G178" s="169"/>
      <c r="H178" s="169"/>
      <c r="I178" s="169"/>
      <c r="J178" s="169" t="e">
        <f t="shared" si="5"/>
        <v>#DIV/0!</v>
      </c>
      <c r="K178" s="169"/>
      <c r="L178" s="169"/>
      <c r="M178" s="169" t="e">
        <f t="shared" si="6"/>
        <v>#DIV/0!</v>
      </c>
      <c r="N178" s="170"/>
      <c r="O178" s="174" t="s">
        <v>271</v>
      </c>
    </row>
    <row r="179" spans="1:15" ht="16.5" customHeight="1" x14ac:dyDescent="0.25">
      <c r="A179" s="157" t="s">
        <v>247</v>
      </c>
      <c r="B179" s="169"/>
      <c r="C179" s="169"/>
      <c r="D179" s="169"/>
      <c r="E179" s="169"/>
      <c r="F179" s="169"/>
      <c r="G179" s="169"/>
      <c r="H179" s="169"/>
      <c r="I179" s="169"/>
      <c r="J179" s="169" t="e">
        <f t="shared" si="5"/>
        <v>#DIV/0!</v>
      </c>
      <c r="K179" s="169"/>
      <c r="L179" s="169"/>
      <c r="M179" s="169" t="e">
        <f t="shared" si="6"/>
        <v>#DIV/0!</v>
      </c>
      <c r="N179" s="170"/>
      <c r="O179" s="174" t="s">
        <v>271</v>
      </c>
    </row>
    <row r="180" spans="1:15" ht="16.5" customHeight="1" x14ac:dyDescent="0.25">
      <c r="A180" s="157" t="s">
        <v>248</v>
      </c>
      <c r="B180" s="169"/>
      <c r="C180" s="169"/>
      <c r="D180" s="169"/>
      <c r="E180" s="169"/>
      <c r="F180" s="169"/>
      <c r="G180" s="169"/>
      <c r="H180" s="169"/>
      <c r="I180" s="169"/>
      <c r="J180" s="169" t="e">
        <f t="shared" si="5"/>
        <v>#DIV/0!</v>
      </c>
      <c r="K180" s="169"/>
      <c r="L180" s="169"/>
      <c r="M180" s="169" t="e">
        <f t="shared" si="6"/>
        <v>#DIV/0!</v>
      </c>
      <c r="N180" s="170"/>
      <c r="O180" s="174" t="s">
        <v>271</v>
      </c>
    </row>
    <row r="181" spans="1:15" x14ac:dyDescent="0.25">
      <c r="A181" s="157" t="s">
        <v>235</v>
      </c>
      <c r="B181" s="169"/>
      <c r="C181" s="169"/>
      <c r="D181" s="169"/>
      <c r="E181" s="169"/>
      <c r="F181" s="169"/>
      <c r="G181" s="169"/>
      <c r="H181" s="169"/>
      <c r="I181" s="169"/>
      <c r="J181" s="169" t="e">
        <f t="shared" si="5"/>
        <v>#DIV/0!</v>
      </c>
      <c r="K181" s="169"/>
      <c r="L181" s="169"/>
      <c r="M181" s="169" t="e">
        <f t="shared" si="6"/>
        <v>#DIV/0!</v>
      </c>
      <c r="N181" s="170"/>
      <c r="O181" s="174" t="s">
        <v>271</v>
      </c>
    </row>
    <row r="182" spans="1:15" x14ac:dyDescent="0.25">
      <c r="A182" s="157" t="s">
        <v>237</v>
      </c>
      <c r="B182" s="169"/>
      <c r="C182" s="169"/>
      <c r="D182" s="169"/>
      <c r="E182" s="169"/>
      <c r="F182" s="169"/>
      <c r="G182" s="169"/>
      <c r="H182" s="169"/>
      <c r="I182" s="169"/>
      <c r="J182" s="169" t="e">
        <f t="shared" si="5"/>
        <v>#DIV/0!</v>
      </c>
      <c r="K182" s="169"/>
      <c r="L182" s="169"/>
      <c r="M182" s="169" t="e">
        <f t="shared" si="6"/>
        <v>#DIV/0!</v>
      </c>
      <c r="N182" s="170"/>
      <c r="O182" s="174" t="s">
        <v>271</v>
      </c>
    </row>
    <row r="183" spans="1:15" x14ac:dyDescent="0.25">
      <c r="A183" s="157" t="s">
        <v>238</v>
      </c>
      <c r="B183" s="169"/>
      <c r="C183" s="169"/>
      <c r="D183" s="169"/>
      <c r="E183" s="169"/>
      <c r="F183" s="169"/>
      <c r="G183" s="169"/>
      <c r="H183" s="169"/>
      <c r="I183" s="169"/>
      <c r="J183" s="169" t="e">
        <f t="shared" si="5"/>
        <v>#DIV/0!</v>
      </c>
      <c r="K183" s="169"/>
      <c r="L183" s="169"/>
      <c r="M183" s="169" t="e">
        <f t="shared" si="6"/>
        <v>#DIV/0!</v>
      </c>
      <c r="N183" s="170"/>
      <c r="O183" s="174" t="s">
        <v>271</v>
      </c>
    </row>
    <row r="184" spans="1:15" x14ac:dyDescent="0.25">
      <c r="A184" s="157" t="s">
        <v>239</v>
      </c>
      <c r="B184" s="169"/>
      <c r="C184" s="169"/>
      <c r="D184" s="169"/>
      <c r="E184" s="169"/>
      <c r="F184" s="169"/>
      <c r="G184" s="169"/>
      <c r="H184" s="169"/>
      <c r="I184" s="169"/>
      <c r="J184" s="169" t="e">
        <f t="shared" si="5"/>
        <v>#DIV/0!</v>
      </c>
      <c r="K184" s="169"/>
      <c r="L184" s="169"/>
      <c r="M184" s="169" t="e">
        <f t="shared" si="6"/>
        <v>#DIV/0!</v>
      </c>
      <c r="N184" s="170"/>
      <c r="O184" s="174" t="s">
        <v>271</v>
      </c>
    </row>
    <row r="185" spans="1:15" x14ac:dyDescent="0.25">
      <c r="A185" s="157" t="s">
        <v>240</v>
      </c>
      <c r="B185" s="169"/>
      <c r="C185" s="169"/>
      <c r="D185" s="169"/>
      <c r="E185" s="169"/>
      <c r="F185" s="169"/>
      <c r="G185" s="169"/>
      <c r="H185" s="169"/>
      <c r="I185" s="169"/>
      <c r="J185" s="169" t="e">
        <f t="shared" si="5"/>
        <v>#DIV/0!</v>
      </c>
      <c r="K185" s="169"/>
      <c r="L185" s="169"/>
      <c r="M185" s="169" t="e">
        <f t="shared" si="6"/>
        <v>#DIV/0!</v>
      </c>
      <c r="N185" s="170"/>
      <c r="O185" s="174" t="s">
        <v>271</v>
      </c>
    </row>
    <row r="186" spans="1:15" ht="15.75" thickBot="1" x14ac:dyDescent="0.3">
      <c r="A186" s="163" t="s">
        <v>241</v>
      </c>
      <c r="B186" s="171"/>
      <c r="C186" s="171"/>
      <c r="D186" s="171"/>
      <c r="E186" s="171"/>
      <c r="F186" s="171"/>
      <c r="G186" s="171"/>
      <c r="H186" s="171"/>
      <c r="I186" s="171"/>
      <c r="J186" s="171" t="e">
        <f t="shared" si="5"/>
        <v>#DIV/0!</v>
      </c>
      <c r="K186" s="171"/>
      <c r="L186" s="171"/>
      <c r="M186" s="171" t="e">
        <f t="shared" si="6"/>
        <v>#DIV/0!</v>
      </c>
      <c r="N186" s="193"/>
      <c r="O186" s="174" t="s">
        <v>271</v>
      </c>
    </row>
    <row r="187" spans="1:15" x14ac:dyDescent="0.25">
      <c r="O187" s="174" t="s">
        <v>271</v>
      </c>
    </row>
    <row r="188" spans="1:15" ht="15.75" thickBot="1" x14ac:dyDescent="0.3">
      <c r="O188" s="174" t="s">
        <v>271</v>
      </c>
    </row>
    <row r="189" spans="1:15" ht="26.25" customHeight="1" x14ac:dyDescent="0.25">
      <c r="A189" s="897" t="s">
        <v>296</v>
      </c>
      <c r="B189" s="898"/>
      <c r="C189" s="898"/>
      <c r="D189" s="898"/>
      <c r="E189" s="898"/>
      <c r="F189" s="898"/>
      <c r="G189" s="899"/>
      <c r="O189" s="174" t="s">
        <v>271</v>
      </c>
    </row>
    <row r="190" spans="1:15" ht="39" thickBot="1" x14ac:dyDescent="0.3">
      <c r="A190" s="154" t="s">
        <v>25</v>
      </c>
      <c r="B190" s="195" t="s">
        <v>253</v>
      </c>
      <c r="C190" s="195" t="s">
        <v>254</v>
      </c>
      <c r="D190" s="195" t="s">
        <v>297</v>
      </c>
      <c r="E190" s="195" t="s">
        <v>298</v>
      </c>
      <c r="F190" s="195" t="s">
        <v>299</v>
      </c>
      <c r="G190" s="196" t="s">
        <v>300</v>
      </c>
      <c r="O190" s="174" t="s">
        <v>271</v>
      </c>
    </row>
    <row r="191" spans="1:15" s="120" customFormat="1" ht="20.25" customHeight="1" x14ac:dyDescent="0.25">
      <c r="A191" s="900" t="s">
        <v>235</v>
      </c>
      <c r="B191" s="187" t="s">
        <v>266</v>
      </c>
      <c r="C191" s="187" t="s">
        <v>267</v>
      </c>
      <c r="D191" s="197" t="s">
        <v>301</v>
      </c>
      <c r="E191" s="198">
        <v>1900000000</v>
      </c>
      <c r="F191" s="199">
        <v>0</v>
      </c>
      <c r="G191" s="200" t="s">
        <v>302</v>
      </c>
      <c r="H191" s="201" t="s">
        <v>271</v>
      </c>
      <c r="O191" s="174" t="s">
        <v>271</v>
      </c>
    </row>
    <row r="192" spans="1:15" s="120" customFormat="1" ht="20.25" customHeight="1" x14ac:dyDescent="0.25">
      <c r="A192" s="905"/>
      <c r="B192" s="906" t="s">
        <v>272</v>
      </c>
      <c r="C192" s="906" t="s">
        <v>273</v>
      </c>
      <c r="D192" s="202" t="s">
        <v>303</v>
      </c>
      <c r="E192" s="203">
        <v>250000000</v>
      </c>
      <c r="F192" s="203">
        <v>0</v>
      </c>
      <c r="G192" s="204" t="s">
        <v>302</v>
      </c>
      <c r="H192" s="201" t="s">
        <v>271</v>
      </c>
      <c r="O192" s="174" t="s">
        <v>271</v>
      </c>
    </row>
    <row r="193" spans="1:15" s="120" customFormat="1" ht="20.25" customHeight="1" x14ac:dyDescent="0.25">
      <c r="A193" s="901"/>
      <c r="B193" s="907"/>
      <c r="C193" s="907"/>
      <c r="D193" s="202" t="s">
        <v>304</v>
      </c>
      <c r="E193" s="203">
        <v>260000000</v>
      </c>
      <c r="F193" s="203">
        <v>0</v>
      </c>
      <c r="G193" s="204" t="s">
        <v>302</v>
      </c>
      <c r="H193" s="201" t="s">
        <v>271</v>
      </c>
      <c r="O193" s="174" t="s">
        <v>271</v>
      </c>
    </row>
    <row r="194" spans="1:15" s="120" customFormat="1" ht="20.25" customHeight="1" x14ac:dyDescent="0.25">
      <c r="A194" s="900" t="s">
        <v>237</v>
      </c>
      <c r="B194" s="187" t="s">
        <v>266</v>
      </c>
      <c r="C194" s="187" t="s">
        <v>267</v>
      </c>
      <c r="D194" s="197" t="s">
        <v>301</v>
      </c>
      <c r="E194" s="198">
        <v>1900000000</v>
      </c>
      <c r="F194" s="199">
        <v>1101067</v>
      </c>
      <c r="G194" s="200" t="s">
        <v>305</v>
      </c>
      <c r="H194" s="201" t="s">
        <v>271</v>
      </c>
      <c r="O194" s="174" t="s">
        <v>271</v>
      </c>
    </row>
    <row r="195" spans="1:15" s="120" customFormat="1" ht="20.25" customHeight="1" x14ac:dyDescent="0.25">
      <c r="A195" s="905"/>
      <c r="B195" s="906" t="s">
        <v>272</v>
      </c>
      <c r="C195" s="906" t="s">
        <v>273</v>
      </c>
      <c r="D195" s="202" t="s">
        <v>303</v>
      </c>
      <c r="E195" s="203">
        <v>250000000</v>
      </c>
      <c r="F195" s="203">
        <v>0</v>
      </c>
      <c r="G195" s="204" t="s">
        <v>302</v>
      </c>
      <c r="H195" s="201" t="s">
        <v>271</v>
      </c>
      <c r="O195" s="174" t="s">
        <v>271</v>
      </c>
    </row>
    <row r="196" spans="1:15" s="120" customFormat="1" ht="20.25" customHeight="1" x14ac:dyDescent="0.25">
      <c r="A196" s="901"/>
      <c r="B196" s="907"/>
      <c r="C196" s="907"/>
      <c r="D196" s="202" t="s">
        <v>304</v>
      </c>
      <c r="E196" s="203">
        <v>260000000</v>
      </c>
      <c r="F196" s="203">
        <v>0</v>
      </c>
      <c r="G196" s="204" t="s">
        <v>302</v>
      </c>
      <c r="H196" s="201" t="s">
        <v>271</v>
      </c>
      <c r="O196" s="174" t="s">
        <v>271</v>
      </c>
    </row>
    <row r="197" spans="1:15" s="120" customFormat="1" ht="20.25" customHeight="1" x14ac:dyDescent="0.25">
      <c r="A197" s="900" t="s">
        <v>238</v>
      </c>
      <c r="B197" s="187" t="s">
        <v>266</v>
      </c>
      <c r="C197" s="187" t="s">
        <v>267</v>
      </c>
      <c r="D197" s="197" t="s">
        <v>301</v>
      </c>
      <c r="E197" s="198">
        <v>1900000000</v>
      </c>
      <c r="F197" s="199">
        <v>182116899</v>
      </c>
      <c r="G197" s="200"/>
      <c r="H197" s="201" t="s">
        <v>271</v>
      </c>
      <c r="O197" s="174" t="s">
        <v>271</v>
      </c>
    </row>
    <row r="198" spans="1:15" s="120" customFormat="1" ht="20.25" customHeight="1" x14ac:dyDescent="0.25">
      <c r="A198" s="905"/>
      <c r="B198" s="906" t="s">
        <v>272</v>
      </c>
      <c r="C198" s="906" t="s">
        <v>273</v>
      </c>
      <c r="D198" s="202" t="s">
        <v>303</v>
      </c>
      <c r="E198" s="203">
        <v>250000000</v>
      </c>
      <c r="F198" s="203">
        <v>16502000</v>
      </c>
      <c r="G198" s="204"/>
      <c r="H198" s="201" t="s">
        <v>271</v>
      </c>
      <c r="O198" s="174" t="s">
        <v>271</v>
      </c>
    </row>
    <row r="199" spans="1:15" s="120" customFormat="1" ht="20.25" customHeight="1" x14ac:dyDescent="0.25">
      <c r="A199" s="901"/>
      <c r="B199" s="907"/>
      <c r="C199" s="907"/>
      <c r="D199" s="202" t="s">
        <v>304</v>
      </c>
      <c r="E199" s="203">
        <v>260000000</v>
      </c>
      <c r="F199" s="203">
        <v>15782600</v>
      </c>
      <c r="G199" s="204"/>
      <c r="H199" s="201" t="s">
        <v>271</v>
      </c>
      <c r="O199" s="174" t="s">
        <v>271</v>
      </c>
    </row>
    <row r="200" spans="1:15" s="120" customFormat="1" ht="20.25" customHeight="1" x14ac:dyDescent="0.25">
      <c r="A200" s="900" t="s">
        <v>239</v>
      </c>
      <c r="B200" s="187" t="s">
        <v>266</v>
      </c>
      <c r="C200" s="187" t="s">
        <v>267</v>
      </c>
      <c r="D200" s="197" t="s">
        <v>301</v>
      </c>
      <c r="E200" s="198">
        <v>1900000000</v>
      </c>
      <c r="F200" s="199">
        <v>430958432</v>
      </c>
      <c r="G200" s="200"/>
      <c r="H200" s="201" t="s">
        <v>271</v>
      </c>
      <c r="O200" s="174" t="s">
        <v>271</v>
      </c>
    </row>
    <row r="201" spans="1:15" s="120" customFormat="1" ht="20.25" customHeight="1" x14ac:dyDescent="0.25">
      <c r="A201" s="905"/>
      <c r="B201" s="906" t="s">
        <v>272</v>
      </c>
      <c r="C201" s="906" t="s">
        <v>273</v>
      </c>
      <c r="D201" s="202" t="s">
        <v>303</v>
      </c>
      <c r="E201" s="203">
        <v>250000000</v>
      </c>
      <c r="F201" s="203">
        <v>45152966</v>
      </c>
      <c r="G201" s="204"/>
      <c r="H201" s="201" t="s">
        <v>271</v>
      </c>
      <c r="O201" s="174" t="s">
        <v>271</v>
      </c>
    </row>
    <row r="202" spans="1:15" s="120" customFormat="1" ht="20.25" customHeight="1" x14ac:dyDescent="0.25">
      <c r="A202" s="901"/>
      <c r="B202" s="907"/>
      <c r="C202" s="907"/>
      <c r="D202" s="202" t="s">
        <v>304</v>
      </c>
      <c r="E202" s="203">
        <v>260000000</v>
      </c>
      <c r="F202" s="203">
        <v>65071000</v>
      </c>
      <c r="G202" s="204"/>
      <c r="H202" s="201" t="s">
        <v>271</v>
      </c>
      <c r="O202" s="174" t="s">
        <v>271</v>
      </c>
    </row>
    <row r="203" spans="1:15" s="120" customFormat="1" ht="20.25" customHeight="1" x14ac:dyDescent="0.25">
      <c r="A203" s="900" t="s">
        <v>240</v>
      </c>
      <c r="B203" s="187" t="s">
        <v>266</v>
      </c>
      <c r="C203" s="187" t="s">
        <v>267</v>
      </c>
      <c r="D203" s="197" t="s">
        <v>301</v>
      </c>
      <c r="E203" s="205">
        <f>+[5]INVERSIÓN!Q11</f>
        <v>1907236000</v>
      </c>
      <c r="F203" s="206">
        <v>822891599</v>
      </c>
      <c r="G203" s="200"/>
      <c r="H203" s="201" t="s">
        <v>271</v>
      </c>
      <c r="N203" s="207"/>
      <c r="O203" s="174" t="s">
        <v>271</v>
      </c>
    </row>
    <row r="204" spans="1:15" s="120" customFormat="1" ht="20.25" customHeight="1" x14ac:dyDescent="0.25">
      <c r="A204" s="905"/>
      <c r="B204" s="906" t="s">
        <v>272</v>
      </c>
      <c r="C204" s="906" t="s">
        <v>273</v>
      </c>
      <c r="D204" s="202" t="s">
        <v>303</v>
      </c>
      <c r="E204" s="206">
        <f>+[5]INVERSIÓN!Q29</f>
        <v>250000000</v>
      </c>
      <c r="F204" s="206">
        <v>123516133</v>
      </c>
      <c r="G204" s="204"/>
      <c r="H204" s="201" t="s">
        <v>271</v>
      </c>
      <c r="O204" s="174" t="s">
        <v>271</v>
      </c>
    </row>
    <row r="205" spans="1:15" s="120" customFormat="1" ht="20.25" customHeight="1" x14ac:dyDescent="0.25">
      <c r="A205" s="901"/>
      <c r="B205" s="907"/>
      <c r="C205" s="907"/>
      <c r="D205" s="202" t="s">
        <v>304</v>
      </c>
      <c r="E205" s="206">
        <f>+[5]INVERSIÓN!Q23</f>
        <v>252764000</v>
      </c>
      <c r="F205" s="206">
        <v>118647775</v>
      </c>
      <c r="G205" s="204"/>
      <c r="H205" s="201" t="s">
        <v>271</v>
      </c>
      <c r="O205" s="174" t="s">
        <v>271</v>
      </c>
    </row>
    <row r="206" spans="1:15" s="120" customFormat="1" ht="20.25" customHeight="1" x14ac:dyDescent="0.25">
      <c r="A206" s="910" t="s">
        <v>241</v>
      </c>
      <c r="B206" s="208" t="s">
        <v>266</v>
      </c>
      <c r="C206" s="208" t="s">
        <v>267</v>
      </c>
      <c r="D206" s="208" t="s">
        <v>301</v>
      </c>
      <c r="E206" s="199">
        <v>1908587000</v>
      </c>
      <c r="F206" s="199">
        <v>1307435433</v>
      </c>
      <c r="G206" s="209"/>
      <c r="H206" s="201" t="s">
        <v>271</v>
      </c>
      <c r="O206" s="174" t="s">
        <v>271</v>
      </c>
    </row>
    <row r="207" spans="1:15" s="120" customFormat="1" ht="20.25" customHeight="1" x14ac:dyDescent="0.25">
      <c r="A207" s="911"/>
      <c r="B207" s="913" t="s">
        <v>272</v>
      </c>
      <c r="C207" s="913" t="s">
        <v>273</v>
      </c>
      <c r="D207" s="210" t="s">
        <v>303</v>
      </c>
      <c r="E207" s="203">
        <v>250000000</v>
      </c>
      <c r="F207" s="203">
        <v>187257133</v>
      </c>
      <c r="G207" s="211"/>
      <c r="H207" s="201" t="s">
        <v>271</v>
      </c>
      <c r="O207" s="174" t="s">
        <v>271</v>
      </c>
    </row>
    <row r="208" spans="1:15" s="120" customFormat="1" ht="20.25" customHeight="1" thickBot="1" x14ac:dyDescent="0.3">
      <c r="A208" s="912"/>
      <c r="B208" s="914"/>
      <c r="C208" s="914"/>
      <c r="D208" s="212" t="s">
        <v>304</v>
      </c>
      <c r="E208" s="213">
        <v>251413000</v>
      </c>
      <c r="F208" s="213">
        <v>179830775</v>
      </c>
      <c r="G208" s="214"/>
      <c r="H208" s="201" t="s">
        <v>271</v>
      </c>
      <c r="O208" s="174" t="s">
        <v>271</v>
      </c>
    </row>
    <row r="209" spans="1:15" ht="15.75" thickBot="1" x14ac:dyDescent="0.3">
      <c r="O209" s="174" t="s">
        <v>271</v>
      </c>
    </row>
    <row r="210" spans="1:15" ht="20.25" x14ac:dyDescent="0.3">
      <c r="A210" s="915" t="s">
        <v>306</v>
      </c>
      <c r="B210" s="916"/>
      <c r="C210" s="916"/>
      <c r="D210" s="916"/>
      <c r="E210" s="916"/>
      <c r="F210" s="916"/>
      <c r="G210" s="917"/>
      <c r="O210" s="174" t="s">
        <v>271</v>
      </c>
    </row>
    <row r="211" spans="1:15" ht="39" thickBot="1" x14ac:dyDescent="0.3">
      <c r="A211" s="154" t="s">
        <v>26</v>
      </c>
      <c r="B211" s="195" t="s">
        <v>253</v>
      </c>
      <c r="C211" s="195" t="s">
        <v>254</v>
      </c>
      <c r="D211" s="195" t="s">
        <v>297</v>
      </c>
      <c r="E211" s="195" t="s">
        <v>307</v>
      </c>
      <c r="F211" s="195" t="s">
        <v>308</v>
      </c>
      <c r="G211" s="196" t="s">
        <v>300</v>
      </c>
      <c r="O211" s="174" t="s">
        <v>271</v>
      </c>
    </row>
    <row r="212" spans="1:15" s="120" customFormat="1" ht="20.25" customHeight="1" x14ac:dyDescent="0.25">
      <c r="A212" s="900" t="s">
        <v>243</v>
      </c>
      <c r="B212" s="187" t="s">
        <v>266</v>
      </c>
      <c r="C212" s="187" t="s">
        <v>267</v>
      </c>
      <c r="D212" s="197" t="s">
        <v>301</v>
      </c>
      <c r="E212" s="215">
        <v>3710180000</v>
      </c>
      <c r="F212" s="199">
        <v>0</v>
      </c>
      <c r="G212" s="200"/>
      <c r="H212" s="201" t="s">
        <v>271</v>
      </c>
      <c r="O212" s="174" t="s">
        <v>271</v>
      </c>
    </row>
    <row r="213" spans="1:15" s="120" customFormat="1" ht="20.25" customHeight="1" x14ac:dyDescent="0.25">
      <c r="A213" s="905"/>
      <c r="B213" s="906" t="s">
        <v>272</v>
      </c>
      <c r="C213" s="906" t="s">
        <v>273</v>
      </c>
      <c r="D213" s="202" t="s">
        <v>303</v>
      </c>
      <c r="E213" s="216">
        <v>390000000</v>
      </c>
      <c r="F213" s="203">
        <v>0</v>
      </c>
      <c r="G213" s="204"/>
      <c r="H213" s="201" t="s">
        <v>271</v>
      </c>
      <c r="O213" s="174" t="s">
        <v>271</v>
      </c>
    </row>
    <row r="214" spans="1:15" s="120" customFormat="1" ht="20.25" customHeight="1" x14ac:dyDescent="0.25">
      <c r="A214" s="901"/>
      <c r="B214" s="907"/>
      <c r="C214" s="907"/>
      <c r="D214" s="202" t="s">
        <v>304</v>
      </c>
      <c r="E214" s="216">
        <v>464056000</v>
      </c>
      <c r="F214" s="203">
        <v>0</v>
      </c>
      <c r="G214" s="204"/>
      <c r="H214" s="201" t="s">
        <v>271</v>
      </c>
      <c r="O214" s="174" t="s">
        <v>271</v>
      </c>
    </row>
    <row r="215" spans="1:15" s="120" customFormat="1" ht="20.25" customHeight="1" x14ac:dyDescent="0.25">
      <c r="A215" s="900" t="s">
        <v>244</v>
      </c>
      <c r="B215" s="187" t="s">
        <v>266</v>
      </c>
      <c r="C215" s="187" t="s">
        <v>267</v>
      </c>
      <c r="D215" s="197" t="s">
        <v>301</v>
      </c>
      <c r="E215" s="215">
        <v>3734626000</v>
      </c>
      <c r="F215" s="199">
        <v>0</v>
      </c>
      <c r="G215" s="200"/>
      <c r="H215" s="201" t="s">
        <v>271</v>
      </c>
      <c r="O215" s="174" t="s">
        <v>271</v>
      </c>
    </row>
    <row r="216" spans="1:15" s="120" customFormat="1" ht="20.25" customHeight="1" x14ac:dyDescent="0.25">
      <c r="A216" s="905"/>
      <c r="B216" s="906" t="s">
        <v>272</v>
      </c>
      <c r="C216" s="906" t="s">
        <v>273</v>
      </c>
      <c r="D216" s="202" t="s">
        <v>303</v>
      </c>
      <c r="E216" s="216">
        <v>390000000</v>
      </c>
      <c r="F216" s="203">
        <v>0</v>
      </c>
      <c r="G216" s="204"/>
      <c r="H216" s="201" t="s">
        <v>271</v>
      </c>
      <c r="O216" s="174" t="s">
        <v>271</v>
      </c>
    </row>
    <row r="217" spans="1:15" s="120" customFormat="1" ht="20.25" customHeight="1" x14ac:dyDescent="0.25">
      <c r="A217" s="901"/>
      <c r="B217" s="907"/>
      <c r="C217" s="907"/>
      <c r="D217" s="202" t="s">
        <v>304</v>
      </c>
      <c r="E217" s="216">
        <v>439610000</v>
      </c>
      <c r="F217" s="203">
        <v>0</v>
      </c>
      <c r="G217" s="204"/>
      <c r="H217" s="201" t="s">
        <v>271</v>
      </c>
      <c r="O217" s="174" t="s">
        <v>271</v>
      </c>
    </row>
    <row r="218" spans="1:15" s="120" customFormat="1" ht="20.25" customHeight="1" x14ac:dyDescent="0.25">
      <c r="A218" s="900" t="s">
        <v>245</v>
      </c>
      <c r="B218" s="187" t="s">
        <v>266</v>
      </c>
      <c r="C218" s="187" t="s">
        <v>267</v>
      </c>
      <c r="D218" s="197" t="s">
        <v>301</v>
      </c>
      <c r="E218" s="215">
        <v>3734626000</v>
      </c>
      <c r="F218" s="199">
        <v>80812869</v>
      </c>
      <c r="G218" s="200"/>
      <c r="H218" s="201" t="s">
        <v>271</v>
      </c>
      <c r="O218" s="174" t="s">
        <v>271</v>
      </c>
    </row>
    <row r="219" spans="1:15" s="120" customFormat="1" ht="20.25" customHeight="1" x14ac:dyDescent="0.25">
      <c r="A219" s="905"/>
      <c r="B219" s="906" t="s">
        <v>272</v>
      </c>
      <c r="C219" s="906" t="s">
        <v>273</v>
      </c>
      <c r="D219" s="202" t="s">
        <v>303</v>
      </c>
      <c r="E219" s="216">
        <v>390000000</v>
      </c>
      <c r="F219" s="203">
        <v>12052966</v>
      </c>
      <c r="G219" s="204"/>
      <c r="H219" s="201" t="s">
        <v>271</v>
      </c>
      <c r="O219" s="174" t="s">
        <v>271</v>
      </c>
    </row>
    <row r="220" spans="1:15" s="120" customFormat="1" ht="20.25" customHeight="1" x14ac:dyDescent="0.25">
      <c r="A220" s="901"/>
      <c r="B220" s="907"/>
      <c r="C220" s="907"/>
      <c r="D220" s="202" t="s">
        <v>304</v>
      </c>
      <c r="E220" s="216">
        <v>439610000</v>
      </c>
      <c r="F220" s="203">
        <v>12276200</v>
      </c>
      <c r="G220" s="204"/>
      <c r="H220" s="201" t="s">
        <v>271</v>
      </c>
      <c r="O220" s="174" t="s">
        <v>271</v>
      </c>
    </row>
    <row r="221" spans="1:15" s="120" customFormat="1" ht="20.25" customHeight="1" x14ac:dyDescent="0.25">
      <c r="A221" s="900" t="s">
        <v>246</v>
      </c>
      <c r="B221" s="187" t="s">
        <v>266</v>
      </c>
      <c r="C221" s="187" t="s">
        <v>267</v>
      </c>
      <c r="D221" s="197" t="s">
        <v>301</v>
      </c>
      <c r="E221" s="215">
        <v>3336253000</v>
      </c>
      <c r="F221" s="199">
        <v>364481204</v>
      </c>
      <c r="G221" s="200"/>
      <c r="H221" s="201" t="s">
        <v>271</v>
      </c>
      <c r="O221" s="174" t="s">
        <v>271</v>
      </c>
    </row>
    <row r="222" spans="1:15" s="120" customFormat="1" ht="20.25" customHeight="1" x14ac:dyDescent="0.25">
      <c r="A222" s="905"/>
      <c r="B222" s="906" t="s">
        <v>272</v>
      </c>
      <c r="C222" s="906" t="s">
        <v>273</v>
      </c>
      <c r="D222" s="202" t="s">
        <v>303</v>
      </c>
      <c r="E222" s="216">
        <v>390000000</v>
      </c>
      <c r="F222" s="203">
        <v>50454733</v>
      </c>
      <c r="G222" s="204"/>
      <c r="H222" s="201" t="s">
        <v>271</v>
      </c>
      <c r="O222" s="174" t="s">
        <v>271</v>
      </c>
    </row>
    <row r="223" spans="1:15" s="120" customFormat="1" ht="20.25" customHeight="1" x14ac:dyDescent="0.25">
      <c r="A223" s="901"/>
      <c r="B223" s="907"/>
      <c r="C223" s="907"/>
      <c r="D223" s="202" t="s">
        <v>304</v>
      </c>
      <c r="E223" s="216">
        <v>439610000</v>
      </c>
      <c r="F223" s="203">
        <v>38775533</v>
      </c>
      <c r="G223" s="204"/>
      <c r="H223" s="201" t="s">
        <v>271</v>
      </c>
      <c r="O223" s="174" t="s">
        <v>271</v>
      </c>
    </row>
    <row r="224" spans="1:15" s="120" customFormat="1" ht="20.25" customHeight="1" x14ac:dyDescent="0.25">
      <c r="A224" s="900" t="s">
        <v>247</v>
      </c>
      <c r="B224" s="187" t="s">
        <v>266</v>
      </c>
      <c r="C224" s="187" t="s">
        <v>267</v>
      </c>
      <c r="D224" s="197" t="s">
        <v>301</v>
      </c>
      <c r="E224" s="215">
        <v>3361768000</v>
      </c>
      <c r="F224" s="199">
        <v>678372537</v>
      </c>
      <c r="G224" s="200"/>
      <c r="H224" s="201" t="s">
        <v>271</v>
      </c>
      <c r="N224" s="207"/>
      <c r="O224" s="174" t="s">
        <v>271</v>
      </c>
    </row>
    <row r="225" spans="1:15" s="120" customFormat="1" ht="20.25" customHeight="1" x14ac:dyDescent="0.25">
      <c r="A225" s="905"/>
      <c r="B225" s="906" t="s">
        <v>272</v>
      </c>
      <c r="C225" s="906" t="s">
        <v>273</v>
      </c>
      <c r="D225" s="202" t="s">
        <v>303</v>
      </c>
      <c r="E225" s="216">
        <v>387466000</v>
      </c>
      <c r="F225" s="203">
        <v>94890733</v>
      </c>
      <c r="G225" s="204"/>
      <c r="H225" s="201" t="s">
        <v>271</v>
      </c>
      <c r="O225" s="174" t="s">
        <v>271</v>
      </c>
    </row>
    <row r="226" spans="1:15" s="120" customFormat="1" ht="20.25" customHeight="1" x14ac:dyDescent="0.25">
      <c r="A226" s="901"/>
      <c r="B226" s="907"/>
      <c r="C226" s="907"/>
      <c r="D226" s="202" t="s">
        <v>304</v>
      </c>
      <c r="E226" s="216">
        <v>416629000</v>
      </c>
      <c r="F226" s="203">
        <v>77767000</v>
      </c>
      <c r="G226" s="204"/>
      <c r="H226" s="201" t="s">
        <v>271</v>
      </c>
      <c r="O226" s="174" t="s">
        <v>271</v>
      </c>
    </row>
    <row r="227" spans="1:15" s="120" customFormat="1" ht="20.25" customHeight="1" x14ac:dyDescent="0.25">
      <c r="A227" s="900" t="s">
        <v>248</v>
      </c>
      <c r="B227" s="187" t="s">
        <v>266</v>
      </c>
      <c r="C227" s="187" t="s">
        <v>267</v>
      </c>
      <c r="D227" s="197" t="s">
        <v>301</v>
      </c>
      <c r="E227" s="215">
        <v>3361768000</v>
      </c>
      <c r="F227" s="199">
        <v>1002721537</v>
      </c>
      <c r="G227" s="200"/>
      <c r="H227" s="201" t="s">
        <v>271</v>
      </c>
      <c r="O227" s="174" t="s">
        <v>271</v>
      </c>
    </row>
    <row r="228" spans="1:15" s="120" customFormat="1" ht="20.25" customHeight="1" x14ac:dyDescent="0.25">
      <c r="A228" s="905"/>
      <c r="B228" s="906" t="s">
        <v>272</v>
      </c>
      <c r="C228" s="906" t="s">
        <v>273</v>
      </c>
      <c r="D228" s="202" t="s">
        <v>303</v>
      </c>
      <c r="E228" s="216">
        <v>387466000</v>
      </c>
      <c r="F228" s="203">
        <v>114352000</v>
      </c>
      <c r="G228" s="204"/>
      <c r="H228" s="201" t="s">
        <v>271</v>
      </c>
      <c r="O228" s="174" t="s">
        <v>271</v>
      </c>
    </row>
    <row r="229" spans="1:15" s="120" customFormat="1" ht="20.25" customHeight="1" x14ac:dyDescent="0.25">
      <c r="A229" s="901"/>
      <c r="B229" s="907"/>
      <c r="C229" s="907"/>
      <c r="D229" s="202" t="s">
        <v>304</v>
      </c>
      <c r="E229" s="216">
        <v>416629000</v>
      </c>
      <c r="F229" s="203">
        <v>139326733</v>
      </c>
      <c r="G229" s="204"/>
      <c r="H229" s="201" t="s">
        <v>271</v>
      </c>
      <c r="O229" s="174" t="s">
        <v>271</v>
      </c>
    </row>
    <row r="230" spans="1:15" s="120" customFormat="1" ht="20.25" customHeight="1" x14ac:dyDescent="0.25">
      <c r="A230" s="900" t="s">
        <v>235</v>
      </c>
      <c r="B230" s="187" t="s">
        <v>266</v>
      </c>
      <c r="C230" s="187" t="s">
        <v>267</v>
      </c>
      <c r="D230" s="197" t="s">
        <v>301</v>
      </c>
      <c r="E230" s="215">
        <v>3361768000</v>
      </c>
      <c r="F230" s="199">
        <v>1338258637</v>
      </c>
      <c r="G230" s="200"/>
      <c r="H230" s="201" t="s">
        <v>271</v>
      </c>
      <c r="O230" s="174" t="s">
        <v>271</v>
      </c>
    </row>
    <row r="231" spans="1:15" s="120" customFormat="1" ht="20.25" customHeight="1" x14ac:dyDescent="0.25">
      <c r="A231" s="905"/>
      <c r="B231" s="906" t="s">
        <v>272</v>
      </c>
      <c r="C231" s="906" t="s">
        <v>273</v>
      </c>
      <c r="D231" s="202" t="s">
        <v>303</v>
      </c>
      <c r="E231" s="216">
        <v>387466000</v>
      </c>
      <c r="F231" s="203">
        <v>183762733</v>
      </c>
      <c r="G231" s="204"/>
      <c r="H231" s="201" t="s">
        <v>271</v>
      </c>
      <c r="O231" s="174" t="s">
        <v>271</v>
      </c>
    </row>
    <row r="232" spans="1:15" s="120" customFormat="1" ht="20.25" customHeight="1" x14ac:dyDescent="0.25">
      <c r="A232" s="901"/>
      <c r="B232" s="907"/>
      <c r="C232" s="907"/>
      <c r="D232" s="202" t="s">
        <v>304</v>
      </c>
      <c r="E232" s="216">
        <v>416629000</v>
      </c>
      <c r="F232" s="203">
        <v>154759600</v>
      </c>
      <c r="G232" s="204"/>
      <c r="H232" s="201" t="s">
        <v>271</v>
      </c>
      <c r="O232" s="174" t="s">
        <v>271</v>
      </c>
    </row>
    <row r="233" spans="1:15" s="120" customFormat="1" ht="20.25" customHeight="1" x14ac:dyDescent="0.25">
      <c r="A233" s="900" t="s">
        <v>237</v>
      </c>
      <c r="B233" s="187" t="s">
        <v>266</v>
      </c>
      <c r="C233" s="187" t="s">
        <v>267</v>
      </c>
      <c r="D233" s="197" t="s">
        <v>301</v>
      </c>
      <c r="E233" s="215">
        <v>4150941000</v>
      </c>
      <c r="F233" s="199">
        <v>1763243412</v>
      </c>
      <c r="G233" s="200"/>
      <c r="H233" s="201" t="s">
        <v>271</v>
      </c>
      <c r="O233" s="174" t="s">
        <v>271</v>
      </c>
    </row>
    <row r="234" spans="1:15" s="120" customFormat="1" ht="20.25" customHeight="1" x14ac:dyDescent="0.25">
      <c r="A234" s="905"/>
      <c r="B234" s="906" t="s">
        <v>272</v>
      </c>
      <c r="C234" s="906" t="s">
        <v>273</v>
      </c>
      <c r="D234" s="202" t="s">
        <v>303</v>
      </c>
      <c r="E234" s="216">
        <v>387466000</v>
      </c>
      <c r="F234" s="203">
        <v>228198733</v>
      </c>
      <c r="G234" s="204"/>
      <c r="H234" s="201" t="s">
        <v>271</v>
      </c>
      <c r="O234" s="174" t="s">
        <v>271</v>
      </c>
    </row>
    <row r="235" spans="1:15" s="120" customFormat="1" ht="20.25" customHeight="1" x14ac:dyDescent="0.25">
      <c r="A235" s="901"/>
      <c r="B235" s="907"/>
      <c r="C235" s="907"/>
      <c r="D235" s="202" t="s">
        <v>304</v>
      </c>
      <c r="E235" s="216">
        <v>439629000</v>
      </c>
      <c r="F235" s="203">
        <v>195052600</v>
      </c>
      <c r="G235" s="204"/>
      <c r="H235" s="201" t="s">
        <v>271</v>
      </c>
      <c r="O235" s="174" t="s">
        <v>271</v>
      </c>
    </row>
    <row r="236" spans="1:15" s="120" customFormat="1" ht="20.25" customHeight="1" x14ac:dyDescent="0.25">
      <c r="A236" s="900" t="s">
        <v>238</v>
      </c>
      <c r="B236" s="187" t="s">
        <v>266</v>
      </c>
      <c r="C236" s="187" t="s">
        <v>267</v>
      </c>
      <c r="D236" s="197" t="s">
        <v>301</v>
      </c>
      <c r="E236" s="215">
        <v>4047083963</v>
      </c>
      <c r="F236" s="199">
        <v>2135008871</v>
      </c>
      <c r="G236" s="200"/>
      <c r="H236" s="201"/>
      <c r="O236" s="174" t="s">
        <v>271</v>
      </c>
    </row>
    <row r="237" spans="1:15" s="120" customFormat="1" ht="20.25" customHeight="1" x14ac:dyDescent="0.25">
      <c r="A237" s="905"/>
      <c r="B237" s="906" t="s">
        <v>272</v>
      </c>
      <c r="C237" s="906" t="s">
        <v>273</v>
      </c>
      <c r="D237" s="202" t="s">
        <v>303</v>
      </c>
      <c r="E237" s="216">
        <v>483639037</v>
      </c>
      <c r="F237" s="203">
        <v>272634733</v>
      </c>
      <c r="G237" s="204"/>
      <c r="H237" s="201"/>
      <c r="O237" s="174" t="s">
        <v>271</v>
      </c>
    </row>
    <row r="238" spans="1:15" s="120" customFormat="1" ht="20.25" customHeight="1" x14ac:dyDescent="0.25">
      <c r="A238" s="901"/>
      <c r="B238" s="907"/>
      <c r="C238" s="907"/>
      <c r="D238" s="202" t="s">
        <v>304</v>
      </c>
      <c r="E238" s="216">
        <v>447313000</v>
      </c>
      <c r="F238" s="203">
        <v>231907600</v>
      </c>
      <c r="G238" s="204"/>
      <c r="H238" s="201"/>
      <c r="O238" s="174" t="s">
        <v>271</v>
      </c>
    </row>
    <row r="239" spans="1:15" s="120" customFormat="1" ht="20.25" customHeight="1" x14ac:dyDescent="0.25">
      <c r="A239" s="900" t="s">
        <v>239</v>
      </c>
      <c r="B239" s="187" t="s">
        <v>266</v>
      </c>
      <c r="C239" s="187" t="s">
        <v>267</v>
      </c>
      <c r="D239" s="197" t="s">
        <v>301</v>
      </c>
      <c r="E239" s="215">
        <f>+[7]INVERSIÓN!BD11</f>
        <v>4047083963</v>
      </c>
      <c r="F239" s="199">
        <f>+[7]INVERSIÓN!BE12</f>
        <v>2498635720</v>
      </c>
      <c r="G239" s="200"/>
      <c r="H239" s="201" t="s">
        <v>271</v>
      </c>
      <c r="O239" s="174" t="s">
        <v>271</v>
      </c>
    </row>
    <row r="240" spans="1:15" s="120" customFormat="1" ht="20.25" customHeight="1" x14ac:dyDescent="0.25">
      <c r="A240" s="905"/>
      <c r="B240" s="906" t="s">
        <v>272</v>
      </c>
      <c r="C240" s="906" t="s">
        <v>273</v>
      </c>
      <c r="D240" s="202" t="s">
        <v>303</v>
      </c>
      <c r="E240" s="216">
        <f>+[7]INVERSIÓN!BD32</f>
        <v>483639037</v>
      </c>
      <c r="F240" s="203">
        <f>+[7]INVERSIÓN!BE33</f>
        <v>317070733</v>
      </c>
      <c r="G240" s="204"/>
      <c r="H240" s="201" t="s">
        <v>271</v>
      </c>
      <c r="O240" s="174" t="s">
        <v>271</v>
      </c>
    </row>
    <row r="241" spans="1:15" s="120" customFormat="1" ht="20.25" customHeight="1" x14ac:dyDescent="0.25">
      <c r="A241" s="901"/>
      <c r="B241" s="907"/>
      <c r="C241" s="907"/>
      <c r="D241" s="202" t="s">
        <v>304</v>
      </c>
      <c r="E241" s="216">
        <f>+[7]INVERSIÓN!BD25</f>
        <v>447313000</v>
      </c>
      <c r="F241" s="203">
        <f>+[7]INVERSIÓN!BE26</f>
        <v>262459600</v>
      </c>
      <c r="G241" s="204"/>
      <c r="H241" s="201" t="s">
        <v>271</v>
      </c>
      <c r="O241" s="174" t="s">
        <v>271</v>
      </c>
    </row>
    <row r="242" spans="1:15" s="120" customFormat="1" ht="20.25" customHeight="1" x14ac:dyDescent="0.25">
      <c r="A242" s="900" t="s">
        <v>240</v>
      </c>
      <c r="B242" s="187" t="s">
        <v>266</v>
      </c>
      <c r="C242" s="187" t="s">
        <v>267</v>
      </c>
      <c r="D242" s="197" t="s">
        <v>301</v>
      </c>
      <c r="E242" s="215">
        <v>4047083963</v>
      </c>
      <c r="F242" s="199">
        <v>2826673053</v>
      </c>
      <c r="G242" s="200"/>
      <c r="H242" s="201" t="s">
        <v>271</v>
      </c>
      <c r="O242" s="174" t="s">
        <v>271</v>
      </c>
    </row>
    <row r="243" spans="1:15" s="120" customFormat="1" ht="20.25" customHeight="1" x14ac:dyDescent="0.25">
      <c r="A243" s="905"/>
      <c r="B243" s="906" t="s">
        <v>272</v>
      </c>
      <c r="C243" s="906" t="s">
        <v>273</v>
      </c>
      <c r="D243" s="202" t="s">
        <v>303</v>
      </c>
      <c r="E243" s="216">
        <v>483639037</v>
      </c>
      <c r="F243" s="203">
        <v>359366733</v>
      </c>
      <c r="G243" s="204"/>
      <c r="H243" s="201" t="s">
        <v>271</v>
      </c>
      <c r="O243" s="174" t="s">
        <v>271</v>
      </c>
    </row>
    <row r="244" spans="1:15" s="120" customFormat="1" ht="20.25" customHeight="1" x14ac:dyDescent="0.25">
      <c r="A244" s="901"/>
      <c r="B244" s="907"/>
      <c r="C244" s="907"/>
      <c r="D244" s="202" t="s">
        <v>304</v>
      </c>
      <c r="E244" s="216">
        <v>447313000</v>
      </c>
      <c r="F244" s="203">
        <v>292017800</v>
      </c>
      <c r="G244" s="204"/>
      <c r="H244" s="201" t="s">
        <v>271</v>
      </c>
      <c r="O244" s="174" t="s">
        <v>271</v>
      </c>
    </row>
    <row r="245" spans="1:15" s="120" customFormat="1" ht="20.25" customHeight="1" x14ac:dyDescent="0.25">
      <c r="A245" s="900" t="s">
        <v>241</v>
      </c>
      <c r="B245" s="187" t="s">
        <v>266</v>
      </c>
      <c r="C245" s="187" t="s">
        <v>267</v>
      </c>
      <c r="D245" s="197" t="s">
        <v>301</v>
      </c>
      <c r="E245" s="215">
        <v>3946845100</v>
      </c>
      <c r="F245" s="199">
        <v>3256605235</v>
      </c>
      <c r="G245" s="200"/>
      <c r="H245" s="201" t="s">
        <v>271</v>
      </c>
      <c r="O245" s="174" t="s">
        <v>271</v>
      </c>
    </row>
    <row r="246" spans="1:15" s="120" customFormat="1" ht="20.25" customHeight="1" x14ac:dyDescent="0.25">
      <c r="A246" s="905"/>
      <c r="B246" s="906" t="s">
        <v>272</v>
      </c>
      <c r="C246" s="906" t="s">
        <v>273</v>
      </c>
      <c r="D246" s="202" t="s">
        <v>303</v>
      </c>
      <c r="E246" s="216">
        <v>483639037</v>
      </c>
      <c r="F246" s="203">
        <v>427291966</v>
      </c>
      <c r="G246" s="204"/>
      <c r="H246" s="201" t="s">
        <v>271</v>
      </c>
      <c r="O246" s="174" t="s">
        <v>271</v>
      </c>
    </row>
    <row r="247" spans="1:15" s="120" customFormat="1" ht="20.25" customHeight="1" x14ac:dyDescent="0.25">
      <c r="A247" s="901"/>
      <c r="B247" s="907"/>
      <c r="C247" s="907"/>
      <c r="D247" s="202" t="s">
        <v>304</v>
      </c>
      <c r="E247" s="216">
        <v>447313000</v>
      </c>
      <c r="F247" s="203">
        <v>363545385</v>
      </c>
      <c r="G247" s="204"/>
      <c r="H247" s="201" t="s">
        <v>271</v>
      </c>
      <c r="O247" s="174" t="s">
        <v>271</v>
      </c>
    </row>
    <row r="248" spans="1:15" ht="15.75" thickBot="1" x14ac:dyDescent="0.3">
      <c r="A248" s="217"/>
      <c r="G248" s="120"/>
    </row>
    <row r="249" spans="1:15" ht="20.25" x14ac:dyDescent="0.3">
      <c r="A249" s="915" t="s">
        <v>309</v>
      </c>
      <c r="B249" s="916"/>
      <c r="C249" s="916"/>
      <c r="D249" s="916"/>
      <c r="E249" s="916"/>
      <c r="F249" s="916"/>
      <c r="G249" s="917"/>
    </row>
    <row r="250" spans="1:15" ht="39" thickBot="1" x14ac:dyDescent="0.3">
      <c r="A250" s="154" t="s">
        <v>27</v>
      </c>
      <c r="B250" s="195" t="s">
        <v>253</v>
      </c>
      <c r="C250" s="195" t="s">
        <v>254</v>
      </c>
      <c r="D250" s="195" t="s">
        <v>297</v>
      </c>
      <c r="E250" s="195" t="s">
        <v>310</v>
      </c>
      <c r="F250" s="195" t="s">
        <v>311</v>
      </c>
      <c r="G250" s="196" t="s">
        <v>300</v>
      </c>
    </row>
    <row r="251" spans="1:15" ht="16.5" customHeight="1" x14ac:dyDescent="0.25">
      <c r="A251" s="900" t="s">
        <v>243</v>
      </c>
      <c r="B251" s="187" t="s">
        <v>266</v>
      </c>
      <c r="C251" s="187" t="s">
        <v>267</v>
      </c>
      <c r="D251" s="197" t="s">
        <v>301</v>
      </c>
      <c r="E251" s="215">
        <v>4954580000</v>
      </c>
      <c r="F251" s="199">
        <v>0</v>
      </c>
      <c r="G251" s="200"/>
    </row>
    <row r="252" spans="1:15" ht="16.5" customHeight="1" x14ac:dyDescent="0.25">
      <c r="A252" s="905"/>
      <c r="B252" s="906" t="s">
        <v>272</v>
      </c>
      <c r="C252" s="906" t="s">
        <v>273</v>
      </c>
      <c r="D252" s="202" t="s">
        <v>303</v>
      </c>
      <c r="E252" s="216">
        <v>376030000</v>
      </c>
      <c r="F252" s="203">
        <v>0</v>
      </c>
      <c r="G252" s="204"/>
    </row>
    <row r="253" spans="1:15" ht="16.5" customHeight="1" x14ac:dyDescent="0.25">
      <c r="A253" s="901"/>
      <c r="B253" s="907"/>
      <c r="C253" s="907"/>
      <c r="D253" s="202" t="s">
        <v>304</v>
      </c>
      <c r="E253" s="216">
        <v>934892000</v>
      </c>
      <c r="F253" s="203">
        <v>0</v>
      </c>
      <c r="G253" s="204"/>
    </row>
    <row r="254" spans="1:15" ht="16.5" customHeight="1" x14ac:dyDescent="0.25">
      <c r="A254" s="900" t="s">
        <v>244</v>
      </c>
      <c r="B254" s="187" t="s">
        <v>266</v>
      </c>
      <c r="C254" s="187" t="s">
        <v>267</v>
      </c>
      <c r="D254" s="197" t="s">
        <v>301</v>
      </c>
      <c r="E254" s="215">
        <v>4954580000</v>
      </c>
      <c r="F254" s="199">
        <v>51687467</v>
      </c>
      <c r="G254" s="200"/>
    </row>
    <row r="255" spans="1:15" ht="16.5" customHeight="1" x14ac:dyDescent="0.25">
      <c r="A255" s="905"/>
      <c r="B255" s="906" t="s">
        <v>272</v>
      </c>
      <c r="C255" s="906" t="s">
        <v>273</v>
      </c>
      <c r="D255" s="202" t="s">
        <v>303</v>
      </c>
      <c r="E255" s="216">
        <v>376030000</v>
      </c>
      <c r="F255" s="203">
        <v>5394100</v>
      </c>
      <c r="G255" s="204"/>
    </row>
    <row r="256" spans="1:15" ht="16.5" customHeight="1" x14ac:dyDescent="0.25">
      <c r="A256" s="901"/>
      <c r="B256" s="907"/>
      <c r="C256" s="907"/>
      <c r="D256" s="202" t="s">
        <v>304</v>
      </c>
      <c r="E256" s="216">
        <v>934892000</v>
      </c>
      <c r="F256" s="203">
        <v>4644934</v>
      </c>
      <c r="G256" s="204"/>
    </row>
    <row r="257" spans="1:14" ht="16.5" customHeight="1" x14ac:dyDescent="0.25">
      <c r="A257" s="900" t="s">
        <v>245</v>
      </c>
      <c r="B257" s="187" t="s">
        <v>266</v>
      </c>
      <c r="C257" s="187" t="s">
        <v>267</v>
      </c>
      <c r="D257" s="197" t="s">
        <v>301</v>
      </c>
      <c r="E257" s="215">
        <v>4954580000</v>
      </c>
      <c r="F257" s="199">
        <v>525588170</v>
      </c>
      <c r="G257" s="200"/>
    </row>
    <row r="258" spans="1:14" ht="16.5" customHeight="1" x14ac:dyDescent="0.25">
      <c r="A258" s="905"/>
      <c r="B258" s="906" t="s">
        <v>272</v>
      </c>
      <c r="C258" s="906" t="s">
        <v>273</v>
      </c>
      <c r="D258" s="202" t="s">
        <v>303</v>
      </c>
      <c r="E258" s="216">
        <v>376030000</v>
      </c>
      <c r="F258" s="203">
        <v>43999433</v>
      </c>
      <c r="G258" s="204"/>
    </row>
    <row r="259" spans="1:14" ht="16.5" customHeight="1" x14ac:dyDescent="0.25">
      <c r="A259" s="901"/>
      <c r="B259" s="907"/>
      <c r="C259" s="907"/>
      <c r="D259" s="202" t="s">
        <v>304</v>
      </c>
      <c r="E259" s="216">
        <v>934892000</v>
      </c>
      <c r="F259" s="203">
        <v>87490491</v>
      </c>
      <c r="G259" s="204"/>
    </row>
    <row r="260" spans="1:14" ht="16.5" customHeight="1" x14ac:dyDescent="0.25">
      <c r="A260" s="900" t="s">
        <v>246</v>
      </c>
      <c r="B260" s="187" t="s">
        <v>266</v>
      </c>
      <c r="C260" s="187" t="s">
        <v>267</v>
      </c>
      <c r="D260" s="197" t="s">
        <v>301</v>
      </c>
      <c r="E260" s="215">
        <v>4954580000</v>
      </c>
      <c r="F260" s="199">
        <v>996627880</v>
      </c>
      <c r="G260" s="200"/>
    </row>
    <row r="261" spans="1:14" ht="16.5" customHeight="1" x14ac:dyDescent="0.25">
      <c r="A261" s="905"/>
      <c r="B261" s="906" t="s">
        <v>272</v>
      </c>
      <c r="C261" s="906" t="s">
        <v>273</v>
      </c>
      <c r="D261" s="202" t="s">
        <v>303</v>
      </c>
      <c r="E261" s="216">
        <v>376030000</v>
      </c>
      <c r="F261" s="203">
        <v>82805433</v>
      </c>
      <c r="G261" s="204"/>
    </row>
    <row r="262" spans="1:14" ht="16.5" customHeight="1" x14ac:dyDescent="0.25">
      <c r="A262" s="901"/>
      <c r="B262" s="907"/>
      <c r="C262" s="907"/>
      <c r="D262" s="202" t="s">
        <v>304</v>
      </c>
      <c r="E262" s="216">
        <v>934892000</v>
      </c>
      <c r="F262" s="203">
        <v>176766408</v>
      </c>
      <c r="G262" s="204"/>
    </row>
    <row r="263" spans="1:14" ht="16.5" customHeight="1" x14ac:dyDescent="0.25">
      <c r="A263" s="900" t="s">
        <v>247</v>
      </c>
      <c r="B263" s="187" t="s">
        <v>266</v>
      </c>
      <c r="C263" s="187" t="s">
        <v>267</v>
      </c>
      <c r="D263" s="197" t="s">
        <v>301</v>
      </c>
      <c r="E263" s="215">
        <v>4954580000</v>
      </c>
      <c r="F263" s="199">
        <v>1398007847</v>
      </c>
      <c r="G263" s="200"/>
    </row>
    <row r="264" spans="1:14" ht="16.5" customHeight="1" x14ac:dyDescent="0.25">
      <c r="A264" s="905"/>
      <c r="B264" s="906" t="s">
        <v>272</v>
      </c>
      <c r="C264" s="906" t="s">
        <v>273</v>
      </c>
      <c r="D264" s="202" t="s">
        <v>303</v>
      </c>
      <c r="E264" s="216">
        <v>376030000</v>
      </c>
      <c r="F264" s="203">
        <v>121611433</v>
      </c>
      <c r="G264" s="204"/>
    </row>
    <row r="265" spans="1:14" ht="16.5" customHeight="1" x14ac:dyDescent="0.25">
      <c r="A265" s="901"/>
      <c r="B265" s="907"/>
      <c r="C265" s="907"/>
      <c r="D265" s="202" t="s">
        <v>304</v>
      </c>
      <c r="E265" s="216">
        <v>934892000</v>
      </c>
      <c r="F265" s="203">
        <v>240205008</v>
      </c>
      <c r="G265" s="204"/>
    </row>
    <row r="266" spans="1:14" ht="16.5" customHeight="1" x14ac:dyDescent="0.25">
      <c r="A266" s="900" t="s">
        <v>248</v>
      </c>
      <c r="B266" s="187" t="s">
        <v>266</v>
      </c>
      <c r="C266" s="187" t="s">
        <v>267</v>
      </c>
      <c r="D266" s="197" t="s">
        <v>301</v>
      </c>
      <c r="E266" s="215">
        <v>4954580000</v>
      </c>
      <c r="F266" s="199">
        <v>1815654865</v>
      </c>
      <c r="G266" s="200"/>
    </row>
    <row r="267" spans="1:14" ht="16.5" customHeight="1" x14ac:dyDescent="0.25">
      <c r="A267" s="905"/>
      <c r="B267" s="906" t="s">
        <v>272</v>
      </c>
      <c r="C267" s="906" t="s">
        <v>273</v>
      </c>
      <c r="D267" s="202" t="s">
        <v>303</v>
      </c>
      <c r="E267" s="216">
        <v>376030000</v>
      </c>
      <c r="F267" s="203">
        <v>160417433</v>
      </c>
      <c r="G267" s="204"/>
    </row>
    <row r="268" spans="1:14" ht="16.5" customHeight="1" x14ac:dyDescent="0.25">
      <c r="A268" s="901"/>
      <c r="B268" s="907"/>
      <c r="C268" s="907"/>
      <c r="D268" s="202" t="s">
        <v>304</v>
      </c>
      <c r="E268" s="216">
        <v>934892000</v>
      </c>
      <c r="F268" s="203">
        <v>339629285</v>
      </c>
      <c r="G268" s="204"/>
      <c r="I268" s="233"/>
      <c r="J268" s="233"/>
      <c r="K268" s="233"/>
      <c r="L268" s="233"/>
      <c r="M268" s="233"/>
      <c r="N268" s="233"/>
    </row>
    <row r="269" spans="1:14" ht="16.5" customHeight="1" x14ac:dyDescent="0.25">
      <c r="A269" s="900" t="s">
        <v>235</v>
      </c>
      <c r="B269" s="187" t="s">
        <v>266</v>
      </c>
      <c r="C269" s="187" t="s">
        <v>267</v>
      </c>
      <c r="D269" s="197" t="s">
        <v>301</v>
      </c>
      <c r="E269" s="215">
        <v>4954580000</v>
      </c>
      <c r="F269" s="199">
        <v>2275399175</v>
      </c>
      <c r="G269" s="200"/>
      <c r="I269" s="233"/>
      <c r="J269" s="233"/>
      <c r="K269" s="233"/>
      <c r="L269" s="233"/>
      <c r="M269" s="233"/>
      <c r="N269" s="233"/>
    </row>
    <row r="270" spans="1:14" ht="16.5" customHeight="1" x14ac:dyDescent="0.25">
      <c r="A270" s="905"/>
      <c r="B270" s="906" t="s">
        <v>272</v>
      </c>
      <c r="C270" s="906" t="s">
        <v>273</v>
      </c>
      <c r="D270" s="202" t="s">
        <v>303</v>
      </c>
      <c r="E270" s="216">
        <v>376030000</v>
      </c>
      <c r="F270" s="203">
        <v>199223433</v>
      </c>
      <c r="G270" s="204"/>
      <c r="I270" s="233"/>
      <c r="J270" s="233"/>
      <c r="K270" s="233"/>
      <c r="L270" s="233"/>
      <c r="M270" s="233"/>
      <c r="N270" s="233"/>
    </row>
    <row r="271" spans="1:14" ht="16.5" customHeight="1" x14ac:dyDescent="0.25">
      <c r="A271" s="901"/>
      <c r="B271" s="907"/>
      <c r="C271" s="907"/>
      <c r="D271" s="202" t="s">
        <v>304</v>
      </c>
      <c r="E271" s="216">
        <v>934892000</v>
      </c>
      <c r="F271" s="203">
        <v>426881142</v>
      </c>
      <c r="G271" s="204"/>
      <c r="I271" s="233"/>
      <c r="J271" s="233"/>
      <c r="K271" s="233"/>
      <c r="L271" s="233"/>
      <c r="M271" s="233"/>
      <c r="N271" s="233"/>
    </row>
    <row r="272" spans="1:14" ht="16.5" customHeight="1" x14ac:dyDescent="0.25">
      <c r="A272" s="900" t="s">
        <v>237</v>
      </c>
      <c r="B272" s="187" t="s">
        <v>266</v>
      </c>
      <c r="C272" s="187" t="s">
        <v>267</v>
      </c>
      <c r="D272" s="197" t="s">
        <v>301</v>
      </c>
      <c r="E272" s="215">
        <v>4954580000</v>
      </c>
      <c r="F272" s="199">
        <v>2672839241</v>
      </c>
      <c r="G272" s="200"/>
      <c r="I272" s="233"/>
      <c r="J272" s="233"/>
      <c r="K272" s="233"/>
      <c r="L272" s="233"/>
      <c r="M272" s="233"/>
      <c r="N272" s="233"/>
    </row>
    <row r="273" spans="1:14" ht="16.5" customHeight="1" x14ac:dyDescent="0.25">
      <c r="A273" s="905"/>
      <c r="B273" s="906" t="s">
        <v>272</v>
      </c>
      <c r="C273" s="906" t="s">
        <v>273</v>
      </c>
      <c r="D273" s="202" t="s">
        <v>303</v>
      </c>
      <c r="E273" s="216">
        <v>376030000</v>
      </c>
      <c r="F273" s="203">
        <v>238029433</v>
      </c>
      <c r="G273" s="204"/>
      <c r="I273" s="233"/>
      <c r="J273" s="233"/>
      <c r="K273" s="233"/>
      <c r="L273" s="233"/>
      <c r="M273" s="233"/>
      <c r="N273" s="233"/>
    </row>
    <row r="274" spans="1:14" ht="16.5" customHeight="1" x14ac:dyDescent="0.25">
      <c r="A274" s="901"/>
      <c r="B274" s="907"/>
      <c r="C274" s="907"/>
      <c r="D274" s="202" t="s">
        <v>304</v>
      </c>
      <c r="E274" s="216">
        <v>934892000</v>
      </c>
      <c r="F274" s="203">
        <v>498702142</v>
      </c>
      <c r="G274" s="204"/>
      <c r="I274" s="233"/>
      <c r="J274" s="233"/>
      <c r="K274" s="233"/>
      <c r="L274" s="233"/>
      <c r="M274" s="233"/>
      <c r="N274" s="233"/>
    </row>
    <row r="275" spans="1:14" ht="16.5" customHeight="1" x14ac:dyDescent="0.25">
      <c r="A275" s="900" t="s">
        <v>238</v>
      </c>
      <c r="B275" s="187" t="s">
        <v>266</v>
      </c>
      <c r="C275" s="187" t="s">
        <v>267</v>
      </c>
      <c r="D275" s="197" t="s">
        <v>301</v>
      </c>
      <c r="E275" s="215">
        <v>4954580000</v>
      </c>
      <c r="F275" s="199">
        <v>3102338458</v>
      </c>
      <c r="G275" s="200"/>
      <c r="I275" s="233"/>
      <c r="J275" s="233"/>
      <c r="K275" s="233"/>
      <c r="L275" s="233"/>
      <c r="M275" s="233"/>
      <c r="N275" s="233"/>
    </row>
    <row r="276" spans="1:14" ht="16.5" customHeight="1" x14ac:dyDescent="0.25">
      <c r="A276" s="905"/>
      <c r="B276" s="906" t="s">
        <v>272</v>
      </c>
      <c r="C276" s="906" t="s">
        <v>273</v>
      </c>
      <c r="D276" s="202" t="s">
        <v>303</v>
      </c>
      <c r="E276" s="216">
        <v>376030000</v>
      </c>
      <c r="F276" s="203">
        <v>276835433</v>
      </c>
      <c r="G276" s="204"/>
      <c r="I276" s="233"/>
      <c r="J276" s="233"/>
      <c r="K276" s="233"/>
      <c r="L276" s="233"/>
      <c r="M276" s="233"/>
      <c r="N276" s="233"/>
    </row>
    <row r="277" spans="1:14" ht="16.5" customHeight="1" x14ac:dyDescent="0.25">
      <c r="A277" s="901"/>
      <c r="B277" s="907"/>
      <c r="C277" s="907"/>
      <c r="D277" s="202" t="s">
        <v>304</v>
      </c>
      <c r="E277" s="216">
        <v>934892000</v>
      </c>
      <c r="F277" s="203">
        <v>575204152</v>
      </c>
      <c r="G277" s="204"/>
      <c r="I277" s="233"/>
      <c r="J277" s="233"/>
      <c r="K277" s="233"/>
      <c r="L277" s="233"/>
      <c r="M277" s="233"/>
      <c r="N277" s="233"/>
    </row>
    <row r="278" spans="1:14" ht="16.5" customHeight="1" x14ac:dyDescent="0.25">
      <c r="A278" s="900" t="s">
        <v>239</v>
      </c>
      <c r="B278" s="187" t="s">
        <v>266</v>
      </c>
      <c r="C278" s="187" t="s">
        <v>267</v>
      </c>
      <c r="D278" s="197" t="s">
        <v>301</v>
      </c>
      <c r="E278" s="215">
        <v>5417865408</v>
      </c>
      <c r="F278" s="199">
        <v>3561604733</v>
      </c>
      <c r="G278" s="200"/>
      <c r="I278" s="233"/>
      <c r="J278" s="233"/>
      <c r="K278" s="233"/>
      <c r="L278" s="233"/>
      <c r="M278" s="233"/>
      <c r="N278" s="233"/>
    </row>
    <row r="279" spans="1:14" ht="16.5" customHeight="1" x14ac:dyDescent="0.25">
      <c r="A279" s="905"/>
      <c r="B279" s="906" t="s">
        <v>272</v>
      </c>
      <c r="C279" s="906" t="s">
        <v>273</v>
      </c>
      <c r="D279" s="202" t="s">
        <v>303</v>
      </c>
      <c r="E279" s="216">
        <v>414143767</v>
      </c>
      <c r="F279" s="203">
        <v>300461433</v>
      </c>
      <c r="G279" s="204"/>
      <c r="I279" s="233"/>
      <c r="J279" s="233"/>
      <c r="K279" s="233"/>
      <c r="L279" s="233"/>
      <c r="M279" s="233"/>
      <c r="N279" s="233"/>
    </row>
    <row r="280" spans="1:14" ht="16.5" customHeight="1" x14ac:dyDescent="0.25">
      <c r="A280" s="901"/>
      <c r="B280" s="907"/>
      <c r="C280" s="907"/>
      <c r="D280" s="202" t="s">
        <v>304</v>
      </c>
      <c r="E280" s="216">
        <v>1016963433</v>
      </c>
      <c r="F280" s="203">
        <v>666625711</v>
      </c>
      <c r="G280" s="204"/>
      <c r="I280" s="233"/>
      <c r="J280" s="233"/>
      <c r="K280" s="233"/>
      <c r="L280" s="233"/>
      <c r="M280" s="233"/>
      <c r="N280" s="233"/>
    </row>
    <row r="281" spans="1:14" ht="16.5" customHeight="1" x14ac:dyDescent="0.25">
      <c r="A281" s="900" t="s">
        <v>240</v>
      </c>
      <c r="B281" s="187" t="s">
        <v>266</v>
      </c>
      <c r="C281" s="187" t="s">
        <v>267</v>
      </c>
      <c r="D281" s="197" t="s">
        <v>301</v>
      </c>
      <c r="E281" s="215">
        <v>5417865408</v>
      </c>
      <c r="F281" s="199">
        <v>4018293904.7976189</v>
      </c>
      <c r="G281" s="200"/>
      <c r="I281" s="233"/>
      <c r="J281" s="233"/>
      <c r="K281" s="233"/>
      <c r="L281" s="233"/>
      <c r="M281" s="233"/>
      <c r="N281" s="233"/>
    </row>
    <row r="282" spans="1:14" ht="16.5" customHeight="1" x14ac:dyDescent="0.25">
      <c r="A282" s="905"/>
      <c r="B282" s="906" t="s">
        <v>272</v>
      </c>
      <c r="C282" s="906" t="s">
        <v>273</v>
      </c>
      <c r="D282" s="202" t="s">
        <v>303</v>
      </c>
      <c r="E282" s="216">
        <v>414143767</v>
      </c>
      <c r="F282" s="203">
        <v>331677433</v>
      </c>
      <c r="G282" s="204"/>
      <c r="I282" s="233"/>
      <c r="J282" s="233"/>
      <c r="K282" s="233"/>
      <c r="L282" s="233"/>
      <c r="M282" s="233"/>
      <c r="N282" s="233"/>
    </row>
    <row r="283" spans="1:14" ht="16.5" customHeight="1" x14ac:dyDescent="0.25">
      <c r="A283" s="901"/>
      <c r="B283" s="907"/>
      <c r="C283" s="907"/>
      <c r="D283" s="202" t="s">
        <v>304</v>
      </c>
      <c r="E283" s="216">
        <v>1016963433</v>
      </c>
      <c r="F283" s="203">
        <v>763710954.2023809</v>
      </c>
      <c r="G283" s="204"/>
      <c r="I283" s="233"/>
      <c r="J283" s="233"/>
      <c r="K283" s="233"/>
      <c r="L283" s="233"/>
      <c r="M283" s="233"/>
      <c r="N283" s="233"/>
    </row>
    <row r="284" spans="1:14" ht="16.5" customHeight="1" x14ac:dyDescent="0.25">
      <c r="A284" s="900" t="s">
        <v>241</v>
      </c>
      <c r="B284" s="187" t="s">
        <v>266</v>
      </c>
      <c r="C284" s="187" t="s">
        <v>267</v>
      </c>
      <c r="D284" s="197" t="s">
        <v>301</v>
      </c>
      <c r="E284" s="371">
        <f>+[9]INVERSIÓN!CH11</f>
        <v>5591787367</v>
      </c>
      <c r="F284" s="206">
        <f>+[9]INVERSIÓN!CI12</f>
        <v>4761657202</v>
      </c>
      <c r="G284" s="200"/>
      <c r="I284" s="233"/>
      <c r="J284" s="233"/>
      <c r="K284" s="233"/>
      <c r="L284" s="233"/>
      <c r="M284" s="233"/>
      <c r="N284" s="233"/>
    </row>
    <row r="285" spans="1:14" ht="16.5" customHeight="1" x14ac:dyDescent="0.25">
      <c r="A285" s="905"/>
      <c r="B285" s="918" t="s">
        <v>272</v>
      </c>
      <c r="C285" s="918" t="s">
        <v>273</v>
      </c>
      <c r="D285" s="197" t="s">
        <v>303</v>
      </c>
      <c r="E285" s="371">
        <f>+[9]INVERSIÓN!CH32</f>
        <v>414143767</v>
      </c>
      <c r="F285" s="206">
        <f>+[9]INVERSIÓN!CI33</f>
        <v>384569267</v>
      </c>
      <c r="G285" s="200"/>
      <c r="I285" s="233"/>
      <c r="J285" s="233"/>
      <c r="K285" s="233"/>
      <c r="L285" s="233"/>
      <c r="M285" s="233"/>
      <c r="N285" s="233"/>
    </row>
    <row r="286" spans="1:14" ht="16.5" customHeight="1" x14ac:dyDescent="0.25">
      <c r="A286" s="901"/>
      <c r="B286" s="919"/>
      <c r="C286" s="919"/>
      <c r="D286" s="197" t="s">
        <v>304</v>
      </c>
      <c r="E286" s="371">
        <f>+[9]INVERSIÓN!CH25</f>
        <v>1149129700</v>
      </c>
      <c r="F286" s="206">
        <f>+[9]INVERSIÓN!CI26</f>
        <v>877660777</v>
      </c>
      <c r="G286" s="200"/>
      <c r="I286" s="233"/>
      <c r="J286" s="233"/>
      <c r="K286" s="233"/>
      <c r="L286" s="233"/>
      <c r="M286" s="233"/>
      <c r="N286" s="233"/>
    </row>
    <row r="287" spans="1:14" ht="15.75" thickBot="1" x14ac:dyDescent="0.3">
      <c r="A287" s="217"/>
      <c r="I287" s="233"/>
      <c r="J287" s="233"/>
      <c r="K287" s="233"/>
      <c r="L287" s="233"/>
      <c r="M287" s="233"/>
      <c r="N287" s="233"/>
    </row>
    <row r="288" spans="1:14" ht="20.25" x14ac:dyDescent="0.3">
      <c r="A288" s="915" t="s">
        <v>312</v>
      </c>
      <c r="B288" s="916"/>
      <c r="C288" s="916"/>
      <c r="D288" s="916"/>
      <c r="E288" s="916"/>
      <c r="F288" s="916"/>
      <c r="G288" s="917"/>
    </row>
    <row r="289" spans="1:12" ht="39" thickBot="1" x14ac:dyDescent="0.3">
      <c r="A289" s="154" t="s">
        <v>28</v>
      </c>
      <c r="B289" s="195" t="s">
        <v>253</v>
      </c>
      <c r="C289" s="195" t="s">
        <v>254</v>
      </c>
      <c r="D289" s="195" t="s">
        <v>297</v>
      </c>
      <c r="E289" s="195" t="s">
        <v>313</v>
      </c>
      <c r="F289" s="195" t="s">
        <v>314</v>
      </c>
      <c r="G289" s="196" t="s">
        <v>300</v>
      </c>
    </row>
    <row r="290" spans="1:12" ht="16.5" customHeight="1" x14ac:dyDescent="0.25">
      <c r="A290" s="908" t="s">
        <v>243</v>
      </c>
      <c r="B290" s="458" t="s">
        <v>266</v>
      </c>
      <c r="C290" s="458" t="s">
        <v>267</v>
      </c>
      <c r="D290" s="519" t="s">
        <v>301</v>
      </c>
      <c r="E290" s="371">
        <v>4036010000</v>
      </c>
      <c r="F290" s="206">
        <v>0</v>
      </c>
      <c r="G290" s="520"/>
    </row>
    <row r="291" spans="1:12" ht="16.5" customHeight="1" x14ac:dyDescent="0.25">
      <c r="A291" s="920"/>
      <c r="B291" s="921" t="s">
        <v>272</v>
      </c>
      <c r="C291" s="921" t="s">
        <v>273</v>
      </c>
      <c r="D291" s="519" t="s">
        <v>303</v>
      </c>
      <c r="E291" s="371">
        <v>224969000</v>
      </c>
      <c r="F291" s="206">
        <v>0</v>
      </c>
      <c r="G291" s="520"/>
      <c r="I291" s="233"/>
      <c r="J291" s="233"/>
      <c r="K291" s="233"/>
      <c r="L291" s="233"/>
    </row>
    <row r="292" spans="1:12" ht="16.5" customHeight="1" x14ac:dyDescent="0.25">
      <c r="A292" s="909"/>
      <c r="B292" s="922"/>
      <c r="C292" s="922"/>
      <c r="D292" s="519" t="s">
        <v>304</v>
      </c>
      <c r="E292" s="371">
        <v>653358000</v>
      </c>
      <c r="F292" s="206">
        <v>0</v>
      </c>
      <c r="G292" s="520"/>
      <c r="I292" s="233"/>
      <c r="J292" s="233"/>
      <c r="K292" s="233"/>
      <c r="L292" s="233"/>
    </row>
    <row r="293" spans="1:12" ht="16.5" customHeight="1" x14ac:dyDescent="0.25">
      <c r="A293" s="908" t="s">
        <v>244</v>
      </c>
      <c r="B293" s="458" t="s">
        <v>266</v>
      </c>
      <c r="C293" s="458" t="s">
        <v>267</v>
      </c>
      <c r="D293" s="519" t="s">
        <v>301</v>
      </c>
      <c r="E293" s="371">
        <v>4036010000</v>
      </c>
      <c r="F293" s="206">
        <v>0</v>
      </c>
      <c r="G293" s="520"/>
      <c r="I293" s="233"/>
      <c r="J293" s="233"/>
      <c r="K293" s="233"/>
      <c r="L293" s="233"/>
    </row>
    <row r="294" spans="1:12" ht="16.5" customHeight="1" x14ac:dyDescent="0.25">
      <c r="A294" s="920"/>
      <c r="B294" s="921" t="s">
        <v>272</v>
      </c>
      <c r="C294" s="921" t="s">
        <v>273</v>
      </c>
      <c r="D294" s="519" t="s">
        <v>303</v>
      </c>
      <c r="E294" s="371">
        <v>224969000</v>
      </c>
      <c r="F294" s="206">
        <v>0</v>
      </c>
      <c r="G294" s="520"/>
      <c r="I294" s="233"/>
      <c r="J294" s="233"/>
      <c r="K294" s="233"/>
      <c r="L294" s="233"/>
    </row>
    <row r="295" spans="1:12" ht="16.5" customHeight="1" x14ac:dyDescent="0.25">
      <c r="A295" s="909"/>
      <c r="B295" s="922"/>
      <c r="C295" s="922"/>
      <c r="D295" s="519" t="s">
        <v>304</v>
      </c>
      <c r="E295" s="371">
        <v>653358000</v>
      </c>
      <c r="F295" s="206">
        <v>0</v>
      </c>
      <c r="G295" s="520"/>
      <c r="I295" s="233"/>
      <c r="J295" s="233"/>
      <c r="K295" s="233"/>
      <c r="L295" s="233"/>
    </row>
    <row r="296" spans="1:12" ht="16.5" customHeight="1" x14ac:dyDescent="0.25">
      <c r="A296" s="908" t="s">
        <v>245</v>
      </c>
      <c r="B296" s="921" t="s">
        <v>266</v>
      </c>
      <c r="C296" s="921" t="s">
        <v>267</v>
      </c>
      <c r="D296" s="519" t="s">
        <v>301</v>
      </c>
      <c r="E296" s="371">
        <f>+INVERSIÓN!DL11</f>
        <v>3996329000</v>
      </c>
      <c r="F296" s="206">
        <f>+INVERSIÓN!DM12</f>
        <v>1705667</v>
      </c>
      <c r="G296" s="520"/>
      <c r="I296" s="233"/>
      <c r="J296" s="233"/>
      <c r="K296" s="233"/>
      <c r="L296" s="233"/>
    </row>
    <row r="297" spans="1:12" ht="16.5" customHeight="1" x14ac:dyDescent="0.25">
      <c r="A297" s="920"/>
      <c r="B297" s="922"/>
      <c r="C297" s="922"/>
      <c r="D297" s="519" t="s">
        <v>1869</v>
      </c>
      <c r="E297" s="371">
        <f>+INVERSIÓN!DL18</f>
        <v>39681000</v>
      </c>
      <c r="F297" s="206">
        <f>+INVERSIÓN!DM19</f>
        <v>0</v>
      </c>
      <c r="G297" s="520"/>
      <c r="I297" s="233"/>
      <c r="J297" s="233"/>
      <c r="K297" s="233"/>
      <c r="L297" s="233"/>
    </row>
    <row r="298" spans="1:12" ht="16.5" customHeight="1" x14ac:dyDescent="0.25">
      <c r="A298" s="920"/>
      <c r="B298" s="921" t="s">
        <v>272</v>
      </c>
      <c r="C298" s="921" t="s">
        <v>273</v>
      </c>
      <c r="D298" s="519" t="s">
        <v>303</v>
      </c>
      <c r="E298" s="371">
        <f>+INVERSIÓN!DL32</f>
        <v>224969000</v>
      </c>
      <c r="F298" s="206">
        <f>+INVERSIÓN!DM33</f>
        <v>7165533</v>
      </c>
      <c r="G298" s="520"/>
      <c r="I298" s="233"/>
      <c r="J298" s="233"/>
      <c r="K298" s="233"/>
      <c r="L298" s="233"/>
    </row>
    <row r="299" spans="1:12" ht="16.5" customHeight="1" x14ac:dyDescent="0.25">
      <c r="A299" s="909"/>
      <c r="B299" s="922"/>
      <c r="C299" s="922"/>
      <c r="D299" s="519" t="s">
        <v>304</v>
      </c>
      <c r="E299" s="371">
        <f>+INVERSIÓN!DL25</f>
        <v>653358000</v>
      </c>
      <c r="F299" s="206">
        <f>+INVERSIÓN!DM26</f>
        <v>0</v>
      </c>
      <c r="G299" s="520"/>
      <c r="I299" s="233"/>
      <c r="J299" s="233"/>
      <c r="K299" s="233"/>
      <c r="L299" s="233"/>
    </row>
    <row r="300" spans="1:12" ht="16.5" hidden="1" customHeight="1" x14ac:dyDescent="0.25">
      <c r="A300" s="900" t="s">
        <v>246</v>
      </c>
      <c r="B300" s="187"/>
      <c r="C300" s="187"/>
      <c r="D300" s="197"/>
      <c r="E300" s="215"/>
      <c r="F300" s="199"/>
      <c r="G300" s="200"/>
      <c r="I300" s="233"/>
      <c r="J300" s="233"/>
      <c r="K300" s="233"/>
      <c r="L300" s="233"/>
    </row>
    <row r="301" spans="1:12" ht="16.5" hidden="1" customHeight="1" x14ac:dyDescent="0.25">
      <c r="A301" s="905"/>
      <c r="B301" s="906"/>
      <c r="C301" s="906"/>
      <c r="D301" s="202"/>
      <c r="E301" s="216"/>
      <c r="F301" s="203"/>
      <c r="G301" s="204"/>
      <c r="I301" s="233"/>
      <c r="J301" s="233"/>
      <c r="K301" s="233"/>
      <c r="L301" s="233"/>
    </row>
    <row r="302" spans="1:12" ht="16.5" hidden="1" customHeight="1" x14ac:dyDescent="0.25">
      <c r="A302" s="901"/>
      <c r="B302" s="907"/>
      <c r="C302" s="907"/>
      <c r="D302" s="202"/>
      <c r="E302" s="216"/>
      <c r="F302" s="203"/>
      <c r="G302" s="204"/>
      <c r="I302" s="233"/>
      <c r="J302" s="233"/>
      <c r="K302" s="233"/>
      <c r="L302" s="233"/>
    </row>
    <row r="303" spans="1:12" ht="16.5" hidden="1" customHeight="1" x14ac:dyDescent="0.25">
      <c r="A303" s="900" t="s">
        <v>247</v>
      </c>
      <c r="B303" s="187"/>
      <c r="C303" s="187"/>
      <c r="D303" s="197"/>
      <c r="E303" s="215"/>
      <c r="F303" s="199"/>
      <c r="G303" s="200"/>
      <c r="I303" s="233"/>
      <c r="J303" s="233"/>
      <c r="K303" s="233"/>
      <c r="L303" s="233"/>
    </row>
    <row r="304" spans="1:12" ht="16.5" hidden="1" customHeight="1" x14ac:dyDescent="0.25">
      <c r="A304" s="905"/>
      <c r="B304" s="906"/>
      <c r="C304" s="906"/>
      <c r="D304" s="202"/>
      <c r="E304" s="216"/>
      <c r="F304" s="203"/>
      <c r="G304" s="204"/>
      <c r="I304" s="233"/>
      <c r="J304" s="233"/>
      <c r="K304" s="233"/>
      <c r="L304" s="233"/>
    </row>
    <row r="305" spans="1:14" ht="16.5" hidden="1" customHeight="1" x14ac:dyDescent="0.25">
      <c r="A305" s="901"/>
      <c r="B305" s="907"/>
      <c r="C305" s="907"/>
      <c r="D305" s="202"/>
      <c r="E305" s="216"/>
      <c r="F305" s="203"/>
      <c r="G305" s="204"/>
      <c r="I305" s="233"/>
      <c r="J305" s="233"/>
      <c r="K305" s="233"/>
      <c r="L305" s="233"/>
    </row>
    <row r="306" spans="1:14" ht="16.5" hidden="1" customHeight="1" x14ac:dyDescent="0.25">
      <c r="A306" s="900" t="s">
        <v>248</v>
      </c>
      <c r="B306" s="187"/>
      <c r="C306" s="187"/>
      <c r="D306" s="197"/>
      <c r="E306" s="215"/>
      <c r="F306" s="199"/>
      <c r="G306" s="200"/>
      <c r="I306" s="233"/>
      <c r="J306" s="233"/>
      <c r="K306" s="233"/>
      <c r="L306" s="233"/>
    </row>
    <row r="307" spans="1:14" ht="16.5" hidden="1" customHeight="1" x14ac:dyDescent="0.25">
      <c r="A307" s="905"/>
      <c r="B307" s="906"/>
      <c r="C307" s="906"/>
      <c r="D307" s="202"/>
      <c r="E307" s="216"/>
      <c r="F307" s="203"/>
      <c r="G307" s="204"/>
      <c r="I307" s="233"/>
      <c r="J307" s="233"/>
      <c r="K307" s="233"/>
      <c r="L307" s="233"/>
    </row>
    <row r="308" spans="1:14" ht="16.5" hidden="1" customHeight="1" x14ac:dyDescent="0.25">
      <c r="A308" s="901"/>
      <c r="B308" s="907"/>
      <c r="C308" s="907"/>
      <c r="D308" s="202"/>
      <c r="E308" s="216"/>
      <c r="F308" s="203"/>
      <c r="G308" s="204"/>
      <c r="I308" s="233"/>
      <c r="J308" s="233"/>
      <c r="K308" s="233"/>
      <c r="L308" s="233"/>
      <c r="M308" s="233"/>
      <c r="N308" s="233"/>
    </row>
    <row r="309" spans="1:14" ht="16.5" hidden="1" customHeight="1" x14ac:dyDescent="0.25">
      <c r="A309" s="900" t="s">
        <v>235</v>
      </c>
      <c r="B309" s="187"/>
      <c r="C309" s="187"/>
      <c r="D309" s="197"/>
      <c r="E309" s="215"/>
      <c r="F309" s="199"/>
      <c r="G309" s="200"/>
      <c r="I309" s="233"/>
      <c r="J309" s="233"/>
      <c r="K309" s="233"/>
      <c r="L309" s="233"/>
      <c r="M309" s="233"/>
      <c r="N309" s="233"/>
    </row>
    <row r="310" spans="1:14" ht="16.5" hidden="1" customHeight="1" x14ac:dyDescent="0.25">
      <c r="A310" s="905"/>
      <c r="B310" s="906"/>
      <c r="C310" s="906"/>
      <c r="D310" s="202"/>
      <c r="E310" s="216"/>
      <c r="F310" s="203"/>
      <c r="G310" s="204"/>
      <c r="I310" s="233"/>
      <c r="J310" s="233"/>
      <c r="K310" s="233"/>
      <c r="L310" s="233"/>
      <c r="M310" s="233"/>
      <c r="N310" s="233"/>
    </row>
    <row r="311" spans="1:14" ht="16.5" hidden="1" customHeight="1" x14ac:dyDescent="0.25">
      <c r="A311" s="901"/>
      <c r="B311" s="907"/>
      <c r="C311" s="907"/>
      <c r="D311" s="202"/>
      <c r="E311" s="216"/>
      <c r="F311" s="203"/>
      <c r="G311" s="204"/>
      <c r="I311" s="233"/>
      <c r="J311" s="233"/>
      <c r="K311" s="233"/>
      <c r="L311" s="233"/>
      <c r="M311" s="233"/>
      <c r="N311" s="233"/>
    </row>
    <row r="312" spans="1:14" ht="16.5" hidden="1" customHeight="1" x14ac:dyDescent="0.25">
      <c r="A312" s="900" t="s">
        <v>237</v>
      </c>
      <c r="B312" s="187"/>
      <c r="C312" s="187"/>
      <c r="D312" s="197"/>
      <c r="E312" s="215"/>
      <c r="F312" s="199"/>
      <c r="G312" s="200"/>
      <c r="I312" s="233"/>
      <c r="J312" s="233"/>
      <c r="K312" s="233"/>
      <c r="L312" s="233"/>
      <c r="M312" s="233"/>
      <c r="N312" s="233"/>
    </row>
    <row r="313" spans="1:14" ht="16.5" hidden="1" customHeight="1" x14ac:dyDescent="0.25">
      <c r="A313" s="905"/>
      <c r="B313" s="906"/>
      <c r="C313" s="906"/>
      <c r="D313" s="202"/>
      <c r="E313" s="216"/>
      <c r="F313" s="203"/>
      <c r="G313" s="204"/>
      <c r="I313" s="233"/>
      <c r="J313" s="233"/>
      <c r="K313" s="233"/>
      <c r="L313" s="233"/>
      <c r="M313" s="233"/>
      <c r="N313" s="233"/>
    </row>
    <row r="314" spans="1:14" ht="16.5" hidden="1" customHeight="1" x14ac:dyDescent="0.25">
      <c r="A314" s="901"/>
      <c r="B314" s="907"/>
      <c r="C314" s="907"/>
      <c r="D314" s="202"/>
      <c r="E314" s="216"/>
      <c r="F314" s="203"/>
      <c r="G314" s="204"/>
      <c r="I314" s="233"/>
      <c r="J314" s="233"/>
      <c r="K314" s="233"/>
      <c r="L314" s="233"/>
      <c r="M314" s="233"/>
      <c r="N314" s="233"/>
    </row>
    <row r="315" spans="1:14" ht="16.5" hidden="1" customHeight="1" x14ac:dyDescent="0.25">
      <c r="A315" s="900" t="s">
        <v>238</v>
      </c>
      <c r="B315" s="187"/>
      <c r="C315" s="187"/>
      <c r="D315" s="197"/>
      <c r="E315" s="215"/>
      <c r="F315" s="199"/>
      <c r="G315" s="200"/>
      <c r="I315" s="233"/>
      <c r="J315" s="233"/>
      <c r="K315" s="233"/>
      <c r="L315" s="233"/>
      <c r="M315" s="233"/>
      <c r="N315" s="233"/>
    </row>
    <row r="316" spans="1:14" ht="16.5" hidden="1" customHeight="1" x14ac:dyDescent="0.25">
      <c r="A316" s="905"/>
      <c r="B316" s="906"/>
      <c r="C316" s="906"/>
      <c r="D316" s="202"/>
      <c r="E316" s="216"/>
      <c r="F316" s="203"/>
      <c r="G316" s="204"/>
      <c r="I316" s="233"/>
      <c r="J316" s="233"/>
      <c r="K316" s="233"/>
      <c r="L316" s="233"/>
      <c r="M316" s="233"/>
      <c r="N316" s="233"/>
    </row>
    <row r="317" spans="1:14" ht="16.5" hidden="1" customHeight="1" x14ac:dyDescent="0.25">
      <c r="A317" s="901"/>
      <c r="B317" s="907"/>
      <c r="C317" s="907"/>
      <c r="D317" s="202"/>
      <c r="E317" s="216"/>
      <c r="F317" s="203"/>
      <c r="G317" s="204"/>
      <c r="I317" s="233"/>
      <c r="J317" s="233"/>
      <c r="K317" s="233"/>
      <c r="L317" s="233"/>
      <c r="M317" s="233"/>
      <c r="N317" s="233"/>
    </row>
    <row r="318" spans="1:14" ht="16.5" hidden="1" customHeight="1" x14ac:dyDescent="0.25">
      <c r="A318" s="900" t="s">
        <v>239</v>
      </c>
      <c r="B318" s="187"/>
      <c r="C318" s="187"/>
      <c r="D318" s="197"/>
      <c r="E318" s="215"/>
      <c r="F318" s="199"/>
      <c r="G318" s="200"/>
      <c r="I318" s="233"/>
      <c r="J318" s="233"/>
      <c r="K318" s="233"/>
      <c r="L318" s="233"/>
      <c r="M318" s="233"/>
      <c r="N318" s="233"/>
    </row>
    <row r="319" spans="1:14" ht="16.5" hidden="1" customHeight="1" x14ac:dyDescent="0.25">
      <c r="A319" s="905"/>
      <c r="B319" s="906"/>
      <c r="C319" s="906"/>
      <c r="D319" s="202"/>
      <c r="E319" s="216"/>
      <c r="F319" s="203"/>
      <c r="G319" s="204"/>
      <c r="I319" s="233"/>
      <c r="J319" s="233"/>
      <c r="K319" s="233"/>
      <c r="L319" s="233"/>
      <c r="M319" s="233"/>
      <c r="N319" s="233"/>
    </row>
    <row r="320" spans="1:14" ht="16.5" hidden="1" customHeight="1" x14ac:dyDescent="0.25">
      <c r="A320" s="901"/>
      <c r="B320" s="907"/>
      <c r="C320" s="907"/>
      <c r="D320" s="202"/>
      <c r="E320" s="216"/>
      <c r="F320" s="203"/>
      <c r="G320" s="204"/>
      <c r="I320" s="233"/>
      <c r="J320" s="233"/>
      <c r="K320" s="233"/>
      <c r="L320" s="233"/>
      <c r="M320" s="233"/>
      <c r="N320" s="233"/>
    </row>
    <row r="321" spans="1:14" ht="16.5" hidden="1" customHeight="1" x14ac:dyDescent="0.25">
      <c r="A321" s="900" t="s">
        <v>240</v>
      </c>
      <c r="B321" s="187"/>
      <c r="C321" s="187"/>
      <c r="D321" s="197"/>
      <c r="E321" s="215"/>
      <c r="F321" s="199"/>
      <c r="G321" s="200"/>
      <c r="I321" s="233"/>
      <c r="J321" s="233"/>
      <c r="K321" s="233"/>
      <c r="L321" s="233"/>
      <c r="M321" s="233"/>
      <c r="N321" s="233"/>
    </row>
    <row r="322" spans="1:14" ht="16.5" hidden="1" customHeight="1" x14ac:dyDescent="0.25">
      <c r="A322" s="905"/>
      <c r="B322" s="906"/>
      <c r="C322" s="906"/>
      <c r="D322" s="202"/>
      <c r="E322" s="216"/>
      <c r="F322" s="203"/>
      <c r="G322" s="204"/>
      <c r="I322" s="233"/>
      <c r="J322" s="233"/>
      <c r="K322" s="233"/>
      <c r="L322" s="233"/>
      <c r="M322" s="233"/>
      <c r="N322" s="233"/>
    </row>
    <row r="323" spans="1:14" ht="16.5" hidden="1" customHeight="1" x14ac:dyDescent="0.25">
      <c r="A323" s="901"/>
      <c r="B323" s="907"/>
      <c r="C323" s="907"/>
      <c r="D323" s="202"/>
      <c r="E323" s="216"/>
      <c r="F323" s="203"/>
      <c r="G323" s="204"/>
      <c r="I323" s="233"/>
      <c r="J323" s="233"/>
      <c r="K323" s="233"/>
      <c r="L323" s="233"/>
      <c r="M323" s="233"/>
      <c r="N323" s="233"/>
    </row>
    <row r="324" spans="1:14" ht="16.5" hidden="1" customHeight="1" x14ac:dyDescent="0.25">
      <c r="A324" s="900" t="s">
        <v>241</v>
      </c>
      <c r="B324" s="187"/>
      <c r="C324" s="187"/>
      <c r="D324" s="197"/>
      <c r="E324" s="371"/>
      <c r="F324" s="206"/>
      <c r="G324" s="200"/>
      <c r="I324" s="233"/>
      <c r="J324" s="233"/>
      <c r="K324" s="233"/>
      <c r="L324" s="233"/>
      <c r="M324" s="233"/>
      <c r="N324" s="233"/>
    </row>
    <row r="325" spans="1:14" ht="16.5" hidden="1" customHeight="1" x14ac:dyDescent="0.25">
      <c r="A325" s="905"/>
      <c r="B325" s="918"/>
      <c r="C325" s="918"/>
      <c r="D325" s="197"/>
      <c r="E325" s="371"/>
      <c r="F325" s="206"/>
      <c r="G325" s="200"/>
      <c r="I325" s="233"/>
      <c r="J325" s="233"/>
      <c r="K325" s="233"/>
      <c r="L325" s="233"/>
      <c r="M325" s="233"/>
      <c r="N325" s="233"/>
    </row>
    <row r="326" spans="1:14" ht="16.5" hidden="1" customHeight="1" x14ac:dyDescent="0.25">
      <c r="A326" s="901"/>
      <c r="B326" s="919"/>
      <c r="C326" s="919"/>
      <c r="D326" s="197"/>
      <c r="E326" s="371"/>
      <c r="F326" s="206"/>
      <c r="G326" s="200"/>
      <c r="I326" s="233"/>
      <c r="J326" s="233"/>
      <c r="K326" s="233"/>
      <c r="L326" s="233"/>
      <c r="M326" s="233"/>
      <c r="N326" s="233"/>
    </row>
    <row r="327" spans="1:14" ht="15.75" thickBot="1" x14ac:dyDescent="0.3">
      <c r="A327" s="217"/>
      <c r="I327" s="233"/>
      <c r="J327" s="233"/>
      <c r="K327" s="233"/>
      <c r="L327" s="233"/>
      <c r="M327" s="233"/>
      <c r="N327" s="233"/>
    </row>
    <row r="328" spans="1:14" ht="20.25" x14ac:dyDescent="0.3">
      <c r="A328" s="915" t="s">
        <v>315</v>
      </c>
      <c r="B328" s="916"/>
      <c r="C328" s="916"/>
      <c r="D328" s="916"/>
      <c r="E328" s="916"/>
      <c r="F328" s="916"/>
      <c r="G328" s="917"/>
      <c r="I328" s="233"/>
      <c r="J328" s="233"/>
      <c r="K328" s="233"/>
      <c r="L328" s="233"/>
      <c r="M328" s="233"/>
      <c r="N328" s="233"/>
    </row>
    <row r="329" spans="1:14" ht="39" thickBot="1" x14ac:dyDescent="0.3">
      <c r="A329" s="154" t="s">
        <v>29</v>
      </c>
      <c r="B329" s="195" t="s">
        <v>253</v>
      </c>
      <c r="C329" s="195" t="s">
        <v>254</v>
      </c>
      <c r="D329" s="195" t="s">
        <v>297</v>
      </c>
      <c r="E329" s="195" t="s">
        <v>316</v>
      </c>
      <c r="F329" s="195" t="s">
        <v>317</v>
      </c>
      <c r="G329" s="196" t="s">
        <v>300</v>
      </c>
      <c r="I329" s="233"/>
      <c r="J329" s="233"/>
      <c r="K329" s="233"/>
      <c r="L329" s="233"/>
      <c r="M329" s="233"/>
      <c r="N329" s="233"/>
    </row>
    <row r="330" spans="1:14" ht="16.5" customHeight="1" x14ac:dyDescent="0.25">
      <c r="A330" s="157" t="s">
        <v>243</v>
      </c>
      <c r="B330" s="169"/>
      <c r="C330" s="169"/>
      <c r="D330" s="169"/>
      <c r="E330" s="169"/>
      <c r="F330" s="169"/>
      <c r="G330" s="170"/>
      <c r="I330" s="233"/>
      <c r="J330" s="233"/>
      <c r="K330" s="233"/>
      <c r="L330" s="233"/>
      <c r="M330" s="233"/>
      <c r="N330" s="233"/>
    </row>
    <row r="331" spans="1:14" ht="16.5" customHeight="1" x14ac:dyDescent="0.25">
      <c r="A331" s="157" t="s">
        <v>244</v>
      </c>
      <c r="B331" s="169"/>
      <c r="C331" s="169"/>
      <c r="D331" s="169"/>
      <c r="E331" s="169"/>
      <c r="F331" s="169"/>
      <c r="G331" s="170"/>
      <c r="I331" s="233"/>
      <c r="J331" s="233"/>
      <c r="K331" s="233"/>
      <c r="L331" s="233"/>
      <c r="M331" s="233"/>
      <c r="N331" s="233"/>
    </row>
    <row r="332" spans="1:14" ht="16.5" customHeight="1" x14ac:dyDescent="0.25">
      <c r="A332" s="157" t="s">
        <v>245</v>
      </c>
      <c r="B332" s="169"/>
      <c r="C332" s="169"/>
      <c r="D332" s="169"/>
      <c r="E332" s="169"/>
      <c r="F332" s="169"/>
      <c r="G332" s="170"/>
      <c r="I332" s="233"/>
      <c r="J332" s="233"/>
      <c r="K332" s="233"/>
      <c r="L332" s="233"/>
      <c r="M332" s="233"/>
      <c r="N332" s="233"/>
    </row>
    <row r="333" spans="1:14" ht="16.5" customHeight="1" x14ac:dyDescent="0.25">
      <c r="A333" s="157" t="s">
        <v>246</v>
      </c>
      <c r="B333" s="169"/>
      <c r="C333" s="169"/>
      <c r="D333" s="169"/>
      <c r="E333" s="169"/>
      <c r="F333" s="169"/>
      <c r="G333" s="170"/>
      <c r="I333" s="233"/>
      <c r="J333" s="233"/>
      <c r="K333" s="233"/>
      <c r="L333" s="233"/>
      <c r="M333" s="233"/>
      <c r="N333" s="233"/>
    </row>
    <row r="334" spans="1:14" ht="16.5" customHeight="1" x14ac:dyDescent="0.25">
      <c r="A334" s="157" t="s">
        <v>247</v>
      </c>
      <c r="B334" s="169"/>
      <c r="C334" s="169"/>
      <c r="D334" s="169"/>
      <c r="E334" s="169"/>
      <c r="F334" s="169"/>
      <c r="G334" s="170"/>
      <c r="I334" s="233"/>
      <c r="J334" s="233"/>
      <c r="K334" s="233"/>
      <c r="L334" s="233"/>
      <c r="M334" s="233"/>
      <c r="N334" s="233"/>
    </row>
    <row r="335" spans="1:14" ht="16.5" customHeight="1" x14ac:dyDescent="0.25">
      <c r="A335" s="157" t="s">
        <v>248</v>
      </c>
      <c r="B335" s="169"/>
      <c r="C335" s="169"/>
      <c r="D335" s="169"/>
      <c r="E335" s="169"/>
      <c r="F335" s="169"/>
      <c r="G335" s="170"/>
      <c r="I335" s="233"/>
      <c r="J335" s="233"/>
      <c r="K335" s="233"/>
      <c r="L335" s="233"/>
      <c r="M335" s="233"/>
      <c r="N335" s="233"/>
    </row>
    <row r="336" spans="1:14" x14ac:dyDescent="0.25">
      <c r="A336" s="218" t="s">
        <v>235</v>
      </c>
      <c r="B336" s="219"/>
      <c r="C336" s="219"/>
      <c r="D336" s="219"/>
      <c r="E336" s="219"/>
      <c r="F336" s="219"/>
      <c r="G336" s="220"/>
      <c r="I336" s="233"/>
      <c r="J336" s="233"/>
      <c r="K336" s="233"/>
      <c r="L336" s="233"/>
      <c r="M336" s="233"/>
      <c r="N336" s="233"/>
    </row>
    <row r="337" spans="1:16" x14ac:dyDescent="0.25">
      <c r="A337" s="157" t="s">
        <v>237</v>
      </c>
      <c r="B337" s="169"/>
      <c r="C337" s="169"/>
      <c r="D337" s="169"/>
      <c r="E337" s="169"/>
      <c r="F337" s="169"/>
      <c r="G337" s="170"/>
      <c r="I337" s="233"/>
      <c r="J337" s="233"/>
      <c r="K337" s="233"/>
      <c r="L337" s="233"/>
      <c r="M337" s="233"/>
      <c r="N337" s="233"/>
    </row>
    <row r="338" spans="1:16" x14ac:dyDescent="0.25">
      <c r="A338" s="157" t="s">
        <v>238</v>
      </c>
      <c r="B338" s="169"/>
      <c r="C338" s="169"/>
      <c r="D338" s="169"/>
      <c r="E338" s="169"/>
      <c r="F338" s="169"/>
      <c r="G338" s="170"/>
      <c r="I338" s="233"/>
      <c r="J338" s="233"/>
      <c r="K338" s="233"/>
      <c r="L338" s="233"/>
      <c r="M338" s="233"/>
      <c r="N338" s="233"/>
    </row>
    <row r="339" spans="1:16" x14ac:dyDescent="0.25">
      <c r="A339" s="157" t="s">
        <v>239</v>
      </c>
      <c r="B339" s="169"/>
      <c r="C339" s="169"/>
      <c r="D339" s="169"/>
      <c r="E339" s="169"/>
      <c r="F339" s="169"/>
      <c r="G339" s="170"/>
      <c r="I339" s="233"/>
      <c r="J339" s="233"/>
      <c r="K339" s="233"/>
      <c r="L339" s="233"/>
      <c r="M339" s="233"/>
      <c r="N339" s="233"/>
    </row>
    <row r="340" spans="1:16" x14ac:dyDescent="0.25">
      <c r="A340" s="157" t="s">
        <v>240</v>
      </c>
      <c r="B340" s="169"/>
      <c r="C340" s="169"/>
      <c r="D340" s="169"/>
      <c r="E340" s="169"/>
      <c r="F340" s="169"/>
      <c r="G340" s="170"/>
      <c r="I340" s="233"/>
      <c r="J340" s="233"/>
      <c r="K340" s="233"/>
      <c r="L340" s="233"/>
      <c r="M340" s="233"/>
      <c r="N340" s="233"/>
    </row>
    <row r="341" spans="1:16" ht="15.75" thickBot="1" x14ac:dyDescent="0.3">
      <c r="A341" s="163" t="s">
        <v>241</v>
      </c>
      <c r="B341" s="171"/>
      <c r="C341" s="171"/>
      <c r="D341" s="171"/>
      <c r="E341" s="171"/>
      <c r="F341" s="171"/>
      <c r="G341" s="193"/>
      <c r="I341" s="233"/>
      <c r="J341" s="233"/>
      <c r="K341" s="233"/>
      <c r="L341" s="233"/>
      <c r="M341" s="233"/>
      <c r="N341" s="233"/>
    </row>
    <row r="342" spans="1:16" ht="15.75" thickBot="1" x14ac:dyDescent="0.3">
      <c r="I342" s="233"/>
      <c r="J342" s="233"/>
      <c r="K342" s="461"/>
      <c r="L342" s="233"/>
      <c r="M342" s="174"/>
      <c r="N342" s="174"/>
      <c r="O342" s="233"/>
      <c r="P342" s="233"/>
    </row>
    <row r="343" spans="1:16" ht="24.75" customHeight="1" x14ac:dyDescent="0.3">
      <c r="A343" s="915" t="s">
        <v>318</v>
      </c>
      <c r="B343" s="916"/>
      <c r="C343" s="916"/>
      <c r="D343" s="916"/>
      <c r="E343" s="916"/>
      <c r="F343" s="916"/>
      <c r="G343" s="916"/>
      <c r="H343" s="917"/>
      <c r="I343" s="233"/>
      <c r="J343" s="233"/>
      <c r="K343" s="462"/>
      <c r="L343" s="233"/>
      <c r="M343" s="174"/>
      <c r="N343" s="174"/>
      <c r="O343" s="233"/>
      <c r="P343" s="233"/>
    </row>
    <row r="344" spans="1:16" ht="46.5" customHeight="1" x14ac:dyDescent="0.25">
      <c r="A344" s="154" t="s">
        <v>25</v>
      </c>
      <c r="B344" s="155" t="s">
        <v>319</v>
      </c>
      <c r="C344" s="221" t="s">
        <v>256</v>
      </c>
      <c r="D344" s="221" t="s">
        <v>257</v>
      </c>
      <c r="E344" s="221" t="s">
        <v>320</v>
      </c>
      <c r="F344" s="221" t="s">
        <v>321</v>
      </c>
      <c r="G344" s="221" t="s">
        <v>322</v>
      </c>
      <c r="H344" s="156" t="s">
        <v>300</v>
      </c>
      <c r="I344" s="233"/>
      <c r="J344" s="233"/>
      <c r="K344" s="233"/>
      <c r="L344" s="233"/>
      <c r="M344" s="174"/>
      <c r="N344" s="174"/>
      <c r="O344" s="233"/>
      <c r="P344" s="233"/>
    </row>
    <row r="345" spans="1:16" x14ac:dyDescent="0.25">
      <c r="A345" s="157" t="s">
        <v>235</v>
      </c>
      <c r="B345" s="169" t="s">
        <v>323</v>
      </c>
      <c r="C345" s="169" t="s">
        <v>324</v>
      </c>
      <c r="D345" s="222">
        <v>100</v>
      </c>
      <c r="E345" s="44">
        <v>12.5</v>
      </c>
      <c r="F345" s="44">
        <v>1.42</v>
      </c>
      <c r="G345" s="223">
        <f>F345/E345</f>
        <v>0.11359999999999999</v>
      </c>
      <c r="H345" s="170" t="s">
        <v>325</v>
      </c>
      <c r="I345" s="233" t="s">
        <v>271</v>
      </c>
      <c r="J345" s="233"/>
      <c r="K345" s="233"/>
      <c r="L345" s="233"/>
      <c r="M345" s="231"/>
      <c r="N345" s="174"/>
      <c r="O345" s="233"/>
      <c r="P345" s="233"/>
    </row>
    <row r="346" spans="1:16" x14ac:dyDescent="0.25">
      <c r="A346" s="157" t="s">
        <v>237</v>
      </c>
      <c r="B346" s="169" t="s">
        <v>323</v>
      </c>
      <c r="C346" s="169" t="s">
        <v>324</v>
      </c>
      <c r="D346" s="222">
        <v>100</v>
      </c>
      <c r="E346" s="44">
        <v>12.5</v>
      </c>
      <c r="F346" s="44">
        <v>1.923</v>
      </c>
      <c r="G346" s="223">
        <f>F346/E346</f>
        <v>0.15384</v>
      </c>
      <c r="H346" s="170" t="s">
        <v>325</v>
      </c>
      <c r="I346" s="233" t="s">
        <v>271</v>
      </c>
      <c r="J346" s="463"/>
      <c r="K346" s="461"/>
      <c r="L346" s="233"/>
      <c r="M346" s="174"/>
      <c r="N346" s="174"/>
      <c r="O346" s="233"/>
      <c r="P346" s="233"/>
    </row>
    <row r="347" spans="1:16" x14ac:dyDescent="0.25">
      <c r="A347" s="157" t="s">
        <v>238</v>
      </c>
      <c r="B347" s="169" t="s">
        <v>323</v>
      </c>
      <c r="C347" s="169" t="s">
        <v>324</v>
      </c>
      <c r="D347" s="222">
        <v>100</v>
      </c>
      <c r="E347" s="44">
        <v>12.5</v>
      </c>
      <c r="F347" s="44">
        <v>4.9000000000000004</v>
      </c>
      <c r="G347" s="223">
        <f>F347/E347</f>
        <v>0.39200000000000002</v>
      </c>
      <c r="H347" s="170" t="s">
        <v>325</v>
      </c>
      <c r="I347" s="233" t="s">
        <v>271</v>
      </c>
      <c r="J347" s="464"/>
      <c r="K347" s="461"/>
      <c r="L347" s="233"/>
      <c r="M347" s="174"/>
      <c r="N347" s="174"/>
      <c r="O347" s="233"/>
      <c r="P347" s="233"/>
    </row>
    <row r="348" spans="1:16" x14ac:dyDescent="0.25">
      <c r="A348" s="157" t="s">
        <v>239</v>
      </c>
      <c r="B348" s="169" t="s">
        <v>323</v>
      </c>
      <c r="C348" s="169" t="s">
        <v>324</v>
      </c>
      <c r="D348" s="222">
        <v>100</v>
      </c>
      <c r="E348" s="44">
        <v>12.5</v>
      </c>
      <c r="F348" s="224">
        <v>7.7039999999999997</v>
      </c>
      <c r="G348" s="223">
        <f>F348/E348</f>
        <v>0.61631999999999998</v>
      </c>
      <c r="H348" s="170" t="s">
        <v>325</v>
      </c>
      <c r="I348" s="233" t="s">
        <v>271</v>
      </c>
      <c r="J348" s="233"/>
      <c r="K348" s="463"/>
      <c r="L348" s="233"/>
      <c r="M348" s="174"/>
      <c r="N348" s="174"/>
      <c r="O348" s="233"/>
      <c r="P348" s="233"/>
    </row>
    <row r="349" spans="1:16" x14ac:dyDescent="0.25">
      <c r="A349" s="157" t="s">
        <v>240</v>
      </c>
      <c r="B349" s="169" t="s">
        <v>323</v>
      </c>
      <c r="C349" s="169" t="s">
        <v>324</v>
      </c>
      <c r="D349" s="222">
        <v>100</v>
      </c>
      <c r="E349" s="44">
        <v>12.5</v>
      </c>
      <c r="F349" s="225">
        <v>9.23</v>
      </c>
      <c r="G349" s="226">
        <f>+F349/E349</f>
        <v>0.73840000000000006</v>
      </c>
      <c r="H349" s="170" t="s">
        <v>325</v>
      </c>
      <c r="I349" s="233" t="s">
        <v>271</v>
      </c>
      <c r="J349" s="233"/>
      <c r="K349" s="233"/>
      <c r="L349" s="233"/>
      <c r="M349" s="174"/>
      <c r="N349" s="174"/>
      <c r="O349" s="233"/>
      <c r="P349" s="233"/>
    </row>
    <row r="350" spans="1:16" ht="15.75" thickBot="1" x14ac:dyDescent="0.3">
      <c r="A350" s="163" t="s">
        <v>241</v>
      </c>
      <c r="B350" s="171" t="s">
        <v>323</v>
      </c>
      <c r="C350" s="171" t="s">
        <v>324</v>
      </c>
      <c r="D350" s="227">
        <v>100</v>
      </c>
      <c r="E350" s="183">
        <v>12.5</v>
      </c>
      <c r="F350" s="227">
        <v>11.5</v>
      </c>
      <c r="G350" s="228">
        <f>+F350/E350</f>
        <v>0.92</v>
      </c>
      <c r="H350" s="193" t="s">
        <v>325</v>
      </c>
      <c r="I350" s="233" t="s">
        <v>271</v>
      </c>
      <c r="J350" s="233"/>
      <c r="K350" s="233"/>
      <c r="L350" s="233"/>
      <c r="M350" s="174"/>
      <c r="N350" s="174"/>
      <c r="O350" s="233"/>
      <c r="P350" s="233"/>
    </row>
    <row r="351" spans="1:16" ht="15.75" thickBot="1" x14ac:dyDescent="0.3">
      <c r="I351" s="233" t="s">
        <v>271</v>
      </c>
      <c r="J351" s="233"/>
      <c r="K351" s="233"/>
      <c r="L351" s="233"/>
      <c r="M351" s="174"/>
      <c r="N351" s="174"/>
      <c r="O351" s="233"/>
      <c r="P351" s="233"/>
    </row>
    <row r="352" spans="1:16" ht="25.5" customHeight="1" x14ac:dyDescent="0.25">
      <c r="A352" s="897" t="s">
        <v>326</v>
      </c>
      <c r="B352" s="898"/>
      <c r="C352" s="898"/>
      <c r="D352" s="898"/>
      <c r="E352" s="898"/>
      <c r="F352" s="898"/>
      <c r="G352" s="898"/>
      <c r="H352" s="899"/>
      <c r="I352" s="233" t="s">
        <v>271</v>
      </c>
      <c r="J352" s="233"/>
      <c r="K352" s="233"/>
      <c r="L352" s="233"/>
      <c r="M352" s="174"/>
      <c r="N352" s="174"/>
      <c r="O352" s="233"/>
      <c r="P352" s="233"/>
    </row>
    <row r="353" spans="1:16" ht="53.25" customHeight="1" x14ac:dyDescent="0.25">
      <c r="A353" s="154" t="s">
        <v>26</v>
      </c>
      <c r="B353" s="155" t="s">
        <v>319</v>
      </c>
      <c r="C353" s="221" t="s">
        <v>256</v>
      </c>
      <c r="D353" s="221" t="s">
        <v>276</v>
      </c>
      <c r="E353" s="221" t="s">
        <v>327</v>
      </c>
      <c r="F353" s="221" t="s">
        <v>328</v>
      </c>
      <c r="G353" s="221" t="s">
        <v>329</v>
      </c>
      <c r="H353" s="156" t="s">
        <v>300</v>
      </c>
      <c r="I353" s="233" t="s">
        <v>271</v>
      </c>
      <c r="J353" s="233"/>
      <c r="K353" s="233"/>
      <c r="L353" s="233"/>
      <c r="M353" s="174"/>
      <c r="N353" s="174"/>
      <c r="O353" s="233"/>
      <c r="P353" s="233"/>
    </row>
    <row r="354" spans="1:16" ht="16.5" customHeight="1" x14ac:dyDescent="0.25">
      <c r="A354" s="157" t="s">
        <v>243</v>
      </c>
      <c r="B354" s="169" t="s">
        <v>323</v>
      </c>
      <c r="C354" s="169" t="s">
        <v>324</v>
      </c>
      <c r="D354" s="222">
        <v>100</v>
      </c>
      <c r="E354" s="44">
        <v>25</v>
      </c>
      <c r="F354" s="44">
        <v>0</v>
      </c>
      <c r="G354" s="226">
        <f>F354/E354</f>
        <v>0</v>
      </c>
      <c r="H354" s="170" t="s">
        <v>330</v>
      </c>
      <c r="I354" s="233" t="s">
        <v>271</v>
      </c>
      <c r="J354" s="233"/>
      <c r="K354" s="233"/>
      <c r="L354" s="233"/>
      <c r="M354" s="174"/>
      <c r="N354" s="174"/>
      <c r="O354" s="233"/>
      <c r="P354" s="233"/>
    </row>
    <row r="355" spans="1:16" ht="16.5" customHeight="1" x14ac:dyDescent="0.25">
      <c r="A355" s="157" t="s">
        <v>244</v>
      </c>
      <c r="B355" s="169" t="s">
        <v>323</v>
      </c>
      <c r="C355" s="169" t="s">
        <v>324</v>
      </c>
      <c r="D355" s="222">
        <v>100</v>
      </c>
      <c r="E355" s="44">
        <v>25</v>
      </c>
      <c r="F355" s="44">
        <v>2.9</v>
      </c>
      <c r="G355" s="226">
        <f>+F355/E355</f>
        <v>0.11599999999999999</v>
      </c>
      <c r="H355" s="170" t="s">
        <v>330</v>
      </c>
      <c r="I355" s="233" t="s">
        <v>271</v>
      </c>
      <c r="J355" s="465"/>
      <c r="K355" s="233"/>
      <c r="L355" s="233"/>
      <c r="M355" s="174"/>
      <c r="N355" s="174"/>
      <c r="O355" s="233"/>
      <c r="P355" s="233"/>
    </row>
    <row r="356" spans="1:16" ht="16.5" customHeight="1" x14ac:dyDescent="0.25">
      <c r="A356" s="157" t="s">
        <v>245</v>
      </c>
      <c r="B356" s="169" t="s">
        <v>323</v>
      </c>
      <c r="C356" s="169" t="s">
        <v>324</v>
      </c>
      <c r="D356" s="222">
        <v>100</v>
      </c>
      <c r="E356" s="44">
        <v>25</v>
      </c>
      <c r="F356" s="44">
        <v>4.2</v>
      </c>
      <c r="G356" s="226">
        <f>+F356/E356</f>
        <v>0.16800000000000001</v>
      </c>
      <c r="H356" s="170" t="s">
        <v>330</v>
      </c>
      <c r="I356" s="233" t="s">
        <v>271</v>
      </c>
      <c r="J356" s="466"/>
      <c r="K356" s="463"/>
      <c r="L356" s="233"/>
      <c r="M356" s="174"/>
      <c r="N356" s="174"/>
      <c r="O356" s="233"/>
      <c r="P356" s="233"/>
    </row>
    <row r="357" spans="1:16" ht="16.5" customHeight="1" x14ac:dyDescent="0.25">
      <c r="A357" s="157" t="s">
        <v>246</v>
      </c>
      <c r="B357" s="169" t="s">
        <v>323</v>
      </c>
      <c r="C357" s="169" t="s">
        <v>324</v>
      </c>
      <c r="D357" s="222">
        <v>100</v>
      </c>
      <c r="E357" s="44">
        <v>25</v>
      </c>
      <c r="F357" s="44">
        <v>7.4</v>
      </c>
      <c r="G357" s="226">
        <f>+F357/E357</f>
        <v>0.29600000000000004</v>
      </c>
      <c r="H357" s="170" t="s">
        <v>330</v>
      </c>
      <c r="I357" s="233" t="s">
        <v>271</v>
      </c>
      <c r="J357" s="233"/>
      <c r="K357" s="233"/>
      <c r="L357" s="233"/>
      <c r="M357" s="174"/>
      <c r="N357" s="174"/>
      <c r="O357" s="233"/>
      <c r="P357" s="233"/>
    </row>
    <row r="358" spans="1:16" ht="16.5" customHeight="1" x14ac:dyDescent="0.25">
      <c r="A358" s="157" t="s">
        <v>247</v>
      </c>
      <c r="B358" s="169" t="s">
        <v>323</v>
      </c>
      <c r="C358" s="169" t="s">
        <v>324</v>
      </c>
      <c r="D358" s="222">
        <v>100</v>
      </c>
      <c r="E358" s="44">
        <v>25</v>
      </c>
      <c r="F358" s="44">
        <v>11.3</v>
      </c>
      <c r="G358" s="226">
        <f>+F358/E358</f>
        <v>0.45200000000000001</v>
      </c>
      <c r="H358" s="170" t="s">
        <v>330</v>
      </c>
      <c r="I358" s="233" t="s">
        <v>271</v>
      </c>
      <c r="J358" s="233"/>
      <c r="K358" s="233"/>
      <c r="L358" s="233"/>
      <c r="M358" s="174"/>
      <c r="N358" s="174"/>
      <c r="O358" s="233"/>
      <c r="P358" s="233"/>
    </row>
    <row r="359" spans="1:16" ht="16.5" customHeight="1" x14ac:dyDescent="0.25">
      <c r="A359" s="157" t="s">
        <v>248</v>
      </c>
      <c r="B359" s="169" t="s">
        <v>323</v>
      </c>
      <c r="C359" s="169" t="s">
        <v>324</v>
      </c>
      <c r="D359" s="222">
        <v>100</v>
      </c>
      <c r="E359" s="44">
        <v>25</v>
      </c>
      <c r="F359" s="44">
        <v>14.54</v>
      </c>
      <c r="G359" s="226">
        <f>+F359/E359</f>
        <v>0.58160000000000001</v>
      </c>
      <c r="H359" s="170" t="s">
        <v>330</v>
      </c>
      <c r="I359" s="233" t="s">
        <v>271</v>
      </c>
      <c r="J359" s="233"/>
      <c r="K359" s="233"/>
      <c r="L359" s="233"/>
      <c r="M359" s="174"/>
      <c r="N359" s="174"/>
      <c r="O359" s="233"/>
      <c r="P359" s="233"/>
    </row>
    <row r="360" spans="1:16" x14ac:dyDescent="0.25">
      <c r="A360" s="157" t="s">
        <v>235</v>
      </c>
      <c r="B360" s="169" t="s">
        <v>323</v>
      </c>
      <c r="C360" s="169" t="s">
        <v>324</v>
      </c>
      <c r="D360" s="222">
        <v>100</v>
      </c>
      <c r="E360" s="44">
        <v>25</v>
      </c>
      <c r="F360" s="44">
        <v>16.920000000000002</v>
      </c>
      <c r="G360" s="226">
        <v>0.58160000000000001</v>
      </c>
      <c r="H360" s="170" t="s">
        <v>330</v>
      </c>
      <c r="I360" s="233" t="s">
        <v>271</v>
      </c>
      <c r="J360" s="233"/>
      <c r="K360" s="233"/>
      <c r="L360" s="463"/>
      <c r="M360" s="174"/>
      <c r="N360" s="174"/>
      <c r="O360" s="233"/>
      <c r="P360" s="233"/>
    </row>
    <row r="361" spans="1:16" x14ac:dyDescent="0.25">
      <c r="A361" s="157" t="s">
        <v>237</v>
      </c>
      <c r="B361" s="169" t="s">
        <v>323</v>
      </c>
      <c r="C361" s="169" t="s">
        <v>324</v>
      </c>
      <c r="D361" s="222">
        <v>100</v>
      </c>
      <c r="E361" s="44">
        <v>25</v>
      </c>
      <c r="F361" s="44">
        <v>17.95</v>
      </c>
      <c r="G361" s="226">
        <f>+F361/E361</f>
        <v>0.71799999999999997</v>
      </c>
      <c r="H361" s="170" t="s">
        <v>330</v>
      </c>
      <c r="I361" s="233" t="s">
        <v>271</v>
      </c>
      <c r="J361" s="233"/>
      <c r="K361" s="233"/>
      <c r="L361" s="233"/>
      <c r="M361" s="174"/>
      <c r="N361" s="174"/>
      <c r="O361" s="233"/>
      <c r="P361" s="233"/>
    </row>
    <row r="362" spans="1:16" x14ac:dyDescent="0.25">
      <c r="A362" s="157" t="s">
        <v>238</v>
      </c>
      <c r="B362" s="169" t="s">
        <v>323</v>
      </c>
      <c r="C362" s="169" t="s">
        <v>324</v>
      </c>
      <c r="D362" s="222">
        <v>100</v>
      </c>
      <c r="E362" s="44">
        <v>25</v>
      </c>
      <c r="F362" s="44">
        <v>19.05</v>
      </c>
      <c r="G362" s="226">
        <f>+F362/E362</f>
        <v>0.76200000000000001</v>
      </c>
      <c r="H362" s="170" t="s">
        <v>330</v>
      </c>
      <c r="I362" s="233" t="s">
        <v>271</v>
      </c>
      <c r="J362" s="233"/>
      <c r="K362" s="233"/>
      <c r="L362" s="233"/>
      <c r="M362" s="174"/>
      <c r="N362" s="174"/>
      <c r="O362" s="233"/>
      <c r="P362" s="233"/>
    </row>
    <row r="363" spans="1:16" x14ac:dyDescent="0.25">
      <c r="A363" s="157" t="s">
        <v>239</v>
      </c>
      <c r="B363" s="169" t="s">
        <v>323</v>
      </c>
      <c r="C363" s="169" t="s">
        <v>324</v>
      </c>
      <c r="D363" s="222">
        <v>100</v>
      </c>
      <c r="E363" s="44">
        <v>25</v>
      </c>
      <c r="F363" s="44">
        <v>21.07</v>
      </c>
      <c r="G363" s="226">
        <f>+F363/E363</f>
        <v>0.84279999999999999</v>
      </c>
      <c r="H363" s="170" t="s">
        <v>330</v>
      </c>
      <c r="I363" s="233" t="s">
        <v>271</v>
      </c>
      <c r="J363" s="233"/>
      <c r="K363" s="233"/>
      <c r="L363" s="233"/>
      <c r="M363" s="174"/>
      <c r="N363" s="174"/>
      <c r="O363" s="233"/>
      <c r="P363" s="233"/>
    </row>
    <row r="364" spans="1:16" x14ac:dyDescent="0.25">
      <c r="A364" s="157" t="s">
        <v>240</v>
      </c>
      <c r="B364" s="169" t="s">
        <v>323</v>
      </c>
      <c r="C364" s="169" t="s">
        <v>324</v>
      </c>
      <c r="D364" s="222">
        <v>100</v>
      </c>
      <c r="E364" s="44">
        <v>25</v>
      </c>
      <c r="F364" s="44">
        <v>23.19</v>
      </c>
      <c r="G364" s="226">
        <f>+F364/E364</f>
        <v>0.92760000000000009</v>
      </c>
      <c r="H364" s="170" t="s">
        <v>330</v>
      </c>
      <c r="I364" s="233" t="s">
        <v>271</v>
      </c>
      <c r="J364" s="233"/>
      <c r="K364" s="233"/>
      <c r="L364" s="233"/>
      <c r="M364" s="174"/>
      <c r="N364" s="174"/>
      <c r="O364" s="233"/>
      <c r="P364" s="233"/>
    </row>
    <row r="365" spans="1:16" ht="15.75" thickBot="1" x14ac:dyDescent="0.3">
      <c r="A365" s="163" t="s">
        <v>241</v>
      </c>
      <c r="B365" s="171" t="s">
        <v>323</v>
      </c>
      <c r="C365" s="171" t="s">
        <v>324</v>
      </c>
      <c r="D365" s="227">
        <v>100</v>
      </c>
      <c r="E365" s="183">
        <v>25</v>
      </c>
      <c r="F365" s="227">
        <v>25.08</v>
      </c>
      <c r="G365" s="228">
        <f>+F365/E365</f>
        <v>1.0031999999999999</v>
      </c>
      <c r="H365" s="193" t="s">
        <v>330</v>
      </c>
      <c r="I365" s="233" t="s">
        <v>271</v>
      </c>
      <c r="J365" s="233"/>
      <c r="K365" s="233"/>
      <c r="L365" s="233"/>
      <c r="M365" s="174"/>
      <c r="N365" s="174"/>
      <c r="O365" s="233"/>
      <c r="P365" s="233"/>
    </row>
    <row r="366" spans="1:16" ht="15.75" thickBot="1" x14ac:dyDescent="0.3">
      <c r="I366" s="233" t="s">
        <v>271</v>
      </c>
      <c r="J366" s="233"/>
      <c r="K366" s="233"/>
      <c r="L366" s="233"/>
      <c r="M366" s="174"/>
      <c r="N366" s="174"/>
      <c r="O366" s="174"/>
      <c r="P366" s="174"/>
    </row>
    <row r="367" spans="1:16" ht="20.25" x14ac:dyDescent="0.3">
      <c r="A367" s="915" t="s">
        <v>331</v>
      </c>
      <c r="B367" s="916"/>
      <c r="C367" s="916"/>
      <c r="D367" s="916"/>
      <c r="E367" s="916"/>
      <c r="F367" s="916"/>
      <c r="G367" s="916"/>
      <c r="H367" s="917"/>
      <c r="I367" s="233" t="s">
        <v>271</v>
      </c>
      <c r="J367" s="233"/>
      <c r="K367" s="233"/>
      <c r="L367" s="233"/>
      <c r="M367" s="174"/>
      <c r="N367" s="174"/>
      <c r="O367" s="174"/>
      <c r="P367" s="174"/>
    </row>
    <row r="368" spans="1:16" ht="54.75" customHeight="1" x14ac:dyDescent="0.25">
      <c r="A368" s="154" t="s">
        <v>27</v>
      </c>
      <c r="B368" s="155" t="s">
        <v>319</v>
      </c>
      <c r="C368" s="221" t="s">
        <v>256</v>
      </c>
      <c r="D368" s="221" t="s">
        <v>281</v>
      </c>
      <c r="E368" s="221" t="s">
        <v>332</v>
      </c>
      <c r="F368" s="221" t="s">
        <v>333</v>
      </c>
      <c r="G368" s="221" t="s">
        <v>334</v>
      </c>
      <c r="H368" s="156" t="s">
        <v>300</v>
      </c>
      <c r="I368" s="233" t="s">
        <v>271</v>
      </c>
      <c r="J368" s="233"/>
      <c r="K368" s="233"/>
      <c r="L368" s="233"/>
      <c r="M368" s="233"/>
      <c r="N368" s="233"/>
      <c r="O368" s="174"/>
      <c r="P368" s="174"/>
    </row>
    <row r="369" spans="1:16" ht="16.5" customHeight="1" x14ac:dyDescent="0.25">
      <c r="A369" s="157" t="s">
        <v>243</v>
      </c>
      <c r="B369" s="169" t="s">
        <v>323</v>
      </c>
      <c r="C369" s="169" t="s">
        <v>324</v>
      </c>
      <c r="D369" s="222">
        <v>100</v>
      </c>
      <c r="E369" s="44">
        <v>25</v>
      </c>
      <c r="F369" s="44">
        <v>1.1599999999999999</v>
      </c>
      <c r="G369" s="226">
        <f>F369/E369</f>
        <v>4.6399999999999997E-2</v>
      </c>
      <c r="H369" s="170" t="s">
        <v>330</v>
      </c>
      <c r="I369" s="233" t="s">
        <v>271</v>
      </c>
      <c r="J369" s="233"/>
      <c r="K369" s="233"/>
      <c r="L369" s="233"/>
      <c r="M369" s="233"/>
      <c r="N369" s="233"/>
      <c r="O369" s="174"/>
      <c r="P369" s="174"/>
    </row>
    <row r="370" spans="1:16" ht="16.5" customHeight="1" x14ac:dyDescent="0.25">
      <c r="A370" s="157" t="s">
        <v>244</v>
      </c>
      <c r="B370" s="169" t="s">
        <v>323</v>
      </c>
      <c r="C370" s="169" t="s">
        <v>324</v>
      </c>
      <c r="D370" s="222">
        <v>100</v>
      </c>
      <c r="E370" s="44">
        <v>25</v>
      </c>
      <c r="F370" s="44">
        <v>2.19</v>
      </c>
      <c r="G370" s="226">
        <f>F370/E370</f>
        <v>8.7599999999999997E-2</v>
      </c>
      <c r="H370" s="170" t="s">
        <v>330</v>
      </c>
      <c r="I370" s="233" t="s">
        <v>271</v>
      </c>
      <c r="J370" s="233"/>
      <c r="K370" s="233"/>
      <c r="L370" s="233"/>
      <c r="M370" s="233"/>
      <c r="N370" s="233"/>
      <c r="O370" s="174"/>
      <c r="P370" s="174"/>
    </row>
    <row r="371" spans="1:16" ht="16.5" customHeight="1" x14ac:dyDescent="0.25">
      <c r="A371" s="157" t="s">
        <v>245</v>
      </c>
      <c r="B371" s="169" t="s">
        <v>323</v>
      </c>
      <c r="C371" s="169" t="s">
        <v>324</v>
      </c>
      <c r="D371" s="222">
        <v>100</v>
      </c>
      <c r="E371" s="44">
        <v>25</v>
      </c>
      <c r="F371" s="44">
        <v>4.4000000000000004</v>
      </c>
      <c r="G371" s="226">
        <f>F371/E371</f>
        <v>0.17600000000000002</v>
      </c>
      <c r="H371" s="170" t="s">
        <v>330</v>
      </c>
      <c r="I371" s="233" t="s">
        <v>271</v>
      </c>
      <c r="J371" s="233"/>
      <c r="K371" s="233"/>
      <c r="L371" s="233"/>
      <c r="M371" s="233"/>
      <c r="N371" s="233"/>
      <c r="O371" s="174"/>
      <c r="P371" s="174"/>
    </row>
    <row r="372" spans="1:16" ht="16.5" customHeight="1" x14ac:dyDescent="0.25">
      <c r="A372" s="157" t="s">
        <v>246</v>
      </c>
      <c r="B372" s="169" t="s">
        <v>323</v>
      </c>
      <c r="C372" s="169" t="s">
        <v>324</v>
      </c>
      <c r="D372" s="222">
        <v>100</v>
      </c>
      <c r="E372" s="44">
        <v>25</v>
      </c>
      <c r="F372" s="44">
        <v>6.86</v>
      </c>
      <c r="G372" s="226">
        <f>F372/E372</f>
        <v>0.27440000000000003</v>
      </c>
      <c r="H372" s="170" t="s">
        <v>330</v>
      </c>
      <c r="I372" s="233" t="s">
        <v>271</v>
      </c>
      <c r="J372" s="233"/>
      <c r="K372" s="233"/>
      <c r="L372" s="233"/>
      <c r="M372" s="233"/>
      <c r="N372" s="233"/>
      <c r="O372" s="174"/>
      <c r="P372" s="174"/>
    </row>
    <row r="373" spans="1:16" ht="16.5" customHeight="1" x14ac:dyDescent="0.25">
      <c r="A373" s="157" t="s">
        <v>247</v>
      </c>
      <c r="B373" s="169" t="s">
        <v>323</v>
      </c>
      <c r="C373" s="169" t="s">
        <v>324</v>
      </c>
      <c r="D373" s="222">
        <v>100</v>
      </c>
      <c r="E373" s="44">
        <v>25</v>
      </c>
      <c r="F373" s="222">
        <v>9.44</v>
      </c>
      <c r="G373" s="226">
        <f>F373/E373</f>
        <v>0.37759999999999999</v>
      </c>
      <c r="H373" s="170" t="s">
        <v>330</v>
      </c>
      <c r="I373" s="233" t="s">
        <v>271</v>
      </c>
      <c r="J373" s="233"/>
      <c r="K373" s="233"/>
      <c r="L373" s="233"/>
      <c r="M373" s="233"/>
      <c r="N373" s="233"/>
      <c r="O373" s="174"/>
      <c r="P373" s="174"/>
    </row>
    <row r="374" spans="1:16" ht="16.5" customHeight="1" x14ac:dyDescent="0.25">
      <c r="A374" s="157" t="s">
        <v>248</v>
      </c>
      <c r="B374" s="169" t="s">
        <v>323</v>
      </c>
      <c r="C374" s="169" t="s">
        <v>324</v>
      </c>
      <c r="D374" s="222">
        <v>100</v>
      </c>
      <c r="E374" s="44">
        <v>25</v>
      </c>
      <c r="F374" s="222">
        <v>11.85</v>
      </c>
      <c r="G374" s="226">
        <f>+F374/E374</f>
        <v>0.47399999999999998</v>
      </c>
      <c r="H374" s="170" t="s">
        <v>330</v>
      </c>
      <c r="I374" s="233" t="s">
        <v>271</v>
      </c>
      <c r="J374" s="233"/>
      <c r="K374" s="233"/>
      <c r="L374" s="233"/>
      <c r="M374" s="233"/>
      <c r="N374" s="233"/>
      <c r="O374" s="174"/>
      <c r="P374" s="174"/>
    </row>
    <row r="375" spans="1:16" x14ac:dyDescent="0.25">
      <c r="A375" s="157" t="s">
        <v>235</v>
      </c>
      <c r="B375" s="169" t="s">
        <v>323</v>
      </c>
      <c r="C375" s="169" t="s">
        <v>324</v>
      </c>
      <c r="D375" s="222">
        <v>100</v>
      </c>
      <c r="E375" s="44">
        <v>25</v>
      </c>
      <c r="F375" s="222">
        <v>14.43</v>
      </c>
      <c r="G375" s="226">
        <f>+F375/E375</f>
        <v>0.57719999999999994</v>
      </c>
      <c r="H375" s="170" t="s">
        <v>330</v>
      </c>
      <c r="I375" s="233" t="s">
        <v>271</v>
      </c>
      <c r="J375" s="233"/>
      <c r="K375" s="233"/>
      <c r="L375" s="233"/>
      <c r="M375" s="233"/>
      <c r="N375" s="233"/>
      <c r="O375" s="174"/>
      <c r="P375" s="174"/>
    </row>
    <row r="376" spans="1:16" x14ac:dyDescent="0.25">
      <c r="A376" s="157" t="s">
        <v>237</v>
      </c>
      <c r="B376" s="169" t="s">
        <v>323</v>
      </c>
      <c r="C376" s="169" t="s">
        <v>324</v>
      </c>
      <c r="D376" s="222">
        <v>100</v>
      </c>
      <c r="E376" s="44">
        <v>25</v>
      </c>
      <c r="F376" s="222">
        <v>17.010000000000002</v>
      </c>
      <c r="G376" s="226">
        <f>F376/E376</f>
        <v>0.68040000000000012</v>
      </c>
      <c r="H376" s="170" t="s">
        <v>330</v>
      </c>
      <c r="I376" s="233" t="s">
        <v>271</v>
      </c>
      <c r="J376" s="233"/>
      <c r="K376" s="233"/>
      <c r="L376" s="233"/>
      <c r="M376" s="233"/>
      <c r="N376" s="233"/>
      <c r="O376" s="174"/>
      <c r="P376" s="174"/>
    </row>
    <row r="377" spans="1:16" x14ac:dyDescent="0.25">
      <c r="A377" s="157" t="s">
        <v>238</v>
      </c>
      <c r="B377" s="169" t="s">
        <v>323</v>
      </c>
      <c r="C377" s="169" t="s">
        <v>324</v>
      </c>
      <c r="D377" s="222">
        <v>100</v>
      </c>
      <c r="E377" s="44">
        <v>25</v>
      </c>
      <c r="F377" s="438">
        <v>19.8</v>
      </c>
      <c r="G377" s="226">
        <f t="shared" ref="G377" si="7">F377/E377</f>
        <v>0.79200000000000004</v>
      </c>
      <c r="H377" s="170" t="s">
        <v>330</v>
      </c>
      <c r="I377" s="233" t="s">
        <v>271</v>
      </c>
      <c r="J377" s="233"/>
      <c r="K377" s="233"/>
      <c r="L377" s="233"/>
      <c r="M377" s="233"/>
      <c r="N377" s="233"/>
      <c r="O377" s="174"/>
      <c r="P377" s="174"/>
    </row>
    <row r="378" spans="1:16" x14ac:dyDescent="0.25">
      <c r="A378" s="157" t="s">
        <v>239</v>
      </c>
      <c r="B378" s="169" t="s">
        <v>323</v>
      </c>
      <c r="C378" s="169" t="s">
        <v>324</v>
      </c>
      <c r="D378" s="222">
        <v>100</v>
      </c>
      <c r="E378" s="44">
        <v>25</v>
      </c>
      <c r="F378" s="438">
        <v>22.23</v>
      </c>
      <c r="G378" s="226">
        <f>F378/E378</f>
        <v>0.88919999999999999</v>
      </c>
      <c r="H378" s="170" t="s">
        <v>330</v>
      </c>
      <c r="I378" s="233" t="s">
        <v>271</v>
      </c>
      <c r="J378" s="233"/>
      <c r="K378" s="233"/>
      <c r="L378" s="233"/>
      <c r="M378" s="233"/>
      <c r="N378" s="233"/>
      <c r="O378" s="174"/>
      <c r="P378" s="174"/>
    </row>
    <row r="379" spans="1:16" x14ac:dyDescent="0.25">
      <c r="A379" s="157" t="s">
        <v>240</v>
      </c>
      <c r="B379" s="169" t="s">
        <v>323</v>
      </c>
      <c r="C379" s="169" t="s">
        <v>324</v>
      </c>
      <c r="D379" s="222">
        <v>100</v>
      </c>
      <c r="E379" s="44">
        <v>25</v>
      </c>
      <c r="F379" s="438">
        <v>25.24</v>
      </c>
      <c r="G379" s="226">
        <f>F379/E379</f>
        <v>1.0095999999999998</v>
      </c>
      <c r="H379" s="170" t="s">
        <v>330</v>
      </c>
      <c r="I379" s="233" t="s">
        <v>271</v>
      </c>
      <c r="J379" s="233"/>
      <c r="K379" s="233"/>
      <c r="L379" s="233"/>
      <c r="M379" s="233"/>
      <c r="N379" s="233"/>
      <c r="O379" s="174"/>
      <c r="P379" s="174"/>
    </row>
    <row r="380" spans="1:16" ht="15.75" thickBot="1" x14ac:dyDescent="0.3">
      <c r="A380" s="163" t="s">
        <v>241</v>
      </c>
      <c r="B380" s="171" t="s">
        <v>323</v>
      </c>
      <c r="C380" s="171" t="s">
        <v>324</v>
      </c>
      <c r="D380" s="227">
        <v>100</v>
      </c>
      <c r="E380" s="183">
        <v>25</v>
      </c>
      <c r="F380" s="440">
        <v>24.28</v>
      </c>
      <c r="G380" s="228">
        <f>F380/E380</f>
        <v>0.97120000000000006</v>
      </c>
      <c r="H380" s="193" t="s">
        <v>330</v>
      </c>
      <c r="I380" s="233" t="s">
        <v>271</v>
      </c>
      <c r="J380" s="233"/>
      <c r="K380" s="233"/>
      <c r="L380" s="233"/>
      <c r="M380" s="233"/>
      <c r="N380" s="233"/>
      <c r="O380" s="174"/>
      <c r="P380" s="174"/>
    </row>
    <row r="381" spans="1:16" ht="15.75" thickBot="1" x14ac:dyDescent="0.3">
      <c r="I381" s="174" t="s">
        <v>271</v>
      </c>
      <c r="J381" s="174"/>
      <c r="K381" s="174"/>
      <c r="L381" s="174"/>
      <c r="M381" s="174"/>
      <c r="N381" s="174"/>
      <c r="O381" s="174"/>
      <c r="P381" s="174"/>
    </row>
    <row r="382" spans="1:16" ht="20.25" x14ac:dyDescent="0.3">
      <c r="A382" s="915" t="s">
        <v>335</v>
      </c>
      <c r="B382" s="916"/>
      <c r="C382" s="916"/>
      <c r="D382" s="916"/>
      <c r="E382" s="916"/>
      <c r="F382" s="916"/>
      <c r="G382" s="916"/>
      <c r="H382" s="917"/>
      <c r="I382" s="174" t="s">
        <v>271</v>
      </c>
      <c r="J382" s="174"/>
      <c r="K382" s="174"/>
      <c r="L382" s="174"/>
      <c r="M382" s="174"/>
      <c r="N382" s="174"/>
      <c r="O382" s="174"/>
      <c r="P382" s="174"/>
    </row>
    <row r="383" spans="1:16" ht="54.75" customHeight="1" x14ac:dyDescent="0.25">
      <c r="A383" s="154" t="s">
        <v>28</v>
      </c>
      <c r="B383" s="155" t="s">
        <v>319</v>
      </c>
      <c r="C383" s="221" t="s">
        <v>256</v>
      </c>
      <c r="D383" s="221" t="s">
        <v>287</v>
      </c>
      <c r="E383" s="221" t="s">
        <v>336</v>
      </c>
      <c r="F383" s="221" t="s">
        <v>337</v>
      </c>
      <c r="G383" s="221" t="s">
        <v>338</v>
      </c>
      <c r="H383" s="156" t="s">
        <v>300</v>
      </c>
      <c r="I383" s="174" t="s">
        <v>271</v>
      </c>
      <c r="J383" s="174"/>
      <c r="K383" s="174"/>
      <c r="L383" s="174"/>
      <c r="M383" s="174"/>
      <c r="N383" s="174"/>
      <c r="O383" s="174"/>
      <c r="P383" s="174"/>
    </row>
    <row r="384" spans="1:16" ht="16.5" customHeight="1" x14ac:dyDescent="0.25">
      <c r="A384" s="453" t="s">
        <v>243</v>
      </c>
      <c r="B384" s="454" t="s">
        <v>323</v>
      </c>
      <c r="C384" s="454" t="s">
        <v>324</v>
      </c>
      <c r="D384" s="455">
        <v>100</v>
      </c>
      <c r="E384" s="456">
        <v>25</v>
      </c>
      <c r="F384" s="456">
        <v>1.1599999999999999</v>
      </c>
      <c r="G384" s="226">
        <f>F384/E384</f>
        <v>4.6399999999999997E-2</v>
      </c>
      <c r="H384" s="457" t="s">
        <v>1848</v>
      </c>
      <c r="I384" s="174" t="s">
        <v>271</v>
      </c>
      <c r="J384" s="174"/>
      <c r="K384" s="230">
        <v>25</v>
      </c>
      <c r="L384" s="231">
        <v>1</v>
      </c>
      <c r="M384" s="174"/>
      <c r="N384" s="174"/>
      <c r="O384" s="174"/>
      <c r="P384" s="174"/>
    </row>
    <row r="385" spans="1:16" ht="16.5" customHeight="1" x14ac:dyDescent="0.25">
      <c r="A385" s="453" t="s">
        <v>244</v>
      </c>
      <c r="B385" s="454" t="s">
        <v>323</v>
      </c>
      <c r="C385" s="454" t="s">
        <v>324</v>
      </c>
      <c r="D385" s="455">
        <v>100</v>
      </c>
      <c r="E385" s="456">
        <v>25</v>
      </c>
      <c r="F385" s="456">
        <v>2.82</v>
      </c>
      <c r="G385" s="226">
        <f>F385/E385</f>
        <v>0.1128</v>
      </c>
      <c r="H385" s="457" t="s">
        <v>1848</v>
      </c>
      <c r="I385" s="174" t="s">
        <v>271</v>
      </c>
      <c r="J385" s="174"/>
      <c r="K385" s="232">
        <f>+(L385*K384)/L384</f>
        <v>4.3987272873084073</v>
      </c>
      <c r="L385" s="229">
        <f>+AVERAGE(INVERSIÓN!ET15,INVERSIÓN!ET22,INVERSIÓN!ET29,INVERSIÓN!ET36)</f>
        <v>0.17594909149233628</v>
      </c>
      <c r="M385" s="174"/>
      <c r="N385" s="174"/>
      <c r="O385" s="174"/>
      <c r="P385" s="174"/>
    </row>
    <row r="386" spans="1:16" ht="16.5" customHeight="1" x14ac:dyDescent="0.25">
      <c r="A386" s="453" t="s">
        <v>245</v>
      </c>
      <c r="B386" s="454" t="s">
        <v>323</v>
      </c>
      <c r="C386" s="454" t="s">
        <v>324</v>
      </c>
      <c r="D386" s="455">
        <v>100</v>
      </c>
      <c r="E386" s="456">
        <v>25</v>
      </c>
      <c r="F386" s="521">
        <v>4.4000000000000004</v>
      </c>
      <c r="G386" s="226">
        <f>F386/E386</f>
        <v>0.17600000000000002</v>
      </c>
      <c r="H386" s="457" t="s">
        <v>1848</v>
      </c>
      <c r="I386" s="174" t="s">
        <v>271</v>
      </c>
      <c r="J386" s="174"/>
      <c r="K386" s="174"/>
      <c r="L386" s="174"/>
      <c r="M386" s="174"/>
      <c r="N386" s="174"/>
      <c r="O386" s="174"/>
      <c r="P386" s="174"/>
    </row>
    <row r="387" spans="1:16" ht="16.5" hidden="1" customHeight="1" x14ac:dyDescent="0.25">
      <c r="A387" s="157" t="s">
        <v>246</v>
      </c>
      <c r="B387" s="169"/>
      <c r="C387" s="169"/>
      <c r="D387" s="222"/>
      <c r="E387" s="44"/>
      <c r="F387" s="44"/>
      <c r="G387" s="226"/>
      <c r="H387" s="170"/>
      <c r="I387" s="174" t="s">
        <v>271</v>
      </c>
      <c r="J387" s="174"/>
      <c r="K387" s="174"/>
      <c r="L387" s="174"/>
      <c r="M387" s="174"/>
      <c r="N387" s="174"/>
      <c r="O387" s="174"/>
      <c r="P387" s="174"/>
    </row>
    <row r="388" spans="1:16" ht="16.5" hidden="1" customHeight="1" x14ac:dyDescent="0.25">
      <c r="A388" s="157" t="s">
        <v>247</v>
      </c>
      <c r="B388" s="169"/>
      <c r="C388" s="169"/>
      <c r="D388" s="222"/>
      <c r="E388" s="44"/>
      <c r="F388" s="222"/>
      <c r="G388" s="226"/>
      <c r="H388" s="170"/>
      <c r="I388" s="174" t="s">
        <v>271</v>
      </c>
      <c r="J388" s="174"/>
      <c r="K388" s="174"/>
      <c r="L388" s="174"/>
      <c r="M388" s="174"/>
      <c r="N388" s="174"/>
      <c r="O388" s="174"/>
      <c r="P388" s="174"/>
    </row>
    <row r="389" spans="1:16" ht="16.5" hidden="1" customHeight="1" x14ac:dyDescent="0.25">
      <c r="A389" s="157" t="s">
        <v>248</v>
      </c>
      <c r="B389" s="169"/>
      <c r="C389" s="169"/>
      <c r="D389" s="222"/>
      <c r="E389" s="44"/>
      <c r="F389" s="222"/>
      <c r="G389" s="226"/>
      <c r="H389" s="170"/>
      <c r="I389" s="174" t="s">
        <v>271</v>
      </c>
      <c r="J389" s="174"/>
      <c r="K389" s="174"/>
      <c r="L389" s="174"/>
      <c r="M389" s="174"/>
      <c r="N389" s="174"/>
      <c r="O389" s="174"/>
      <c r="P389" s="174"/>
    </row>
    <row r="390" spans="1:16" hidden="1" x14ac:dyDescent="0.25">
      <c r="A390" s="157" t="s">
        <v>235</v>
      </c>
      <c r="B390" s="169"/>
      <c r="C390" s="169"/>
      <c r="D390" s="222"/>
      <c r="E390" s="44"/>
      <c r="F390" s="222"/>
      <c r="G390" s="226"/>
      <c r="H390" s="170"/>
      <c r="I390" s="174" t="s">
        <v>271</v>
      </c>
      <c r="J390" s="174"/>
      <c r="K390" s="174"/>
      <c r="L390" s="174"/>
      <c r="M390" s="174"/>
      <c r="N390" s="174"/>
      <c r="O390" s="174"/>
      <c r="P390" s="174"/>
    </row>
    <row r="391" spans="1:16" hidden="1" x14ac:dyDescent="0.25">
      <c r="A391" s="157" t="s">
        <v>237</v>
      </c>
      <c r="B391" s="169"/>
      <c r="C391" s="169"/>
      <c r="D391" s="222"/>
      <c r="E391" s="44"/>
      <c r="F391" s="222"/>
      <c r="G391" s="226"/>
      <c r="H391" s="170"/>
      <c r="I391" s="174" t="s">
        <v>271</v>
      </c>
      <c r="J391" s="174"/>
      <c r="K391" s="174"/>
      <c r="L391" s="174"/>
      <c r="M391" s="174"/>
      <c r="N391" s="174"/>
      <c r="O391" s="174"/>
      <c r="P391" s="174"/>
    </row>
    <row r="392" spans="1:16" hidden="1" x14ac:dyDescent="0.25">
      <c r="A392" s="157" t="s">
        <v>238</v>
      </c>
      <c r="B392" s="169"/>
      <c r="C392" s="169"/>
      <c r="D392" s="222"/>
      <c r="E392" s="44"/>
      <c r="F392" s="438"/>
      <c r="G392" s="226"/>
      <c r="H392" s="170"/>
      <c r="I392" s="174" t="s">
        <v>271</v>
      </c>
      <c r="J392" s="174"/>
      <c r="K392" s="174"/>
      <c r="L392" s="174"/>
      <c r="M392" s="174"/>
      <c r="N392" s="174"/>
      <c r="O392" s="174"/>
      <c r="P392" s="174"/>
    </row>
    <row r="393" spans="1:16" hidden="1" x14ac:dyDescent="0.25">
      <c r="A393" s="157" t="s">
        <v>239</v>
      </c>
      <c r="B393" s="169"/>
      <c r="C393" s="169"/>
      <c r="D393" s="222"/>
      <c r="E393" s="44"/>
      <c r="F393" s="438"/>
      <c r="G393" s="226"/>
      <c r="H393" s="170"/>
      <c r="I393" s="174" t="s">
        <v>271</v>
      </c>
      <c r="J393" s="174"/>
      <c r="K393" s="174"/>
      <c r="L393" s="174"/>
      <c r="M393" s="174"/>
      <c r="N393" s="174"/>
      <c r="O393" s="174"/>
      <c r="P393" s="174"/>
    </row>
    <row r="394" spans="1:16" hidden="1" x14ac:dyDescent="0.25">
      <c r="A394" s="157" t="s">
        <v>240</v>
      </c>
      <c r="B394" s="169"/>
      <c r="C394" s="169"/>
      <c r="D394" s="222"/>
      <c r="E394" s="44"/>
      <c r="F394" s="438"/>
      <c r="G394" s="226"/>
      <c r="H394" s="170"/>
      <c r="I394" s="174" t="s">
        <v>271</v>
      </c>
      <c r="J394" s="174"/>
      <c r="K394" s="174"/>
      <c r="L394" s="174"/>
      <c r="M394" s="174"/>
      <c r="N394" s="174"/>
      <c r="O394" s="174"/>
      <c r="P394" s="174"/>
    </row>
    <row r="395" spans="1:16" ht="15.75" hidden="1" thickBot="1" x14ac:dyDescent="0.3">
      <c r="A395" s="163" t="s">
        <v>241</v>
      </c>
      <c r="B395" s="171"/>
      <c r="C395" s="171"/>
      <c r="D395" s="227"/>
      <c r="E395" s="183"/>
      <c r="F395" s="440"/>
      <c r="G395" s="228"/>
      <c r="H395" s="193"/>
      <c r="I395" s="174" t="s">
        <v>271</v>
      </c>
      <c r="J395" s="174"/>
      <c r="K395" s="174"/>
      <c r="L395" s="174"/>
      <c r="M395" s="174"/>
      <c r="N395" s="174"/>
      <c r="O395" s="174"/>
      <c r="P395" s="174"/>
    </row>
    <row r="396" spans="1:16" x14ac:dyDescent="0.25">
      <c r="I396" s="174" t="s">
        <v>271</v>
      </c>
      <c r="J396" s="174"/>
      <c r="K396" s="174"/>
      <c r="L396" s="174"/>
      <c r="M396" s="174"/>
      <c r="N396" s="174"/>
    </row>
    <row r="397" spans="1:16" ht="20.25" hidden="1" x14ac:dyDescent="0.3">
      <c r="A397" s="915" t="s">
        <v>339</v>
      </c>
      <c r="B397" s="916"/>
      <c r="C397" s="916"/>
      <c r="D397" s="916"/>
      <c r="E397" s="916"/>
      <c r="F397" s="916"/>
      <c r="G397" s="916"/>
      <c r="H397" s="917"/>
      <c r="I397" s="174" t="s">
        <v>271</v>
      </c>
      <c r="J397" s="174"/>
      <c r="K397" s="174"/>
      <c r="L397" s="174"/>
      <c r="M397" s="174"/>
      <c r="N397" s="174"/>
    </row>
    <row r="398" spans="1:16" ht="63.75" hidden="1" customHeight="1" x14ac:dyDescent="0.25">
      <c r="A398" s="154" t="s">
        <v>29</v>
      </c>
      <c r="B398" s="155" t="s">
        <v>319</v>
      </c>
      <c r="C398" s="221" t="s">
        <v>256</v>
      </c>
      <c r="D398" s="221" t="s">
        <v>292</v>
      </c>
      <c r="E398" s="221" t="s">
        <v>340</v>
      </c>
      <c r="F398" s="221" t="s">
        <v>341</v>
      </c>
      <c r="G398" s="221" t="s">
        <v>342</v>
      </c>
      <c r="H398" s="156" t="s">
        <v>300</v>
      </c>
      <c r="I398" s="174" t="s">
        <v>271</v>
      </c>
      <c r="J398" s="174"/>
      <c r="K398" s="174"/>
      <c r="L398" s="174"/>
      <c r="M398" s="174"/>
      <c r="N398" s="174"/>
    </row>
    <row r="399" spans="1:16" hidden="1" x14ac:dyDescent="0.25">
      <c r="A399" s="157" t="s">
        <v>243</v>
      </c>
      <c r="B399" s="169"/>
      <c r="C399" s="169"/>
      <c r="D399" s="169"/>
      <c r="E399" s="169"/>
      <c r="F399" s="169"/>
      <c r="G399" s="169" t="e">
        <f>F399/E399</f>
        <v>#DIV/0!</v>
      </c>
      <c r="H399" s="170"/>
      <c r="I399" s="174" t="s">
        <v>271</v>
      </c>
      <c r="J399" s="174"/>
      <c r="K399" s="174"/>
      <c r="L399" s="174"/>
      <c r="M399" s="174"/>
      <c r="N399" s="174"/>
    </row>
    <row r="400" spans="1:16" hidden="1" x14ac:dyDescent="0.25">
      <c r="A400" s="157" t="s">
        <v>244</v>
      </c>
      <c r="B400" s="169"/>
      <c r="C400" s="169"/>
      <c r="D400" s="169"/>
      <c r="E400" s="169"/>
      <c r="F400" s="169"/>
      <c r="G400" s="169" t="e">
        <f t="shared" ref="G400:G410" si="8">F400/E400</f>
        <v>#DIV/0!</v>
      </c>
      <c r="H400" s="170"/>
      <c r="I400" s="174" t="s">
        <v>271</v>
      </c>
      <c r="J400" s="174"/>
      <c r="K400" s="174"/>
      <c r="L400" s="174"/>
      <c r="M400" s="174"/>
      <c r="N400" s="174"/>
    </row>
    <row r="401" spans="1:44" hidden="1" x14ac:dyDescent="0.25">
      <c r="A401" s="157" t="s">
        <v>245</v>
      </c>
      <c r="B401" s="169"/>
      <c r="C401" s="169"/>
      <c r="D401" s="169"/>
      <c r="E401" s="169"/>
      <c r="F401" s="169"/>
      <c r="G401" s="169" t="e">
        <f t="shared" si="8"/>
        <v>#DIV/0!</v>
      </c>
      <c r="H401" s="170"/>
      <c r="I401" s="174" t="s">
        <v>271</v>
      </c>
      <c r="J401" s="174"/>
      <c r="K401" s="174"/>
      <c r="L401" s="174"/>
      <c r="M401" s="174"/>
      <c r="N401" s="174"/>
    </row>
    <row r="402" spans="1:44" hidden="1" x14ac:dyDescent="0.25">
      <c r="A402" s="157" t="s">
        <v>246</v>
      </c>
      <c r="B402" s="169"/>
      <c r="C402" s="169"/>
      <c r="D402" s="169"/>
      <c r="E402" s="169"/>
      <c r="F402" s="169"/>
      <c r="G402" s="169" t="e">
        <f t="shared" si="8"/>
        <v>#DIV/0!</v>
      </c>
      <c r="H402" s="170"/>
      <c r="I402" s="174" t="s">
        <v>271</v>
      </c>
      <c r="J402" s="174"/>
      <c r="K402" s="174"/>
      <c r="L402" s="174"/>
      <c r="M402" s="174"/>
      <c r="N402" s="174"/>
    </row>
    <row r="403" spans="1:44" hidden="1" x14ac:dyDescent="0.25">
      <c r="A403" s="157" t="s">
        <v>247</v>
      </c>
      <c r="B403" s="169"/>
      <c r="C403" s="169"/>
      <c r="D403" s="169"/>
      <c r="E403" s="169"/>
      <c r="F403" s="169"/>
      <c r="G403" s="169" t="e">
        <f t="shared" si="8"/>
        <v>#DIV/0!</v>
      </c>
      <c r="H403" s="170"/>
      <c r="I403" s="174" t="s">
        <v>271</v>
      </c>
      <c r="J403" s="174"/>
      <c r="K403" s="174"/>
      <c r="L403" s="174"/>
      <c r="M403" s="174"/>
      <c r="N403" s="174"/>
    </row>
    <row r="404" spans="1:44" hidden="1" x14ac:dyDescent="0.25">
      <c r="A404" s="157" t="s">
        <v>248</v>
      </c>
      <c r="B404" s="169"/>
      <c r="C404" s="169"/>
      <c r="D404" s="169"/>
      <c r="E404" s="169"/>
      <c r="F404" s="169"/>
      <c r="G404" s="169" t="e">
        <f t="shared" si="8"/>
        <v>#DIV/0!</v>
      </c>
      <c r="H404" s="170"/>
      <c r="I404" s="174" t="s">
        <v>271</v>
      </c>
      <c r="J404" s="174"/>
      <c r="K404" s="174"/>
      <c r="L404" s="174"/>
      <c r="M404" s="174"/>
      <c r="N404" s="174"/>
    </row>
    <row r="405" spans="1:44" hidden="1" x14ac:dyDescent="0.25">
      <c r="A405" s="157" t="s">
        <v>235</v>
      </c>
      <c r="B405" s="169"/>
      <c r="C405" s="169"/>
      <c r="D405" s="169"/>
      <c r="E405" s="169"/>
      <c r="F405" s="169"/>
      <c r="G405" s="169" t="e">
        <f t="shared" si="8"/>
        <v>#DIV/0!</v>
      </c>
      <c r="H405" s="170"/>
      <c r="I405" s="174" t="s">
        <v>271</v>
      </c>
      <c r="J405" s="174"/>
      <c r="K405" s="174"/>
      <c r="L405" s="174"/>
      <c r="M405" s="174"/>
      <c r="N405" s="174"/>
    </row>
    <row r="406" spans="1:44" hidden="1" x14ac:dyDescent="0.25">
      <c r="A406" s="157" t="s">
        <v>237</v>
      </c>
      <c r="B406" s="169"/>
      <c r="C406" s="169"/>
      <c r="D406" s="169"/>
      <c r="E406" s="169"/>
      <c r="F406" s="169"/>
      <c r="G406" s="169" t="e">
        <f t="shared" si="8"/>
        <v>#DIV/0!</v>
      </c>
      <c r="H406" s="170"/>
      <c r="I406" s="174" t="s">
        <v>271</v>
      </c>
      <c r="J406" s="174"/>
      <c r="K406" s="174"/>
      <c r="L406" s="174"/>
      <c r="M406" s="174"/>
      <c r="N406" s="174"/>
    </row>
    <row r="407" spans="1:44" hidden="1" x14ac:dyDescent="0.25">
      <c r="A407" s="157" t="s">
        <v>238</v>
      </c>
      <c r="B407" s="169"/>
      <c r="C407" s="169"/>
      <c r="D407" s="169"/>
      <c r="E407" s="169"/>
      <c r="F407" s="169"/>
      <c r="G407" s="169" t="e">
        <f t="shared" si="8"/>
        <v>#DIV/0!</v>
      </c>
      <c r="H407" s="170"/>
      <c r="I407" s="174" t="s">
        <v>271</v>
      </c>
      <c r="J407" s="174"/>
      <c r="K407" s="174"/>
      <c r="L407" s="174"/>
      <c r="M407" s="174"/>
      <c r="N407" s="174"/>
    </row>
    <row r="408" spans="1:44" hidden="1" x14ac:dyDescent="0.25">
      <c r="A408" s="157" t="s">
        <v>239</v>
      </c>
      <c r="B408" s="169"/>
      <c r="C408" s="169"/>
      <c r="D408" s="169"/>
      <c r="E408" s="169"/>
      <c r="F408" s="169"/>
      <c r="G408" s="169" t="e">
        <f t="shared" si="8"/>
        <v>#DIV/0!</v>
      </c>
      <c r="H408" s="170"/>
      <c r="I408" s="174" t="s">
        <v>271</v>
      </c>
      <c r="J408" s="174"/>
      <c r="K408" s="174"/>
      <c r="L408" s="174"/>
      <c r="M408" s="174"/>
      <c r="N408" s="174"/>
    </row>
    <row r="409" spans="1:44" hidden="1" x14ac:dyDescent="0.25">
      <c r="A409" s="157" t="s">
        <v>240</v>
      </c>
      <c r="B409" s="169"/>
      <c r="C409" s="169"/>
      <c r="D409" s="169"/>
      <c r="E409" s="169"/>
      <c r="F409" s="169"/>
      <c r="G409" s="169" t="e">
        <f t="shared" si="8"/>
        <v>#DIV/0!</v>
      </c>
      <c r="H409" s="170"/>
      <c r="I409" s="174" t="s">
        <v>271</v>
      </c>
      <c r="J409" s="174"/>
      <c r="K409" s="174"/>
      <c r="L409" s="174"/>
      <c r="M409" s="174"/>
      <c r="N409" s="174"/>
    </row>
    <row r="410" spans="1:44" ht="15.75" hidden="1" thickBot="1" x14ac:dyDescent="0.3">
      <c r="A410" s="163" t="s">
        <v>241</v>
      </c>
      <c r="B410" s="171"/>
      <c r="C410" s="171"/>
      <c r="D410" s="171"/>
      <c r="E410" s="171"/>
      <c r="F410" s="171"/>
      <c r="G410" s="171" t="e">
        <f t="shared" si="8"/>
        <v>#DIV/0!</v>
      </c>
      <c r="H410" s="193"/>
      <c r="I410" s="174" t="s">
        <v>271</v>
      </c>
      <c r="J410" s="174"/>
      <c r="K410" s="174"/>
      <c r="L410" s="174"/>
      <c r="M410" s="174"/>
      <c r="N410" s="174"/>
    </row>
    <row r="411" spans="1:44" ht="26.25" customHeight="1" x14ac:dyDescent="0.25">
      <c r="A411" s="142" t="s">
        <v>82</v>
      </c>
      <c r="B411" s="138"/>
      <c r="C411" s="138"/>
      <c r="D411" s="138"/>
      <c r="E411" s="139"/>
      <c r="F411" s="139"/>
      <c r="G411" s="139"/>
      <c r="H411" s="139"/>
      <c r="I411" s="439"/>
      <c r="J411" s="439"/>
      <c r="K411" s="439"/>
      <c r="L411" s="439"/>
      <c r="M411" s="439"/>
      <c r="N411" s="439"/>
      <c r="O411" s="139"/>
      <c r="P411" s="139"/>
      <c r="Q411" s="139"/>
      <c r="R411" s="139"/>
      <c r="S411" s="139"/>
      <c r="T411" s="139"/>
      <c r="U411" s="139"/>
      <c r="V411" s="139"/>
      <c r="W411" s="139"/>
      <c r="X411" s="138"/>
      <c r="Y411" s="138"/>
      <c r="Z411" s="138"/>
      <c r="AA411" s="138"/>
      <c r="AB411" s="138"/>
      <c r="AC411" s="138"/>
      <c r="AD411" s="144"/>
      <c r="AE411" s="144"/>
      <c r="AF411" s="144"/>
      <c r="AG411" s="144"/>
      <c r="AH411" s="144"/>
      <c r="AI411" s="144"/>
      <c r="AJ411" s="145"/>
      <c r="AK411" s="145"/>
      <c r="AL411" s="146"/>
      <c r="AM411" s="146"/>
      <c r="AN411" s="146"/>
      <c r="AO411" s="146"/>
      <c r="AP411" s="146"/>
      <c r="AQ411" s="146"/>
      <c r="AR411" s="146"/>
    </row>
    <row r="412" spans="1:44" ht="26.25" customHeight="1" x14ac:dyDescent="0.25">
      <c r="A412" s="147" t="s">
        <v>83</v>
      </c>
      <c r="B412" s="923" t="s">
        <v>84</v>
      </c>
      <c r="C412" s="923"/>
      <c r="D412" s="923"/>
      <c r="E412" s="811" t="s">
        <v>85</v>
      </c>
      <c r="F412" s="811"/>
      <c r="G412" s="811"/>
      <c r="H412" s="811"/>
      <c r="I412" s="811"/>
      <c r="J412" s="811"/>
      <c r="K412" s="811"/>
      <c r="L412" s="811"/>
      <c r="M412" s="811"/>
      <c r="N412" s="811"/>
      <c r="O412" s="138"/>
      <c r="P412" s="138"/>
      <c r="Q412" s="138"/>
      <c r="R412" s="138"/>
      <c r="S412" s="138"/>
      <c r="T412" s="138"/>
      <c r="U412" s="138"/>
      <c r="V412" s="138"/>
      <c r="W412" s="138"/>
      <c r="X412" s="138"/>
      <c r="Y412" s="138"/>
      <c r="Z412" s="138"/>
      <c r="AA412" s="138"/>
      <c r="AB412" s="138"/>
      <c r="AC412" s="138"/>
      <c r="AD412" s="144"/>
      <c r="AE412" s="144"/>
      <c r="AF412" s="144"/>
      <c r="AG412" s="144"/>
      <c r="AH412" s="144"/>
      <c r="AI412" s="144"/>
      <c r="AJ412" s="145"/>
      <c r="AK412" s="145"/>
      <c r="AL412" s="144"/>
      <c r="AM412" s="144"/>
      <c r="AN412" s="144"/>
      <c r="AO412" s="144"/>
      <c r="AP412" s="144"/>
      <c r="AQ412" s="144"/>
      <c r="AR412" s="145"/>
    </row>
    <row r="413" spans="1:44" ht="43.5" customHeight="1" x14ac:dyDescent="0.25">
      <c r="A413" s="44">
        <v>13</v>
      </c>
      <c r="B413" s="798" t="s">
        <v>120</v>
      </c>
      <c r="C413" s="799"/>
      <c r="D413" s="800"/>
      <c r="E413" s="801" t="s">
        <v>87</v>
      </c>
      <c r="F413" s="801"/>
      <c r="G413" s="801"/>
      <c r="H413" s="801"/>
      <c r="I413" s="801"/>
      <c r="J413" s="801"/>
      <c r="K413" s="801"/>
      <c r="L413" s="801"/>
      <c r="M413" s="801"/>
      <c r="N413" s="801"/>
      <c r="O413" s="801"/>
      <c r="P413" s="801"/>
      <c r="Q413" s="801"/>
      <c r="R413" s="801"/>
      <c r="S413" s="138"/>
      <c r="T413" s="138"/>
      <c r="U413" s="138"/>
      <c r="V413" s="138"/>
      <c r="W413" s="138"/>
      <c r="X413" s="138"/>
      <c r="Y413" s="138"/>
      <c r="Z413" s="138"/>
      <c r="AA413" s="138"/>
      <c r="AB413" s="138"/>
      <c r="AC413" s="138"/>
      <c r="AD413" s="138"/>
      <c r="AE413" s="138"/>
      <c r="AF413" s="138"/>
      <c r="AG413" s="138"/>
      <c r="AH413" s="138"/>
      <c r="AI413" s="138"/>
      <c r="AJ413" s="141"/>
      <c r="AK413" s="141"/>
      <c r="AL413" s="138"/>
      <c r="AM413" s="138"/>
      <c r="AN413" s="138"/>
      <c r="AO413" s="138"/>
      <c r="AP413" s="138"/>
      <c r="AQ413" s="138"/>
      <c r="AR413" s="141"/>
    </row>
    <row r="414" spans="1:44" ht="38.25" customHeight="1" x14ac:dyDescent="0.25">
      <c r="A414" s="44">
        <v>14</v>
      </c>
      <c r="B414" s="798" t="s">
        <v>88</v>
      </c>
      <c r="C414" s="799"/>
      <c r="D414" s="800"/>
      <c r="E414" s="801" t="s">
        <v>89</v>
      </c>
      <c r="F414" s="801"/>
      <c r="G414" s="801"/>
      <c r="H414" s="801"/>
      <c r="I414" s="801"/>
      <c r="J414" s="801"/>
      <c r="K414" s="801"/>
      <c r="L414" s="801"/>
      <c r="M414" s="801"/>
      <c r="N414" s="801"/>
      <c r="O414" s="801"/>
      <c r="P414" s="801"/>
      <c r="Q414" s="801"/>
      <c r="R414" s="801"/>
    </row>
  </sheetData>
  <mergeCells count="205">
    <mergeCell ref="A257:A259"/>
    <mergeCell ref="A272:A274"/>
    <mergeCell ref="B273:B274"/>
    <mergeCell ref="C273:C274"/>
    <mergeCell ref="A263:A265"/>
    <mergeCell ref="B264:B265"/>
    <mergeCell ref="C264:C265"/>
    <mergeCell ref="A266:A268"/>
    <mergeCell ref="B267:B268"/>
    <mergeCell ref="C267:C268"/>
    <mergeCell ref="B258:B259"/>
    <mergeCell ref="C258:C259"/>
    <mergeCell ref="A260:A262"/>
    <mergeCell ref="B261:B262"/>
    <mergeCell ref="C261:C262"/>
    <mergeCell ref="A269:A271"/>
    <mergeCell ref="B270:B271"/>
    <mergeCell ref="C270:C271"/>
    <mergeCell ref="A293:A295"/>
    <mergeCell ref="B294:B295"/>
    <mergeCell ref="C294:C295"/>
    <mergeCell ref="B296:B297"/>
    <mergeCell ref="C296:C297"/>
    <mergeCell ref="C307:C308"/>
    <mergeCell ref="A309:A311"/>
    <mergeCell ref="B310:B311"/>
    <mergeCell ref="C310:C311"/>
    <mergeCell ref="A296:A299"/>
    <mergeCell ref="B298:B299"/>
    <mergeCell ref="C298:C299"/>
    <mergeCell ref="A324:A326"/>
    <mergeCell ref="B325:B326"/>
    <mergeCell ref="C325:C326"/>
    <mergeCell ref="A382:H382"/>
    <mergeCell ref="A318:A320"/>
    <mergeCell ref="B319:B320"/>
    <mergeCell ref="C319:C320"/>
    <mergeCell ref="A321:A323"/>
    <mergeCell ref="B322:B323"/>
    <mergeCell ref="C322:C323"/>
    <mergeCell ref="B413:D413"/>
    <mergeCell ref="E413:R413"/>
    <mergeCell ref="B414:D414"/>
    <mergeCell ref="E414:R414"/>
    <mergeCell ref="A288:G288"/>
    <mergeCell ref="A328:G328"/>
    <mergeCell ref="A343:H343"/>
    <mergeCell ref="A352:H352"/>
    <mergeCell ref="A367:H367"/>
    <mergeCell ref="A290:A292"/>
    <mergeCell ref="B291:B292"/>
    <mergeCell ref="C291:C292"/>
    <mergeCell ref="A397:H397"/>
    <mergeCell ref="B412:D412"/>
    <mergeCell ref="E412:N412"/>
    <mergeCell ref="A312:A314"/>
    <mergeCell ref="B313:B314"/>
    <mergeCell ref="C313:C314"/>
    <mergeCell ref="A315:A317"/>
    <mergeCell ref="B316:B317"/>
    <mergeCell ref="A300:A302"/>
    <mergeCell ref="B301:B302"/>
    <mergeCell ref="C301:C302"/>
    <mergeCell ref="A303:A305"/>
    <mergeCell ref="C316:C317"/>
    <mergeCell ref="A306:A308"/>
    <mergeCell ref="B307:B308"/>
    <mergeCell ref="A249:G249"/>
    <mergeCell ref="A251:A253"/>
    <mergeCell ref="B252:B253"/>
    <mergeCell ref="C252:C253"/>
    <mergeCell ref="A254:A256"/>
    <mergeCell ref="B255:B256"/>
    <mergeCell ref="C255:C256"/>
    <mergeCell ref="A275:A277"/>
    <mergeCell ref="B276:B277"/>
    <mergeCell ref="C276:C277"/>
    <mergeCell ref="A278:A280"/>
    <mergeCell ref="B304:B305"/>
    <mergeCell ref="C304:C305"/>
    <mergeCell ref="A281:A283"/>
    <mergeCell ref="B282:B283"/>
    <mergeCell ref="C282:C283"/>
    <mergeCell ref="A284:A286"/>
    <mergeCell ref="B285:B286"/>
    <mergeCell ref="C285:C286"/>
    <mergeCell ref="B279:B280"/>
    <mergeCell ref="C279:C280"/>
    <mergeCell ref="A242:A244"/>
    <mergeCell ref="B243:B244"/>
    <mergeCell ref="C243:C244"/>
    <mergeCell ref="A245:A247"/>
    <mergeCell ref="B246:B247"/>
    <mergeCell ref="C246:C247"/>
    <mergeCell ref="A236:A238"/>
    <mergeCell ref="B237:B238"/>
    <mergeCell ref="C237:C238"/>
    <mergeCell ref="A239:A241"/>
    <mergeCell ref="B240:B241"/>
    <mergeCell ref="C240:C241"/>
    <mergeCell ref="A230:A232"/>
    <mergeCell ref="B231:B232"/>
    <mergeCell ref="C231:C232"/>
    <mergeCell ref="A233:A235"/>
    <mergeCell ref="B234:B235"/>
    <mergeCell ref="C234:C235"/>
    <mergeCell ref="A224:A226"/>
    <mergeCell ref="B225:B226"/>
    <mergeCell ref="C225:C226"/>
    <mergeCell ref="A227:A229"/>
    <mergeCell ref="B228:B229"/>
    <mergeCell ref="C228:C229"/>
    <mergeCell ref="A218:A220"/>
    <mergeCell ref="B219:B220"/>
    <mergeCell ref="C219:C220"/>
    <mergeCell ref="A221:A223"/>
    <mergeCell ref="B222:B223"/>
    <mergeCell ref="C222:C223"/>
    <mergeCell ref="A210:G210"/>
    <mergeCell ref="A212:A214"/>
    <mergeCell ref="B213:B214"/>
    <mergeCell ref="C213:C214"/>
    <mergeCell ref="A215:A217"/>
    <mergeCell ref="B216:B217"/>
    <mergeCell ref="C216:C217"/>
    <mergeCell ref="A203:A205"/>
    <mergeCell ref="B204:B205"/>
    <mergeCell ref="C204:C205"/>
    <mergeCell ref="A206:A208"/>
    <mergeCell ref="B207:B208"/>
    <mergeCell ref="C207:C208"/>
    <mergeCell ref="A197:A199"/>
    <mergeCell ref="B198:B199"/>
    <mergeCell ref="C198:C199"/>
    <mergeCell ref="A200:A202"/>
    <mergeCell ref="B201:B202"/>
    <mergeCell ref="C201:C202"/>
    <mergeCell ref="A189:G189"/>
    <mergeCell ref="A191:A193"/>
    <mergeCell ref="B192:B193"/>
    <mergeCell ref="C192:C193"/>
    <mergeCell ref="A194:A196"/>
    <mergeCell ref="B195:B196"/>
    <mergeCell ref="C195:C196"/>
    <mergeCell ref="A137:A138"/>
    <mergeCell ref="A139:A140"/>
    <mergeCell ref="A141:A142"/>
    <mergeCell ref="A143:A144"/>
    <mergeCell ref="A173:N173"/>
    <mergeCell ref="A146:N146"/>
    <mergeCell ref="A152:A153"/>
    <mergeCell ref="A148:A149"/>
    <mergeCell ref="A154:A155"/>
    <mergeCell ref="A156:A157"/>
    <mergeCell ref="A158:A159"/>
    <mergeCell ref="A160:A161"/>
    <mergeCell ref="A162:A163"/>
    <mergeCell ref="A164:A165"/>
    <mergeCell ref="A166:A167"/>
    <mergeCell ref="A168:A169"/>
    <mergeCell ref="A150:A151"/>
    <mergeCell ref="A170:A171"/>
    <mergeCell ref="A125:A126"/>
    <mergeCell ref="A127:A128"/>
    <mergeCell ref="A129:A130"/>
    <mergeCell ref="A131:A132"/>
    <mergeCell ref="A133:A134"/>
    <mergeCell ref="A135:A136"/>
    <mergeCell ref="A112:A113"/>
    <mergeCell ref="A114:A115"/>
    <mergeCell ref="A116:A117"/>
    <mergeCell ref="A119:N119"/>
    <mergeCell ref="A121:A122"/>
    <mergeCell ref="A123:A124"/>
    <mergeCell ref="A100:A101"/>
    <mergeCell ref="A102:A103"/>
    <mergeCell ref="A104:A105"/>
    <mergeCell ref="A106:A107"/>
    <mergeCell ref="A108:A109"/>
    <mergeCell ref="A110:A111"/>
    <mergeCell ref="A86:A87"/>
    <mergeCell ref="A88:A89"/>
    <mergeCell ref="A92:N92"/>
    <mergeCell ref="A94:A95"/>
    <mergeCell ref="A96:A97"/>
    <mergeCell ref="A98:A99"/>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s>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F8:N25"/>
  <sheetViews>
    <sheetView showGridLines="0" workbookViewId="0">
      <selection activeCell="K10" sqref="K10"/>
    </sheetView>
  </sheetViews>
  <sheetFormatPr baseColWidth="10" defaultRowHeight="15" x14ac:dyDescent="0.25"/>
  <cols>
    <col min="6" max="7" width="21.140625" customWidth="1"/>
    <col min="8" max="8" width="11.5703125" bestFit="1" customWidth="1"/>
    <col min="9" max="11" width="12" bestFit="1" customWidth="1"/>
    <col min="12" max="12" width="20.5703125" customWidth="1"/>
    <col min="13" max="13" width="12" bestFit="1" customWidth="1"/>
  </cols>
  <sheetData>
    <row r="8" spans="6:14" s="52" customFormat="1" ht="37.5" customHeight="1" x14ac:dyDescent="0.25">
      <c r="L8" s="428"/>
    </row>
    <row r="9" spans="6:14" x14ac:dyDescent="0.25">
      <c r="F9" s="427" t="s">
        <v>1257</v>
      </c>
      <c r="G9" s="427" t="s">
        <v>1814</v>
      </c>
      <c r="H9" s="423">
        <v>2020</v>
      </c>
      <c r="I9" s="423">
        <v>2021</v>
      </c>
      <c r="J9" s="423">
        <v>2022</v>
      </c>
      <c r="K9" s="424">
        <v>2023</v>
      </c>
      <c r="L9" s="422">
        <v>2023</v>
      </c>
      <c r="M9" s="423">
        <v>2024</v>
      </c>
    </row>
    <row r="10" spans="6:14" x14ac:dyDescent="0.25">
      <c r="F10" t="s">
        <v>1811</v>
      </c>
      <c r="G10" s="41">
        <v>115000</v>
      </c>
      <c r="H10" s="373">
        <v>8177</v>
      </c>
      <c r="I10" s="373">
        <v>27065</v>
      </c>
      <c r="J10" s="373">
        <v>38962</v>
      </c>
      <c r="K10" s="425">
        <f>+INVERSIÓN!DI15</f>
        <v>29538</v>
      </c>
      <c r="L10" s="426">
        <v>29500</v>
      </c>
      <c r="M10" s="373">
        <f>115000-SUM(H10:K10)</f>
        <v>11258</v>
      </c>
      <c r="N10" s="420">
        <f>+M10/G10</f>
        <v>9.789565217391305E-2</v>
      </c>
    </row>
    <row r="11" spans="6:14" x14ac:dyDescent="0.25">
      <c r="F11" t="s">
        <v>1812</v>
      </c>
      <c r="G11" s="41">
        <v>4</v>
      </c>
      <c r="H11" s="373"/>
      <c r="I11" s="373"/>
      <c r="J11" s="373"/>
      <c r="K11" s="425">
        <v>0</v>
      </c>
      <c r="L11" s="426">
        <v>2</v>
      </c>
      <c r="M11" s="373"/>
    </row>
    <row r="12" spans="6:14" x14ac:dyDescent="0.25">
      <c r="F12" t="s">
        <v>1813</v>
      </c>
      <c r="G12" s="41">
        <v>24000</v>
      </c>
      <c r="H12" s="373">
        <v>2642</v>
      </c>
      <c r="I12" s="373">
        <v>3800</v>
      </c>
      <c r="J12" s="373">
        <v>8268</v>
      </c>
      <c r="K12" s="425">
        <v>6022</v>
      </c>
      <c r="L12" s="426">
        <v>5700</v>
      </c>
      <c r="M12" s="373">
        <f>+G12-SUM(H12:K12)</f>
        <v>3268</v>
      </c>
      <c r="N12" s="420">
        <f>+M12/G12</f>
        <v>0.13616666666666666</v>
      </c>
    </row>
    <row r="13" spans="6:14" x14ac:dyDescent="0.25">
      <c r="G13" s="41"/>
      <c r="H13" s="373"/>
      <c r="I13" s="373"/>
      <c r="J13" s="373"/>
      <c r="K13" s="373"/>
      <c r="L13" s="373"/>
      <c r="M13" s="373"/>
    </row>
    <row r="14" spans="6:14" x14ac:dyDescent="0.25">
      <c r="G14" s="41"/>
      <c r="H14" s="373"/>
      <c r="I14" s="373"/>
      <c r="J14" s="373"/>
      <c r="K14" s="373"/>
      <c r="L14" s="373"/>
      <c r="M14" s="373"/>
    </row>
    <row r="15" spans="6:14" x14ac:dyDescent="0.25">
      <c r="F15" s="3" t="s">
        <v>1257</v>
      </c>
      <c r="G15" s="3" t="s">
        <v>1814</v>
      </c>
      <c r="H15" s="423">
        <v>2020</v>
      </c>
      <c r="I15" s="423">
        <v>2021</v>
      </c>
      <c r="J15" s="423">
        <v>2022</v>
      </c>
      <c r="K15" s="424">
        <v>2023</v>
      </c>
      <c r="L15" s="422">
        <v>2023</v>
      </c>
      <c r="M15" s="423">
        <v>2024</v>
      </c>
    </row>
    <row r="16" spans="6:14" x14ac:dyDescent="0.25">
      <c r="F16" t="s">
        <v>1815</v>
      </c>
      <c r="G16">
        <v>27500</v>
      </c>
      <c r="H16" s="373">
        <v>3316</v>
      </c>
      <c r="I16" s="373">
        <v>8346</v>
      </c>
      <c r="J16" s="373">
        <v>7715</v>
      </c>
      <c r="K16" s="425">
        <v>5285</v>
      </c>
      <c r="L16" s="426">
        <v>5500</v>
      </c>
      <c r="M16" s="373">
        <f>+G16-SUM(H16:K16)</f>
        <v>2838</v>
      </c>
      <c r="N16" s="420">
        <f>+M16/G16</f>
        <v>0.1032</v>
      </c>
    </row>
    <row r="25" spans="10:10" x14ac:dyDescent="0.25">
      <c r="J25"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GESTIÓN</vt:lpstr>
      <vt:lpstr>GESTIÓN 2023 SSFFS-SPCI</vt:lpstr>
      <vt:lpstr>INVERSIÓN</vt:lpstr>
      <vt:lpstr>ACTIVIDADES</vt:lpstr>
      <vt:lpstr>ACT 2023 SSFFS-SPCI</vt:lpstr>
      <vt:lpstr>SILVICULTURA 2023</vt:lpstr>
      <vt:lpstr>TERRITORIALIZACIÓN</vt:lpstr>
      <vt:lpstr>SPI</vt:lpstr>
      <vt:lpstr>Hoja1</vt:lpstr>
      <vt:lpstr>FLORA 2022</vt:lpstr>
      <vt:lpstr>EjecPAA7710_Marzo</vt:lpstr>
      <vt:lpstr>EjecPptal_Marzo</vt:lpstr>
      <vt:lpstr>EjecReservas_Marzo</vt:lpstr>
      <vt:lpstr>RevLin_VariaciònMes</vt:lpstr>
      <vt:lpstr>ACTIVIDADES!Área_de_impresión</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2022-05-05T01:45:32Z</dcterms:created>
  <dcterms:modified xsi:type="dcterms:W3CDTF">2023-06-08T14:15:36Z</dcterms:modified>
</cp:coreProperties>
</file>