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C:\Users\YULIED.PENARANDA.SDA\Desktop\2021\OCTUBRE\Plan de Acción septiembre\PLAN DE ACCIÓN FINAL\"/>
    </mc:Choice>
  </mc:AlternateContent>
  <xr:revisionPtr revIDLastSave="0" documentId="13_ncr:1_{2F4FE7DA-E90C-4FA3-BD18-0A655951B389}"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 2021" sheetId="19" state="hidden" r:id="rId3"/>
    <sheet name="ACT y GESTIÓN 2021 SSFFS-SPCI" sheetId="21" state="hidden" r:id="rId4"/>
    <sheet name="PROG.CUATRIENIO" sheetId="18" state="hidden" r:id="rId5"/>
    <sheet name="ACTIVIDADES" sheetId="15" r:id="rId6"/>
    <sheet name="TERRITORIALIZACIÓN" sheetId="22" r:id="rId7"/>
    <sheet name="O - 2020 FAUNA SILVESTRE" sheetId="20" state="hidden" r:id="rId8"/>
    <sheet name="SPI" sheetId="17" r:id="rId9"/>
  </sheets>
  <externalReferences>
    <externalReference r:id="rId10"/>
    <externalReference r:id="rId11"/>
    <externalReference r:id="rId12"/>
    <externalReference r:id="rId13"/>
    <externalReference r:id="rId14"/>
    <externalReference r:id="rId15"/>
  </externalReferences>
  <definedNames>
    <definedName name="__bookmark_1" localSheetId="3">#REF!</definedName>
    <definedName name="__bookmark_1" localSheetId="7">#REF!</definedName>
    <definedName name="__bookmark_1" localSheetId="8">#REF!</definedName>
    <definedName name="__bookmark_1">#REF!</definedName>
    <definedName name="_xlnm._FilterDatabase" localSheetId="5" hidden="1">ACTIVIDADES!$A$7:$C$8</definedName>
    <definedName name="_xlnm._FilterDatabase" localSheetId="0" hidden="1">GESTIÓN!$A$12:$FC$12</definedName>
    <definedName name="_xlnm._FilterDatabase" localSheetId="1" hidden="1">INVERSIÓN!$A$9:$FB$33</definedName>
    <definedName name="_xlnm.Print_Area" localSheetId="5">ACTIVIDADES!$A$1:$V$31</definedName>
    <definedName name="_xlnm.Print_Area" localSheetId="0">GESTIÓN!$A$1:$FC$12</definedName>
    <definedName name="_xlnm.Print_Area" localSheetId="1">INVERSIÓN!$A$1:$FA$34</definedName>
    <definedName name="CONDICION_POBLACIONAL" localSheetId="2">[1]Variables!$C$1:$C$24</definedName>
    <definedName name="CONDICION_POBLACIONAL" localSheetId="3">[1]Variables!$C$1:$C$24</definedName>
    <definedName name="CONDICION_POBLACIONAL" localSheetId="5">[1]Variables!$C$1:$C$24</definedName>
    <definedName name="CONDICION_POBLACIONAL" localSheetId="7">[2]Variables!$C$1:$C$24</definedName>
    <definedName name="CONDICION_POBLACIONAL" localSheetId="4">[1]Variables!$C$1:$C$24</definedName>
    <definedName name="CONDICION_POBLACIONAL" localSheetId="8">[1]Variables!$C$1:$C$24</definedName>
    <definedName name="CONDICION_POBLACIONAL">[3]Variables!$C$1:$C$24</definedName>
    <definedName name="GRUPO_ETAREO" localSheetId="2">[1]Variables!$A$1:$A$8</definedName>
    <definedName name="GRUPO_ETAREO" localSheetId="3">[1]Variables!$A$1:$A$8</definedName>
    <definedName name="GRUPO_ETAREO" localSheetId="5">[1]Variables!$A$1:$A$8</definedName>
    <definedName name="GRUPO_ETAREO" localSheetId="7">[2]Variables!$A$1:$A$8</definedName>
    <definedName name="GRUPO_ETAREO" localSheetId="4">[1]Variables!$A$1:$A$8</definedName>
    <definedName name="GRUPO_ETAREO" localSheetId="8">[1]Variables!$A$1:$A$8</definedName>
    <definedName name="GRUPO_ETAREO">[3]Variables!$A$1:$A$8</definedName>
    <definedName name="GRUPO_ETAREOS" localSheetId="2">#REF!</definedName>
    <definedName name="GRUPO_ETAREOS" localSheetId="5">#REF!</definedName>
    <definedName name="GRUPO_ETAREOS" localSheetId="7">#REF!</definedName>
    <definedName name="GRUPO_ETAREOS" localSheetId="4">#REF!</definedName>
    <definedName name="GRUPO_ETAREOS" localSheetId="8">#REF!</definedName>
    <definedName name="GRUPO_ETAREOS">#REF!</definedName>
    <definedName name="GRUPO_ETARIO" localSheetId="2">#REF!</definedName>
    <definedName name="GRUPO_ETARIO" localSheetId="5">#REF!</definedName>
    <definedName name="GRUPO_ETARIO" localSheetId="7">#REF!</definedName>
    <definedName name="GRUPO_ETARIO" localSheetId="4">#REF!</definedName>
    <definedName name="GRUPO_ETARIO" localSheetId="8">#REF!</definedName>
    <definedName name="GRUPO_ETARIO">#REF!</definedName>
    <definedName name="GRUPO_ETNICO" localSheetId="2">#REF!</definedName>
    <definedName name="GRUPO_ETNICO" localSheetId="5">#REF!</definedName>
    <definedName name="GRUPO_ETNICO" localSheetId="7">#REF!</definedName>
    <definedName name="GRUPO_ETNICO" localSheetId="4">#REF!</definedName>
    <definedName name="GRUPO_ETNICO" localSheetId="8">#REF!</definedName>
    <definedName name="GRUPO_ETNICO">#REF!</definedName>
    <definedName name="GRUPOETNICO" localSheetId="2">#REF!</definedName>
    <definedName name="GRUPOETNICO" localSheetId="5">#REF!</definedName>
    <definedName name="GRUPOETNICO" localSheetId="7">#REF!</definedName>
    <definedName name="GRUPOETNICO" localSheetId="4">#REF!</definedName>
    <definedName name="GRUPOETNICO" localSheetId="8">#REF!</definedName>
    <definedName name="GRUPOETNICO">#REF!</definedName>
    <definedName name="GRUPOS_ETNICOS" localSheetId="2">[1]Variables!$H$1:$H$8</definedName>
    <definedName name="GRUPOS_ETNICOS" localSheetId="3">[1]Variables!$H$1:$H$8</definedName>
    <definedName name="GRUPOS_ETNICOS" localSheetId="5">[1]Variables!$H$1:$H$8</definedName>
    <definedName name="GRUPOS_ETNICOS" localSheetId="7">[2]Variables!$H$1:$H$8</definedName>
    <definedName name="GRUPOS_ETNICOS" localSheetId="4">[1]Variables!$H$1:$H$8</definedName>
    <definedName name="GRUPOS_ETNICOS" localSheetId="8">[1]Variables!$H$1:$H$8</definedName>
    <definedName name="GRUPOS_ETNICOS">[3]Variables!$H$1:$H$8</definedName>
    <definedName name="LA">#REF!</definedName>
    <definedName name="LOCALIDAD" localSheetId="2">#REF!</definedName>
    <definedName name="LOCALIDAD" localSheetId="5">#REF!</definedName>
    <definedName name="LOCALIDAD" localSheetId="7">#REF!</definedName>
    <definedName name="LOCALIDAD" localSheetId="4">#REF!</definedName>
    <definedName name="LOCALIDAD" localSheetId="8">#REF!</definedName>
    <definedName name="LOCALIDAD">#REF!</definedName>
    <definedName name="LOCALIZACION" localSheetId="2">#REF!</definedName>
    <definedName name="LOCALIZACION" localSheetId="5">#REF!</definedName>
    <definedName name="LOCALIZACION" localSheetId="7">#REF!</definedName>
    <definedName name="LOCALIZACION" localSheetId="4">#REF!</definedName>
    <definedName name="LOCALIZACION" localSheetId="8">#REF!</definedName>
    <definedName name="LOCALIZACION">#REF!</definedName>
    <definedName name="tabl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48" i="22" l="1"/>
  <c r="AD148" i="22"/>
  <c r="AB147" i="22"/>
  <c r="AA147" i="22"/>
  <c r="P147" i="22"/>
  <c r="L147" i="22"/>
  <c r="J147" i="22"/>
  <c r="AE146" i="22"/>
  <c r="AD146" i="22"/>
  <c r="AA146" i="22"/>
  <c r="AA148" i="22" s="1"/>
  <c r="Z145" i="22"/>
  <c r="Y145" i="22"/>
  <c r="K145" i="22"/>
  <c r="Z144" i="22"/>
  <c r="Y144" i="22"/>
  <c r="K144" i="22"/>
  <c r="Y139" i="22"/>
  <c r="M139" i="22"/>
  <c r="K139" i="22"/>
  <c r="Y138" i="22"/>
  <c r="K138" i="22"/>
  <c r="AY134" i="22"/>
  <c r="AY140" i="22" s="1"/>
  <c r="AY146" i="22" s="1"/>
  <c r="AX134" i="22"/>
  <c r="AX140" i="22" s="1"/>
  <c r="AX146" i="22" s="1"/>
  <c r="AW134" i="22"/>
  <c r="AW140" i="22" s="1"/>
  <c r="AW146" i="22" s="1"/>
  <c r="AV134" i="22"/>
  <c r="AV140" i="22" s="1"/>
  <c r="AV146" i="22" s="1"/>
  <c r="AU134" i="22"/>
  <c r="AU140" i="22" s="1"/>
  <c r="AU146" i="22" s="1"/>
  <c r="AT134" i="22"/>
  <c r="AT140" i="22" s="1"/>
  <c r="AT146" i="22" s="1"/>
  <c r="AS134" i="22"/>
  <c r="AS140" i="22" s="1"/>
  <c r="AS146" i="22" s="1"/>
  <c r="AR134" i="22"/>
  <c r="AR140" i="22" s="1"/>
  <c r="AR146" i="22" s="1"/>
  <c r="AQ134" i="22"/>
  <c r="AQ140" i="22" s="1"/>
  <c r="AQ146" i="22" s="1"/>
  <c r="AP134" i="22"/>
  <c r="AP140" i="22" s="1"/>
  <c r="AP146" i="22" s="1"/>
  <c r="AO134" i="22"/>
  <c r="AO140" i="22" s="1"/>
  <c r="AO146" i="22" s="1"/>
  <c r="AC133" i="22"/>
  <c r="AC147" i="22" s="1"/>
  <c r="AB133" i="22"/>
  <c r="AA133" i="22"/>
  <c r="Z133" i="22"/>
  <c r="Z147" i="22" s="1"/>
  <c r="Y133" i="22"/>
  <c r="Y147" i="22" s="1"/>
  <c r="X133" i="22"/>
  <c r="X147" i="22" s="1"/>
  <c r="W133" i="22"/>
  <c r="V133" i="22"/>
  <c r="U133" i="22"/>
  <c r="P133" i="22"/>
  <c r="N133" i="22"/>
  <c r="N147" i="22" s="1"/>
  <c r="M133" i="22"/>
  <c r="M147" i="22" s="1"/>
  <c r="L133" i="22"/>
  <c r="K133" i="22"/>
  <c r="K147" i="22" s="1"/>
  <c r="J133" i="22"/>
  <c r="I133" i="22"/>
  <c r="H133" i="22"/>
  <c r="G133" i="22"/>
  <c r="F133" i="22"/>
  <c r="E133" i="22"/>
  <c r="AC132" i="22"/>
  <c r="AB132" i="22"/>
  <c r="AA132" i="22"/>
  <c r="Z132" i="22"/>
  <c r="Y132" i="22"/>
  <c r="X132" i="22"/>
  <c r="W132" i="22"/>
  <c r="V132" i="22"/>
  <c r="U132" i="22"/>
  <c r="P132" i="22"/>
  <c r="N132" i="22"/>
  <c r="M132" i="22"/>
  <c r="L132" i="22"/>
  <c r="K132" i="22"/>
  <c r="J132" i="22"/>
  <c r="I132" i="22"/>
  <c r="H132" i="22"/>
  <c r="G132" i="22"/>
  <c r="F132" i="22"/>
  <c r="E132" i="22"/>
  <c r="AC131" i="22"/>
  <c r="AC146" i="22" s="1"/>
  <c r="AC148" i="22" s="1"/>
  <c r="AB131" i="22"/>
  <c r="AB146" i="22" s="1"/>
  <c r="AB148" i="22" s="1"/>
  <c r="AA131" i="22"/>
  <c r="Z131" i="22"/>
  <c r="Z146" i="22" s="1"/>
  <c r="Z148" i="22" s="1"/>
  <c r="Y131" i="22"/>
  <c r="Y146" i="22" s="1"/>
  <c r="Y148" i="22" s="1"/>
  <c r="X131" i="22"/>
  <c r="X146" i="22" s="1"/>
  <c r="X148" i="22" s="1"/>
  <c r="W131" i="22"/>
  <c r="V131" i="22"/>
  <c r="U131" i="22"/>
  <c r="P131" i="22"/>
  <c r="P146" i="22" s="1"/>
  <c r="P148" i="22" s="1"/>
  <c r="N131" i="22"/>
  <c r="N146" i="22" s="1"/>
  <c r="M131" i="22"/>
  <c r="M146" i="22" s="1"/>
  <c r="M148" i="22" s="1"/>
  <c r="L131" i="22"/>
  <c r="L146" i="22" s="1"/>
  <c r="L148" i="22" s="1"/>
  <c r="K131" i="22"/>
  <c r="K146" i="22" s="1"/>
  <c r="K148" i="22" s="1"/>
  <c r="J131" i="22"/>
  <c r="J146" i="22" s="1"/>
  <c r="J148" i="22" s="1"/>
  <c r="I131" i="22"/>
  <c r="H131" i="22"/>
  <c r="G131" i="22"/>
  <c r="F131" i="22"/>
  <c r="E131" i="22"/>
  <c r="AC130" i="22"/>
  <c r="AB130" i="22"/>
  <c r="AA130" i="22"/>
  <c r="Z130" i="22"/>
  <c r="Y130" i="22"/>
  <c r="X130" i="22"/>
  <c r="W130" i="22"/>
  <c r="V130" i="22"/>
  <c r="U130" i="22"/>
  <c r="P130" i="22"/>
  <c r="N130" i="22"/>
  <c r="M130" i="22"/>
  <c r="L130" i="22"/>
  <c r="K130" i="22"/>
  <c r="J130" i="22"/>
  <c r="I130" i="22"/>
  <c r="H130" i="22"/>
  <c r="G130" i="22"/>
  <c r="F130" i="22"/>
  <c r="E130" i="22"/>
  <c r="AA129" i="22"/>
  <c r="P124" i="22"/>
  <c r="G26" i="6"/>
  <c r="ER10" i="6"/>
  <c r="BD31" i="6"/>
  <c r="N148" i="22" l="1"/>
  <c r="DN15" i="6"/>
  <c r="CJ15" i="6"/>
  <c r="F10" i="18" l="1"/>
  <c r="F11" i="18" s="1"/>
  <c r="ER11" i="6" l="1"/>
  <c r="BF13" i="5"/>
  <c r="BD13" i="5"/>
  <c r="G288" i="17"/>
  <c r="BC13" i="5" l="1"/>
  <c r="ET14" i="5"/>
  <c r="ET13" i="5"/>
  <c r="BG14" i="5"/>
  <c r="EV14" i="5" s="1"/>
  <c r="BF14" i="5"/>
  <c r="BE14" i="5"/>
  <c r="BD14" i="5"/>
  <c r="EU14" i="5" l="1"/>
  <c r="AT31" i="6"/>
  <c r="AS31" i="6"/>
  <c r="AS16" i="6"/>
  <c r="AT16" i="6"/>
  <c r="ER25" i="6" l="1"/>
  <c r="ER24" i="6"/>
  <c r="ER21" i="6"/>
  <c r="ER19" i="6"/>
  <c r="ER18" i="6"/>
  <c r="ER17" i="6"/>
  <c r="ER14" i="6"/>
  <c r="BE25" i="6"/>
  <c r="BC25" i="6"/>
  <c r="BE24" i="6"/>
  <c r="BD24" i="6"/>
  <c r="BC24" i="6"/>
  <c r="BB24" i="6"/>
  <c r="BA24" i="6"/>
  <c r="BE21" i="6"/>
  <c r="BC21" i="6"/>
  <c r="BE20" i="6"/>
  <c r="BD20" i="6"/>
  <c r="BC20" i="6"/>
  <c r="BB20" i="6"/>
  <c r="BA20" i="6"/>
  <c r="G20" i="6" s="1"/>
  <c r="BE19" i="6"/>
  <c r="BC19" i="6"/>
  <c r="EU19" i="6" s="1"/>
  <c r="BB19" i="6"/>
  <c r="BE18" i="6"/>
  <c r="BC18" i="6"/>
  <c r="BD17" i="6"/>
  <c r="BB17" i="6"/>
  <c r="BA17" i="6"/>
  <c r="BE14" i="6"/>
  <c r="BC14" i="6"/>
  <c r="BE13" i="6"/>
  <c r="BD13" i="6"/>
  <c r="BC13" i="6"/>
  <c r="BB13" i="6"/>
  <c r="BA13" i="6"/>
  <c r="G13" i="6" s="1"/>
  <c r="BE11" i="6"/>
  <c r="BC11" i="6"/>
  <c r="BE10" i="6"/>
  <c r="BC10" i="6"/>
  <c r="ES24" i="6" l="1"/>
  <c r="H110" i="17"/>
  <c r="ET24" i="6"/>
  <c r="I110" i="17"/>
  <c r="ES19" i="6"/>
  <c r="AY26" i="6"/>
  <c r="AY25" i="6"/>
  <c r="AY12" i="6"/>
  <c r="AW12" i="6"/>
  <c r="AU12" i="6"/>
  <c r="AS12" i="6"/>
  <c r="ER12" i="6" s="1"/>
  <c r="AY19" i="6" l="1"/>
  <c r="AW19" i="6"/>
  <c r="BD19" i="6" l="1"/>
  <c r="ET19" i="6" s="1"/>
  <c r="BA19" i="6"/>
  <c r="G19" i="6" s="1"/>
  <c r="G287" i="17" l="1"/>
  <c r="J110" i="17" l="1"/>
  <c r="I109" i="17"/>
  <c r="S29" i="21"/>
  <c r="AB16" i="6" l="1"/>
  <c r="AQ15" i="6" l="1"/>
  <c r="AR15" i="6"/>
  <c r="AS15" i="6"/>
  <c r="AU15" i="6"/>
  <c r="AR16" i="6"/>
  <c r="G286" i="17" l="1"/>
  <c r="J106" i="17"/>
  <c r="J105" i="17"/>
  <c r="H24" i="17"/>
  <c r="E37" i="19" l="1"/>
  <c r="G285" i="17"/>
  <c r="J103" i="17"/>
  <c r="J104" i="17"/>
  <c r="H23" i="17"/>
  <c r="B30" i="19"/>
  <c r="L31" i="18" l="1"/>
  <c r="BC14" i="5"/>
  <c r="J24" i="20" l="1"/>
  <c r="Q23" i="18" l="1"/>
  <c r="AC20" i="21"/>
  <c r="AB20" i="21"/>
  <c r="AA20" i="21"/>
  <c r="O25" i="21" s="1"/>
  <c r="AM14" i="6"/>
  <c r="W25" i="21" l="1"/>
  <c r="M25" i="21"/>
  <c r="J25" i="21"/>
  <c r="L25" i="21"/>
  <c r="F25" i="21"/>
  <c r="G25" i="21"/>
  <c r="P23" i="18"/>
  <c r="K24" i="18"/>
  <c r="Y25" i="21"/>
  <c r="K25" i="21"/>
  <c r="S25" i="21"/>
  <c r="H25" i="21"/>
  <c r="I25" i="21"/>
  <c r="Q25" i="21"/>
  <c r="U25" i="21"/>
  <c r="E25" i="21"/>
  <c r="AM26" i="6"/>
  <c r="AB25" i="21" l="1"/>
  <c r="AC25" i="21"/>
  <c r="AA25" i="21"/>
  <c r="G284" i="17" l="1"/>
  <c r="J101" i="17"/>
  <c r="J102" i="17"/>
  <c r="H22" i="17"/>
  <c r="J94" i="17" l="1"/>
  <c r="J95" i="17"/>
  <c r="J96" i="17"/>
  <c r="J97" i="17"/>
  <c r="J98" i="17"/>
  <c r="J99" i="17"/>
  <c r="J100" i="17"/>
  <c r="J93" i="17"/>
  <c r="H190" i="17"/>
  <c r="DN32" i="6"/>
  <c r="DM32" i="6"/>
  <c r="DL32" i="6"/>
  <c r="DK32" i="6"/>
  <c r="DJ32" i="6"/>
  <c r="DI32" i="6"/>
  <c r="DH32" i="6"/>
  <c r="DG32" i="6"/>
  <c r="DF32" i="6"/>
  <c r="DE32" i="6"/>
  <c r="DD32" i="6"/>
  <c r="DC32" i="6"/>
  <c r="DB32" i="6"/>
  <c r="DA32" i="6"/>
  <c r="CZ32" i="6"/>
  <c r="CY32" i="6"/>
  <c r="CX32" i="6"/>
  <c r="CW32" i="6"/>
  <c r="CV32" i="6"/>
  <c r="CU32" i="6"/>
  <c r="CT32" i="6"/>
  <c r="CS32" i="6"/>
  <c r="CR32" i="6"/>
  <c r="CQ32" i="6"/>
  <c r="CP32" i="6"/>
  <c r="CO32" i="6"/>
  <c r="CN32" i="6"/>
  <c r="CM32" i="6"/>
  <c r="CL32" i="6"/>
  <c r="CK32" i="6"/>
  <c r="CJ32" i="6"/>
  <c r="CI32" i="6"/>
  <c r="CH32" i="6"/>
  <c r="CG32" i="6"/>
  <c r="CF32" i="6"/>
  <c r="CE32" i="6"/>
  <c r="CD32" i="6"/>
  <c r="CC32" i="6"/>
  <c r="CB32" i="6"/>
  <c r="CA32" i="6"/>
  <c r="BZ32" i="6"/>
  <c r="BY32" i="6"/>
  <c r="BX32" i="6"/>
  <c r="BW32" i="6"/>
  <c r="BV32" i="6"/>
  <c r="BU32" i="6"/>
  <c r="BT32" i="6"/>
  <c r="BS32" i="6"/>
  <c r="BR32" i="6"/>
  <c r="BQ32" i="6"/>
  <c r="BP32" i="6"/>
  <c r="BO32" i="6"/>
  <c r="BN32" i="6"/>
  <c r="BM32" i="6"/>
  <c r="BL32" i="6"/>
  <c r="BK32" i="6"/>
  <c r="BJ32" i="6"/>
  <c r="BI32" i="6"/>
  <c r="BH32" i="6"/>
  <c r="BG32" i="6"/>
  <c r="BF32" i="6"/>
  <c r="DN31" i="6"/>
  <c r="DM31" i="6"/>
  <c r="DM33" i="6" s="1"/>
  <c r="DL31" i="6"/>
  <c r="DK31" i="6"/>
  <c r="DJ31" i="6"/>
  <c r="DI31" i="6"/>
  <c r="DH31" i="6"/>
  <c r="DG31" i="6"/>
  <c r="DG33" i="6" s="1"/>
  <c r="DF31" i="6"/>
  <c r="DE31" i="6"/>
  <c r="DE33" i="6" s="1"/>
  <c r="DD31" i="6"/>
  <c r="DC31" i="6"/>
  <c r="DB31" i="6"/>
  <c r="DA31" i="6"/>
  <c r="CZ31" i="6"/>
  <c r="CY31" i="6"/>
  <c r="CY33" i="6" s="1"/>
  <c r="CX31" i="6"/>
  <c r="CW31" i="6"/>
  <c r="CW33" i="6" s="1"/>
  <c r="CV31" i="6"/>
  <c r="CU31" i="6"/>
  <c r="CT31" i="6"/>
  <c r="CS31" i="6"/>
  <c r="CR31" i="6"/>
  <c r="CQ31" i="6"/>
  <c r="CQ33" i="6" s="1"/>
  <c r="CP31" i="6"/>
  <c r="CO31" i="6"/>
  <c r="CO33" i="6" s="1"/>
  <c r="CN31" i="6"/>
  <c r="CM31" i="6"/>
  <c r="CL31" i="6"/>
  <c r="CK31" i="6"/>
  <c r="CJ31" i="6"/>
  <c r="CI31" i="6"/>
  <c r="CI33" i="6" s="1"/>
  <c r="CH31" i="6"/>
  <c r="CG31" i="6"/>
  <c r="CG33" i="6" s="1"/>
  <c r="CF31" i="6"/>
  <c r="CE31" i="6"/>
  <c r="CD31" i="6"/>
  <c r="CC31" i="6"/>
  <c r="CB31" i="6"/>
  <c r="CA31" i="6"/>
  <c r="CA33" i="6" s="1"/>
  <c r="BZ31" i="6"/>
  <c r="BY31" i="6"/>
  <c r="BY33" i="6" s="1"/>
  <c r="BX31" i="6"/>
  <c r="BW31" i="6"/>
  <c r="BV31" i="6"/>
  <c r="BU31" i="6"/>
  <c r="BT31" i="6"/>
  <c r="BS31" i="6"/>
  <c r="BS33" i="6" s="1"/>
  <c r="BR31" i="6"/>
  <c r="BQ31" i="6"/>
  <c r="BQ33" i="6" s="1"/>
  <c r="BP31" i="6"/>
  <c r="BO31" i="6"/>
  <c r="BN31" i="6"/>
  <c r="BM31" i="6"/>
  <c r="BL31" i="6"/>
  <c r="BK31" i="6"/>
  <c r="BJ31" i="6"/>
  <c r="BI31" i="6"/>
  <c r="BI33" i="6" s="1"/>
  <c r="BH31" i="6"/>
  <c r="BG31" i="6"/>
  <c r="BF31" i="6"/>
  <c r="BE32" i="6"/>
  <c r="BC32" i="6"/>
  <c r="AZ32" i="6"/>
  <c r="AY32" i="6"/>
  <c r="BE31" i="6"/>
  <c r="E26" i="17" s="1"/>
  <c r="BC31" i="6"/>
  <c r="AZ31" i="6"/>
  <c r="AY31" i="6"/>
  <c r="AB23" i="6"/>
  <c r="AD23" i="6"/>
  <c r="AF23" i="6"/>
  <c r="AG23" i="6"/>
  <c r="AH23" i="6"/>
  <c r="AI23" i="6"/>
  <c r="AJ23" i="6"/>
  <c r="AK23" i="6"/>
  <c r="AM23" i="6"/>
  <c r="AN23" i="6"/>
  <c r="AO23" i="6"/>
  <c r="AP23" i="6"/>
  <c r="AQ23" i="6"/>
  <c r="AR23" i="6"/>
  <c r="AS23" i="6"/>
  <c r="AT23" i="6"/>
  <c r="AU23" i="6"/>
  <c r="AV23" i="6"/>
  <c r="AW23" i="6"/>
  <c r="AX23" i="6"/>
  <c r="AY23" i="6"/>
  <c r="AZ23" i="6"/>
  <c r="ER23" i="6" l="1"/>
  <c r="BL33" i="6"/>
  <c r="BT33" i="6"/>
  <c r="CB33" i="6"/>
  <c r="CJ33" i="6"/>
  <c r="CR33" i="6"/>
  <c r="CZ33" i="6"/>
  <c r="DH33" i="6"/>
  <c r="BM33" i="6"/>
  <c r="BU33" i="6"/>
  <c r="CC33" i="6"/>
  <c r="CK33" i="6"/>
  <c r="CS33" i="6"/>
  <c r="DA33" i="6"/>
  <c r="DI33" i="6"/>
  <c r="BN33" i="6"/>
  <c r="CL33" i="6"/>
  <c r="CT33" i="6"/>
  <c r="DB33" i="6"/>
  <c r="DJ33" i="6"/>
  <c r="BF33" i="6"/>
  <c r="CD33" i="6"/>
  <c r="AZ33" i="6"/>
  <c r="BV33" i="6"/>
  <c r="BO33" i="6"/>
  <c r="DK33" i="6"/>
  <c r="CF33" i="6"/>
  <c r="CN33" i="6"/>
  <c r="CV33" i="6"/>
  <c r="DD33" i="6"/>
  <c r="DL33" i="6"/>
  <c r="BG33" i="6"/>
  <c r="CM33" i="6"/>
  <c r="BX33" i="6"/>
  <c r="CE33" i="6"/>
  <c r="DC33" i="6"/>
  <c r="BP33" i="6"/>
  <c r="BR33" i="6"/>
  <c r="BZ33" i="6"/>
  <c r="CH33" i="6"/>
  <c r="CP33" i="6"/>
  <c r="CX33" i="6"/>
  <c r="DF33" i="6"/>
  <c r="DN33" i="6"/>
  <c r="BW33" i="6"/>
  <c r="CU33" i="6"/>
  <c r="BH33" i="6"/>
  <c r="BJ33" i="6"/>
  <c r="BK33" i="6"/>
  <c r="BE33" i="6"/>
  <c r="BC33" i="6"/>
  <c r="AY33" i="6"/>
  <c r="AB19" i="6" l="1"/>
  <c r="AG26" i="6" l="1"/>
  <c r="AG12" i="6"/>
  <c r="H31" i="6"/>
  <c r="I31" i="6"/>
  <c r="J31" i="6"/>
  <c r="J33" i="6" s="1"/>
  <c r="K31" i="6"/>
  <c r="L31" i="6"/>
  <c r="L33" i="6" s="1"/>
  <c r="M31" i="6"/>
  <c r="N31" i="6"/>
  <c r="O31" i="6"/>
  <c r="P31" i="6"/>
  <c r="Q31" i="6"/>
  <c r="S31" i="6"/>
  <c r="T31" i="6"/>
  <c r="T33" i="6" s="1"/>
  <c r="U31" i="6"/>
  <c r="V31" i="6"/>
  <c r="H32" i="6"/>
  <c r="I32" i="6"/>
  <c r="J32" i="6"/>
  <c r="K32" i="6"/>
  <c r="L32" i="6"/>
  <c r="M32" i="6"/>
  <c r="N32" i="6"/>
  <c r="N33" i="6" s="1"/>
  <c r="O32" i="6"/>
  <c r="O33" i="6" s="1"/>
  <c r="P32" i="6"/>
  <c r="Q32" i="6"/>
  <c r="R32" i="6"/>
  <c r="S32" i="6"/>
  <c r="T32" i="6"/>
  <c r="U32" i="6"/>
  <c r="V32" i="6"/>
  <c r="W32" i="6"/>
  <c r="X32" i="6"/>
  <c r="Y32" i="6"/>
  <c r="Z32" i="6"/>
  <c r="AA32" i="6"/>
  <c r="BD12" i="6" l="1"/>
  <c r="BA12" i="6"/>
  <c r="G12" i="6" s="1"/>
  <c r="BB12" i="6"/>
  <c r="BB26" i="6"/>
  <c r="BD26" i="6"/>
  <c r="BA26" i="6"/>
  <c r="K33" i="6"/>
  <c r="V33" i="6"/>
  <c r="S33" i="6"/>
  <c r="Q33" i="6"/>
  <c r="I33" i="6"/>
  <c r="P33" i="6"/>
  <c r="H33" i="6"/>
  <c r="U33" i="6"/>
  <c r="M33" i="6"/>
  <c r="O32" i="19" l="1"/>
  <c r="AN13" i="5"/>
  <c r="G28" i="19"/>
  <c r="D28" i="19"/>
  <c r="Q28" i="19"/>
  <c r="AC6" i="21"/>
  <c r="AA5" i="21"/>
  <c r="Y8" i="21"/>
  <c r="BE13" i="5" l="1"/>
  <c r="BG13" i="5"/>
  <c r="EV13" i="5" s="1"/>
  <c r="O28" i="19"/>
  <c r="D29" i="19" s="1"/>
  <c r="L13" i="21"/>
  <c r="K8" i="21"/>
  <c r="L8" i="21"/>
  <c r="H5" i="21"/>
  <c r="H8" i="21" s="1"/>
  <c r="F5" i="21"/>
  <c r="AC7" i="21"/>
  <c r="D13" i="21"/>
  <c r="E13" i="21"/>
  <c r="G13" i="21"/>
  <c r="I13" i="21"/>
  <c r="K13" i="21"/>
  <c r="M13" i="21"/>
  <c r="N13" i="21"/>
  <c r="O13" i="21"/>
  <c r="P13" i="21"/>
  <c r="Q13" i="21"/>
  <c r="R13" i="21"/>
  <c r="S13" i="21"/>
  <c r="T13" i="21"/>
  <c r="U13" i="21"/>
  <c r="V13" i="21"/>
  <c r="W13" i="21"/>
  <c r="X13" i="21"/>
  <c r="Y13" i="21"/>
  <c r="Z13" i="21"/>
  <c r="C13" i="21"/>
  <c r="AB7" i="21"/>
  <c r="AA7" i="21"/>
  <c r="G15" i="21" s="1"/>
  <c r="AB6" i="21"/>
  <c r="AA6" i="21"/>
  <c r="D14" i="21" s="1"/>
  <c r="AB5" i="21"/>
  <c r="E8" i="21"/>
  <c r="G8" i="21"/>
  <c r="I8" i="21"/>
  <c r="M8" i="21"/>
  <c r="N8" i="21"/>
  <c r="O8" i="21"/>
  <c r="P8" i="21"/>
  <c r="Q8" i="21"/>
  <c r="R8" i="21"/>
  <c r="S8" i="21"/>
  <c r="T8" i="21"/>
  <c r="U8" i="21"/>
  <c r="V8" i="21"/>
  <c r="W8" i="21"/>
  <c r="X8" i="21"/>
  <c r="Z8" i="21"/>
  <c r="C8" i="21"/>
  <c r="EU13" i="5" l="1"/>
  <c r="I29" i="19"/>
  <c r="H29" i="19"/>
  <c r="N29" i="19"/>
  <c r="F29" i="19"/>
  <c r="M29" i="19"/>
  <c r="L29" i="19"/>
  <c r="E29" i="19"/>
  <c r="K29" i="19"/>
  <c r="G29" i="19"/>
  <c r="J29" i="19"/>
  <c r="W14" i="21"/>
  <c r="P15" i="21"/>
  <c r="E15" i="21"/>
  <c r="O15" i="21"/>
  <c r="D15" i="21"/>
  <c r="AC5" i="21"/>
  <c r="AC8" i="21" s="1"/>
  <c r="Y15" i="21"/>
  <c r="W15" i="21"/>
  <c r="X15" i="21"/>
  <c r="AB8" i="21"/>
  <c r="AA8" i="21"/>
  <c r="Q15" i="21"/>
  <c r="O14" i="21"/>
  <c r="V14" i="21"/>
  <c r="N14" i="21"/>
  <c r="U14" i="21"/>
  <c r="T14" i="21"/>
  <c r="K14" i="21"/>
  <c r="U15" i="21"/>
  <c r="M15" i="21"/>
  <c r="C14" i="21"/>
  <c r="S14" i="21"/>
  <c r="I14" i="21"/>
  <c r="T15" i="21"/>
  <c r="K15" i="21"/>
  <c r="Z14" i="21"/>
  <c r="R14" i="21"/>
  <c r="G14" i="21"/>
  <c r="V15" i="21"/>
  <c r="F8" i="21"/>
  <c r="C15" i="21"/>
  <c r="S15" i="21"/>
  <c r="I15" i="21"/>
  <c r="Y14" i="21"/>
  <c r="Q14" i="21"/>
  <c r="E14" i="21"/>
  <c r="L15" i="21"/>
  <c r="M14" i="21"/>
  <c r="N15" i="21"/>
  <c r="Z15" i="21"/>
  <c r="R15" i="21"/>
  <c r="X14" i="21"/>
  <c r="P14" i="21"/>
  <c r="L14" i="21"/>
  <c r="J8" i="21"/>
  <c r="AC13" i="21"/>
  <c r="D8" i="21"/>
  <c r="O29" i="19" l="1"/>
  <c r="AC14" i="21"/>
  <c r="AC15" i="21"/>
  <c r="AB14" i="21"/>
  <c r="AA14" i="21"/>
  <c r="AB15" i="21"/>
  <c r="AA15" i="21"/>
  <c r="AB13" i="21"/>
  <c r="AA13" i="21"/>
  <c r="AL22" i="6" l="1"/>
  <c r="AK22" i="6"/>
  <c r="AC31" i="6" l="1"/>
  <c r="AD31" i="6"/>
  <c r="AF31" i="6"/>
  <c r="AG31" i="6"/>
  <c r="AH31" i="6"/>
  <c r="AI31" i="6"/>
  <c r="AJ31" i="6"/>
  <c r="AK31" i="6"/>
  <c r="AL31" i="6"/>
  <c r="AN31" i="6"/>
  <c r="AO31" i="6"/>
  <c r="AP31" i="6"/>
  <c r="AQ31" i="6"/>
  <c r="AR31" i="6"/>
  <c r="AU31" i="6"/>
  <c r="AV31" i="6"/>
  <c r="AW31" i="6"/>
  <c r="AX31" i="6"/>
  <c r="AD32" i="6"/>
  <c r="AD33" i="6" s="1"/>
  <c r="AE32" i="6"/>
  <c r="AF32" i="6"/>
  <c r="AG32" i="6"/>
  <c r="AH32" i="6"/>
  <c r="AI32" i="6"/>
  <c r="AJ32" i="6"/>
  <c r="AK32" i="6"/>
  <c r="AL32" i="6"/>
  <c r="AM32" i="6"/>
  <c r="AN32" i="6"/>
  <c r="AO32" i="6"/>
  <c r="AP32" i="6"/>
  <c r="AQ32" i="6"/>
  <c r="AR32" i="6"/>
  <c r="AS32" i="6"/>
  <c r="AS33" i="6" s="1"/>
  <c r="AT32" i="6"/>
  <c r="AT33" i="6" s="1"/>
  <c r="AU32" i="6"/>
  <c r="AV32" i="6"/>
  <c r="AW32" i="6"/>
  <c r="AX32" i="6"/>
  <c r="AB32" i="6"/>
  <c r="AB31" i="6"/>
  <c r="AF33" i="6" l="1"/>
  <c r="AB33" i="6"/>
  <c r="AG33" i="6"/>
  <c r="AI33" i="6"/>
  <c r="AH33" i="6"/>
  <c r="AV33" i="6"/>
  <c r="AN33" i="6"/>
  <c r="AR33" i="6"/>
  <c r="AX33" i="6"/>
  <c r="AP33" i="6"/>
  <c r="AU33" i="6"/>
  <c r="AQ33" i="6"/>
  <c r="AJ33" i="6"/>
  <c r="AW33" i="6"/>
  <c r="AO33" i="6"/>
  <c r="AK33" i="6"/>
  <c r="AL33" i="6"/>
  <c r="E44" i="20"/>
  <c r="E43" i="20"/>
  <c r="E42" i="20"/>
  <c r="E41" i="20"/>
  <c r="E40" i="20"/>
  <c r="E39" i="20"/>
  <c r="E38" i="20"/>
  <c r="E37" i="20"/>
  <c r="E36" i="20"/>
  <c r="E35" i="20"/>
  <c r="E34" i="20"/>
  <c r="E33" i="20"/>
  <c r="J33" i="20" s="1"/>
  <c r="E32" i="20"/>
  <c r="E31" i="20"/>
  <c r="E30" i="20"/>
  <c r="E29" i="20"/>
  <c r="E28" i="20"/>
  <c r="E27" i="20"/>
  <c r="E26" i="20"/>
  <c r="E25" i="20"/>
  <c r="J42" i="20"/>
  <c r="I24" i="20"/>
  <c r="H24" i="20"/>
  <c r="G24" i="20"/>
  <c r="F24" i="20"/>
  <c r="F44" i="20" s="1"/>
  <c r="E22" i="20"/>
  <c r="D22" i="20"/>
  <c r="C22" i="20"/>
  <c r="F21" i="20"/>
  <c r="G21" i="20" s="1"/>
  <c r="H21" i="20" s="1"/>
  <c r="F20" i="20"/>
  <c r="G20" i="20" s="1"/>
  <c r="H20" i="20" s="1"/>
  <c r="F19" i="20"/>
  <c r="G19" i="20" s="1"/>
  <c r="H19" i="20" s="1"/>
  <c r="F18" i="20"/>
  <c r="G18" i="20" s="1"/>
  <c r="H18" i="20" s="1"/>
  <c r="F17" i="20"/>
  <c r="G17" i="20" s="1"/>
  <c r="H17" i="20" s="1"/>
  <c r="F16" i="20"/>
  <c r="G16" i="20" s="1"/>
  <c r="H16" i="20" s="1"/>
  <c r="F15" i="20"/>
  <c r="G15" i="20" s="1"/>
  <c r="H15" i="20" s="1"/>
  <c r="F14" i="20"/>
  <c r="G14" i="20" s="1"/>
  <c r="H14" i="20" s="1"/>
  <c r="F13" i="20"/>
  <c r="G13" i="20" s="1"/>
  <c r="H13" i="20" s="1"/>
  <c r="F12" i="20"/>
  <c r="G12" i="20" s="1"/>
  <c r="H12" i="20" s="1"/>
  <c r="F11" i="20"/>
  <c r="G11" i="20" s="1"/>
  <c r="H11" i="20" s="1"/>
  <c r="F10" i="20"/>
  <c r="G10" i="20" s="1"/>
  <c r="H10" i="20" s="1"/>
  <c r="F9" i="20"/>
  <c r="G9" i="20" s="1"/>
  <c r="H9" i="20" s="1"/>
  <c r="F8" i="20"/>
  <c r="G8" i="20" s="1"/>
  <c r="H8" i="20" s="1"/>
  <c r="F7" i="20"/>
  <c r="G7" i="20" s="1"/>
  <c r="H7" i="20" s="1"/>
  <c r="F6" i="20"/>
  <c r="G6" i="20" s="1"/>
  <c r="H6" i="20" s="1"/>
  <c r="F5" i="20"/>
  <c r="G5" i="20" s="1"/>
  <c r="H5" i="20" s="1"/>
  <c r="F4" i="20"/>
  <c r="G4" i="20" s="1"/>
  <c r="H4" i="20" s="1"/>
  <c r="F3" i="20"/>
  <c r="G3" i="20" s="1"/>
  <c r="H3" i="20" s="1"/>
  <c r="F2" i="20"/>
  <c r="C23" i="19"/>
  <c r="C22" i="19"/>
  <c r="C21" i="19"/>
  <c r="I13" i="19"/>
  <c r="I18" i="19" s="1"/>
  <c r="C13" i="19"/>
  <c r="N9" i="19"/>
  <c r="M9" i="19"/>
  <c r="L9" i="19"/>
  <c r="K9" i="19"/>
  <c r="J9" i="19"/>
  <c r="I9" i="19"/>
  <c r="H9" i="19"/>
  <c r="G9" i="19"/>
  <c r="F9" i="19"/>
  <c r="E9" i="19"/>
  <c r="D9" i="19"/>
  <c r="C9" i="19"/>
  <c r="O8" i="19"/>
  <c r="J14" i="19" s="1"/>
  <c r="J19" i="19" s="1"/>
  <c r="O7" i="19"/>
  <c r="G13" i="19" s="1"/>
  <c r="G18" i="19" s="1"/>
  <c r="O6" i="19"/>
  <c r="L12" i="19" s="1"/>
  <c r="L17" i="19" s="1"/>
  <c r="N31" i="18"/>
  <c r="L23" i="18"/>
  <c r="L24" i="18" s="1"/>
  <c r="N17" i="18"/>
  <c r="N19" i="18" s="1"/>
  <c r="P11" i="18"/>
  <c r="Q10" i="18"/>
  <c r="R10" i="18" s="1"/>
  <c r="O10" i="18"/>
  <c r="K10" i="18"/>
  <c r="Q9" i="18"/>
  <c r="N9" i="18"/>
  <c r="N11" i="18" s="1"/>
  <c r="K9" i="18"/>
  <c r="Q8" i="18"/>
  <c r="R8" i="18" s="1"/>
  <c r="O8" i="18"/>
  <c r="K8" i="18"/>
  <c r="Q7" i="18"/>
  <c r="R7" i="18" s="1"/>
  <c r="O7" i="18"/>
  <c r="K7" i="18"/>
  <c r="Q6" i="18"/>
  <c r="O6" i="18"/>
  <c r="K6" i="18"/>
  <c r="G336" i="17"/>
  <c r="G335" i="17"/>
  <c r="G334" i="17"/>
  <c r="G333" i="17"/>
  <c r="G332" i="17"/>
  <c r="G331" i="17"/>
  <c r="G330" i="17"/>
  <c r="G329" i="17"/>
  <c r="G328" i="17"/>
  <c r="G327" i="17"/>
  <c r="G326" i="17"/>
  <c r="G325" i="17"/>
  <c r="G321" i="17"/>
  <c r="G320" i="17"/>
  <c r="G319" i="17"/>
  <c r="G318" i="17"/>
  <c r="G317" i="17"/>
  <c r="G316" i="17"/>
  <c r="G315" i="17"/>
  <c r="G314" i="17"/>
  <c r="G313" i="17"/>
  <c r="G312" i="17"/>
  <c r="G311" i="17"/>
  <c r="G310" i="17"/>
  <c r="G306" i="17"/>
  <c r="G305" i="17"/>
  <c r="G304" i="17"/>
  <c r="G303" i="17"/>
  <c r="G302" i="17"/>
  <c r="G301" i="17"/>
  <c r="G300" i="17"/>
  <c r="G299" i="17"/>
  <c r="G298" i="17"/>
  <c r="G297" i="17"/>
  <c r="G296" i="17"/>
  <c r="G295" i="17"/>
  <c r="G283" i="17"/>
  <c r="G282" i="17"/>
  <c r="G281" i="17"/>
  <c r="G276" i="17"/>
  <c r="G275" i="17"/>
  <c r="G274" i="17"/>
  <c r="G273" i="17"/>
  <c r="G272" i="17"/>
  <c r="G271" i="17"/>
  <c r="M161" i="17"/>
  <c r="J161" i="17"/>
  <c r="M160" i="17"/>
  <c r="J160" i="17"/>
  <c r="M159" i="17"/>
  <c r="J159" i="17"/>
  <c r="M158" i="17"/>
  <c r="J158" i="17"/>
  <c r="M157" i="17"/>
  <c r="J157" i="17"/>
  <c r="M156" i="17"/>
  <c r="J156" i="17"/>
  <c r="M155" i="17"/>
  <c r="J155" i="17"/>
  <c r="M154" i="17"/>
  <c r="J154" i="17"/>
  <c r="M153" i="17"/>
  <c r="J153" i="17"/>
  <c r="M152" i="17"/>
  <c r="J152" i="17"/>
  <c r="M151" i="17"/>
  <c r="J151" i="17"/>
  <c r="M150" i="17"/>
  <c r="J150" i="17"/>
  <c r="M146" i="17"/>
  <c r="J146" i="17"/>
  <c r="M145" i="17"/>
  <c r="J145" i="17"/>
  <c r="M144" i="17"/>
  <c r="J144" i="17"/>
  <c r="M143" i="17"/>
  <c r="J143" i="17"/>
  <c r="M142" i="17"/>
  <c r="J142" i="17"/>
  <c r="M141" i="17"/>
  <c r="J141" i="17"/>
  <c r="M140" i="17"/>
  <c r="J140" i="17"/>
  <c r="M139" i="17"/>
  <c r="J139" i="17"/>
  <c r="M138" i="17"/>
  <c r="J138" i="17"/>
  <c r="M137" i="17"/>
  <c r="J137" i="17"/>
  <c r="M136" i="17"/>
  <c r="J136" i="17"/>
  <c r="M135" i="17"/>
  <c r="J135" i="17"/>
  <c r="M131" i="17"/>
  <c r="J131" i="17"/>
  <c r="M130" i="17"/>
  <c r="J130" i="17"/>
  <c r="M129" i="17"/>
  <c r="J129" i="17"/>
  <c r="M128" i="17"/>
  <c r="J128" i="17"/>
  <c r="M127" i="17"/>
  <c r="J127" i="17"/>
  <c r="M126" i="17"/>
  <c r="J126" i="17"/>
  <c r="M125" i="17"/>
  <c r="J125" i="17"/>
  <c r="M124" i="17"/>
  <c r="J124" i="17"/>
  <c r="M123" i="17"/>
  <c r="J123" i="17"/>
  <c r="M122" i="17"/>
  <c r="J122" i="17"/>
  <c r="M121" i="17"/>
  <c r="J121" i="17"/>
  <c r="M120" i="17"/>
  <c r="J120" i="17"/>
  <c r="I88" i="17"/>
  <c r="J88" i="17" s="1"/>
  <c r="I86" i="17"/>
  <c r="J86" i="17" s="1"/>
  <c r="J84" i="17"/>
  <c r="J82" i="17"/>
  <c r="J80" i="17"/>
  <c r="J78" i="17"/>
  <c r="H74" i="17"/>
  <c r="H73" i="17"/>
  <c r="H72" i="17"/>
  <c r="H71" i="17"/>
  <c r="H70" i="17"/>
  <c r="H69" i="17"/>
  <c r="H68" i="17"/>
  <c r="H67" i="17"/>
  <c r="H66" i="17"/>
  <c r="H65" i="17"/>
  <c r="H64" i="17"/>
  <c r="H63" i="17"/>
  <c r="H59" i="17"/>
  <c r="H58" i="17"/>
  <c r="H57" i="17"/>
  <c r="H56" i="17"/>
  <c r="H55" i="17"/>
  <c r="H54" i="17"/>
  <c r="H53" i="17"/>
  <c r="H52" i="17"/>
  <c r="H51" i="17"/>
  <c r="H50" i="17"/>
  <c r="H49" i="17"/>
  <c r="H48" i="17"/>
  <c r="H44" i="17"/>
  <c r="H43" i="17"/>
  <c r="H42" i="17"/>
  <c r="H41" i="17"/>
  <c r="H40" i="17"/>
  <c r="H39" i="17"/>
  <c r="H38" i="17"/>
  <c r="H37" i="17"/>
  <c r="H36" i="17"/>
  <c r="H35" i="17"/>
  <c r="H34" i="17"/>
  <c r="H33" i="17"/>
  <c r="H21" i="17"/>
  <c r="H20" i="17"/>
  <c r="H19" i="17"/>
  <c r="H14" i="17"/>
  <c r="E13" i="17"/>
  <c r="H13" i="17" s="1"/>
  <c r="H12" i="17"/>
  <c r="H11" i="17"/>
  <c r="H10" i="17"/>
  <c r="H9" i="17"/>
  <c r="U27" i="15"/>
  <c r="T27" i="15"/>
  <c r="S26" i="15"/>
  <c r="S25" i="15"/>
  <c r="S24" i="15"/>
  <c r="S23" i="15"/>
  <c r="S22" i="15"/>
  <c r="S21" i="15"/>
  <c r="S20" i="15"/>
  <c r="S19" i="15"/>
  <c r="S18" i="15"/>
  <c r="S17" i="15"/>
  <c r="H16" i="15"/>
  <c r="S16" i="15" s="1"/>
  <c r="S15" i="15"/>
  <c r="S14" i="15"/>
  <c r="S13" i="15"/>
  <c r="S12" i="15"/>
  <c r="S11" i="15"/>
  <c r="S10" i="15"/>
  <c r="S9" i="15"/>
  <c r="AH17" i="6"/>
  <c r="L13" i="19" l="1"/>
  <c r="L18" i="19" s="1"/>
  <c r="G11" i="18"/>
  <c r="J13" i="19"/>
  <c r="J18" i="19" s="1"/>
  <c r="R9" i="18"/>
  <c r="E12" i="19"/>
  <c r="E17" i="19" s="1"/>
  <c r="M12" i="19"/>
  <c r="M17" i="19" s="1"/>
  <c r="N12" i="19"/>
  <c r="N17" i="19" s="1"/>
  <c r="Q11" i="18"/>
  <c r="H44" i="20"/>
  <c r="I42" i="20"/>
  <c r="C14" i="19"/>
  <c r="M14" i="19"/>
  <c r="M19" i="19" s="1"/>
  <c r="D13" i="19"/>
  <c r="D18" i="19" s="1"/>
  <c r="E14" i="19"/>
  <c r="E19" i="19" s="1"/>
  <c r="N14" i="19"/>
  <c r="N19" i="19" s="1"/>
  <c r="H13" i="19"/>
  <c r="H18" i="19" s="1"/>
  <c r="F14" i="19"/>
  <c r="F19" i="19" s="1"/>
  <c r="L14" i="19"/>
  <c r="L19" i="19" s="1"/>
  <c r="G14" i="19"/>
  <c r="G19" i="19" s="1"/>
  <c r="F12" i="19"/>
  <c r="F17" i="19" s="1"/>
  <c r="H14" i="19"/>
  <c r="H19" i="19" s="1"/>
  <c r="C24" i="19"/>
  <c r="D22" i="19" s="1"/>
  <c r="AJ17" i="6"/>
  <c r="BE17" i="6" s="1"/>
  <c r="G12" i="19"/>
  <c r="G17" i="19" s="1"/>
  <c r="K13" i="19"/>
  <c r="K18" i="19" s="1"/>
  <c r="K14" i="19"/>
  <c r="K19" i="19" s="1"/>
  <c r="D14" i="19"/>
  <c r="D19" i="19" s="1"/>
  <c r="G44" i="20"/>
  <c r="J25" i="20"/>
  <c r="J29" i="20"/>
  <c r="J37" i="20"/>
  <c r="H42" i="20"/>
  <c r="G26" i="20"/>
  <c r="G30" i="20"/>
  <c r="G34" i="20"/>
  <c r="G38" i="20"/>
  <c r="F43" i="20"/>
  <c r="H26" i="20"/>
  <c r="H30" i="20"/>
  <c r="H34" i="20"/>
  <c r="H38" i="20"/>
  <c r="F22" i="20"/>
  <c r="F27" i="20"/>
  <c r="F31" i="20"/>
  <c r="F35" i="20"/>
  <c r="F39" i="20"/>
  <c r="I27" i="20"/>
  <c r="I31" i="20"/>
  <c r="I35" i="20"/>
  <c r="I39" i="20"/>
  <c r="J27" i="20"/>
  <c r="J31" i="20"/>
  <c r="J35" i="20"/>
  <c r="J41" i="20"/>
  <c r="G27" i="20"/>
  <c r="I28" i="20"/>
  <c r="G31" i="20"/>
  <c r="I32" i="20"/>
  <c r="G35" i="20"/>
  <c r="I36" i="20"/>
  <c r="G39" i="20"/>
  <c r="I40" i="20"/>
  <c r="G43" i="20"/>
  <c r="I44" i="20"/>
  <c r="F26" i="20"/>
  <c r="H27" i="20"/>
  <c r="J28" i="20"/>
  <c r="F30" i="20"/>
  <c r="H31" i="20"/>
  <c r="J32" i="20"/>
  <c r="F34" i="20"/>
  <c r="H35" i="20"/>
  <c r="J36" i="20"/>
  <c r="F38" i="20"/>
  <c r="H39" i="20"/>
  <c r="J40" i="20"/>
  <c r="F42" i="20"/>
  <c r="H43" i="20"/>
  <c r="J44" i="20"/>
  <c r="G42" i="20"/>
  <c r="I43" i="20"/>
  <c r="E45" i="20"/>
  <c r="F25" i="20"/>
  <c r="F29" i="20"/>
  <c r="F33" i="20"/>
  <c r="F37" i="20"/>
  <c r="J39" i="20"/>
  <c r="F41" i="20"/>
  <c r="J43" i="20"/>
  <c r="G25" i="20"/>
  <c r="I26" i="20"/>
  <c r="G29" i="20"/>
  <c r="I30" i="20"/>
  <c r="G33" i="20"/>
  <c r="I34" i="20"/>
  <c r="G37" i="20"/>
  <c r="I38" i="20"/>
  <c r="G41" i="20"/>
  <c r="G2" i="20"/>
  <c r="H25" i="20"/>
  <c r="J26" i="20"/>
  <c r="F28" i="20"/>
  <c r="H29" i="20"/>
  <c r="J30" i="20"/>
  <c r="F32" i="20"/>
  <c r="H33" i="20"/>
  <c r="J34" i="20"/>
  <c r="F36" i="20"/>
  <c r="H37" i="20"/>
  <c r="J38" i="20"/>
  <c r="F40" i="20"/>
  <c r="H41" i="20"/>
  <c r="I25" i="20"/>
  <c r="G28" i="20"/>
  <c r="I29" i="20"/>
  <c r="G32" i="20"/>
  <c r="I33" i="20"/>
  <c r="G36" i="20"/>
  <c r="I37" i="20"/>
  <c r="G40" i="20"/>
  <c r="I41" i="20"/>
  <c r="H28" i="20"/>
  <c r="H32" i="20"/>
  <c r="H36" i="20"/>
  <c r="H40" i="20"/>
  <c r="H12" i="19"/>
  <c r="H17" i="19" s="1"/>
  <c r="O9" i="19"/>
  <c r="P8" i="19" s="1"/>
  <c r="J12" i="19"/>
  <c r="J17" i="19" s="1"/>
  <c r="E13" i="19"/>
  <c r="E18" i="19" s="1"/>
  <c r="M13" i="19"/>
  <c r="M18" i="19" s="1"/>
  <c r="C12" i="19"/>
  <c r="K12" i="19"/>
  <c r="K17" i="19" s="1"/>
  <c r="F13" i="19"/>
  <c r="F18" i="19" s="1"/>
  <c r="N13" i="19"/>
  <c r="N18" i="19" s="1"/>
  <c r="I14" i="19"/>
  <c r="I19" i="19" s="1"/>
  <c r="I12" i="19"/>
  <c r="I17" i="19" s="1"/>
  <c r="D12" i="19"/>
  <c r="D17" i="19" s="1"/>
  <c r="R6" i="18"/>
  <c r="O9" i="18"/>
  <c r="ET17" i="6" l="1"/>
  <c r="BC17" i="6"/>
  <c r="D23" i="19"/>
  <c r="D24" i="19"/>
  <c r="O19" i="19"/>
  <c r="D21" i="19"/>
  <c r="F21" i="19" s="1"/>
  <c r="O18" i="19"/>
  <c r="J45" i="20"/>
  <c r="G45" i="20"/>
  <c r="I45" i="20"/>
  <c r="F45" i="20"/>
  <c r="H45" i="20"/>
  <c r="H2" i="20"/>
  <c r="G22" i="20"/>
  <c r="C17" i="19"/>
  <c r="O17" i="19" s="1"/>
  <c r="O12" i="19"/>
  <c r="O14" i="19"/>
  <c r="P7" i="19"/>
  <c r="P6" i="19"/>
  <c r="O13" i="19"/>
  <c r="ES17" i="6" l="1"/>
  <c r="G21" i="19"/>
  <c r="E21" i="19"/>
  <c r="H22" i="20"/>
  <c r="I12" i="20" l="1"/>
  <c r="I6" i="20"/>
  <c r="I20" i="20"/>
  <c r="I7" i="20"/>
  <c r="I5" i="20"/>
  <c r="I8" i="20"/>
  <c r="I18" i="20"/>
  <c r="I13" i="20"/>
  <c r="I16" i="20"/>
  <c r="I3" i="20"/>
  <c r="I21" i="20"/>
  <c r="I14" i="20"/>
  <c r="I11" i="20"/>
  <c r="I10" i="20"/>
  <c r="I19" i="20"/>
  <c r="I9" i="20"/>
  <c r="I4" i="20"/>
  <c r="I15" i="20"/>
  <c r="I17" i="20"/>
  <c r="I2" i="20"/>
  <c r="K15" i="20" l="1"/>
  <c r="K6" i="20"/>
  <c r="K16" i="20"/>
  <c r="K12" i="20"/>
  <c r="K9" i="20"/>
  <c r="K13" i="20"/>
  <c r="K19" i="20"/>
  <c r="K18" i="20"/>
  <c r="K10" i="20"/>
  <c r="K8" i="20"/>
  <c r="K11" i="20"/>
  <c r="K5" i="20"/>
  <c r="K3" i="20"/>
  <c r="K4" i="20"/>
  <c r="I22" i="20"/>
  <c r="K2" i="20"/>
  <c r="K14" i="20"/>
  <c r="K7" i="20"/>
  <c r="K17" i="20"/>
  <c r="K21" i="20"/>
  <c r="K20" i="20"/>
  <c r="K22" i="20" l="1"/>
  <c r="AK29" i="6" l="1"/>
  <c r="AL29" i="6"/>
  <c r="AM29" i="6"/>
  <c r="AN29" i="6"/>
  <c r="AO29" i="6"/>
  <c r="AP29" i="6"/>
  <c r="AQ29" i="6"/>
  <c r="AR29" i="6"/>
  <c r="AS29" i="6"/>
  <c r="AT29" i="6"/>
  <c r="AU29" i="6"/>
  <c r="AV29" i="6"/>
  <c r="AW29" i="6"/>
  <c r="AX29" i="6"/>
  <c r="AY29" i="6"/>
  <c r="AZ29" i="6"/>
  <c r="AK30" i="6"/>
  <c r="AL30" i="6"/>
  <c r="AN30" i="6"/>
  <c r="AO30" i="6"/>
  <c r="AP30" i="6"/>
  <c r="AQ30" i="6"/>
  <c r="AR30" i="6"/>
  <c r="AS30" i="6"/>
  <c r="AT30" i="6"/>
  <c r="AU30" i="6"/>
  <c r="AV30" i="6"/>
  <c r="AW30" i="6"/>
  <c r="AX30" i="6"/>
  <c r="AY30" i="6"/>
  <c r="AZ30" i="6"/>
  <c r="AJ30" i="6"/>
  <c r="AM22" i="6"/>
  <c r="AN22" i="6"/>
  <c r="AO22" i="6"/>
  <c r="AP22" i="6"/>
  <c r="AQ22" i="6"/>
  <c r="AR22" i="6"/>
  <c r="AS22" i="6"/>
  <c r="AT22" i="6"/>
  <c r="ER22" i="6" s="1"/>
  <c r="AU22" i="6"/>
  <c r="AV22" i="6"/>
  <c r="AW22" i="6"/>
  <c r="AX22" i="6"/>
  <c r="AY22" i="6"/>
  <c r="AZ22" i="6"/>
  <c r="AL23" i="6"/>
  <c r="AK16" i="6"/>
  <c r="AK15" i="6"/>
  <c r="AJ29" i="6"/>
  <c r="AF29" i="6"/>
  <c r="AG29" i="6"/>
  <c r="AH29" i="6"/>
  <c r="AI29" i="6"/>
  <c r="AE29" i="6"/>
  <c r="AI30" i="6"/>
  <c r="AG30" i="6"/>
  <c r="AH26" i="6"/>
  <c r="AH12" i="6"/>
  <c r="BD29" i="6" l="1"/>
  <c r="BB29" i="6"/>
  <c r="BA29" i="6"/>
  <c r="BC12" i="6"/>
  <c r="BE12" i="6"/>
  <c r="ET12" i="6" s="1"/>
  <c r="BE23" i="6"/>
  <c r="BC23" i="6"/>
  <c r="ER29" i="6"/>
  <c r="BE29" i="6"/>
  <c r="ET29" i="6" s="1"/>
  <c r="BC29" i="6"/>
  <c r="ER30" i="6"/>
  <c r="EV19" i="6"/>
  <c r="EV12" i="6" l="1"/>
  <c r="ES12" i="6"/>
  <c r="EU12" i="6"/>
  <c r="ES29" i="6"/>
  <c r="AL15" i="6"/>
  <c r="AM15" i="6"/>
  <c r="AN15" i="6"/>
  <c r="AO15" i="6"/>
  <c r="AP15" i="6"/>
  <c r="AT15" i="6"/>
  <c r="AV15" i="6"/>
  <c r="AW15" i="6"/>
  <c r="AX15" i="6"/>
  <c r="AY15" i="6"/>
  <c r="AL16" i="6"/>
  <c r="AM16" i="6"/>
  <c r="AN16" i="6"/>
  <c r="AO16" i="6"/>
  <c r="AP16" i="6"/>
  <c r="AQ16" i="6"/>
  <c r="AU16" i="6"/>
  <c r="AV16" i="6"/>
  <c r="AW16" i="6"/>
  <c r="AY16" i="6"/>
  <c r="AZ16" i="6"/>
  <c r="AE25" i="6"/>
  <c r="AC21" i="6"/>
  <c r="AE18" i="6"/>
  <c r="AI22" i="6"/>
  <c r="AC22" i="6"/>
  <c r="AJ22" i="6"/>
  <c r="AH22" i="6"/>
  <c r="AF22" i="6"/>
  <c r="AE22" i="6"/>
  <c r="AD22" i="6"/>
  <c r="AC15" i="6"/>
  <c r="AE15" i="6"/>
  <c r="AI16" i="6"/>
  <c r="AD16" i="6"/>
  <c r="AD15" i="6"/>
  <c r="AF15" i="6"/>
  <c r="AG15" i="6"/>
  <c r="AH15" i="6"/>
  <c r="AJ15" i="6"/>
  <c r="AF16" i="6"/>
  <c r="AG16" i="6"/>
  <c r="AH16" i="6"/>
  <c r="AJ16" i="6"/>
  <c r="AC14" i="6"/>
  <c r="AE11" i="6"/>
  <c r="AI10" i="6"/>
  <c r="AC30" i="6"/>
  <c r="AD30" i="6"/>
  <c r="AF30" i="6"/>
  <c r="AH30" i="6"/>
  <c r="AB30" i="6"/>
  <c r="Y25" i="6"/>
  <c r="Y30" i="6" s="1"/>
  <c r="X25" i="6"/>
  <c r="X30" i="6" s="1"/>
  <c r="W25" i="6"/>
  <c r="W30" i="6" s="1"/>
  <c r="Y24" i="6"/>
  <c r="Y29" i="6" s="1"/>
  <c r="X24" i="6"/>
  <c r="X29" i="6" s="1"/>
  <c r="W24" i="6"/>
  <c r="W29" i="6" s="1"/>
  <c r="Y18" i="6"/>
  <c r="Y23" i="6" s="1"/>
  <c r="X18" i="6"/>
  <c r="X23" i="6" s="1"/>
  <c r="W18" i="6"/>
  <c r="W23" i="6" s="1"/>
  <c r="Y17" i="6"/>
  <c r="Y22" i="6" s="1"/>
  <c r="X17" i="6"/>
  <c r="X22" i="6" s="1"/>
  <c r="W17" i="6"/>
  <c r="W22" i="6" s="1"/>
  <c r="W10" i="6"/>
  <c r="W15" i="6" s="1"/>
  <c r="W11" i="6"/>
  <c r="X11" i="6"/>
  <c r="Y11" i="6"/>
  <c r="AA13" i="5"/>
  <c r="Y13" i="5"/>
  <c r="Z13" i="5" s="1"/>
  <c r="AB13" i="5" s="1"/>
  <c r="I13" i="5" s="1"/>
  <c r="Y10" i="6"/>
  <c r="AA10" i="6" s="1"/>
  <c r="X10" i="6"/>
  <c r="X15" i="6" s="1"/>
  <c r="R11" i="6"/>
  <c r="R31" i="6" s="1"/>
  <c r="R33" i="6" s="1"/>
  <c r="R15" i="6"/>
  <c r="T15" i="6"/>
  <c r="S16" i="6"/>
  <c r="T16" i="6"/>
  <c r="R22" i="6"/>
  <c r="T22" i="6"/>
  <c r="S23" i="6"/>
  <c r="T23" i="6"/>
  <c r="R16" i="6" l="1"/>
  <c r="BE30" i="6"/>
  <c r="BC30" i="6"/>
  <c r="BB18" i="6"/>
  <c r="ES18" i="6" s="1"/>
  <c r="BA18" i="6"/>
  <c r="BD18" i="6"/>
  <c r="ET18" i="6" s="1"/>
  <c r="BB14" i="6"/>
  <c r="BA14" i="6"/>
  <c r="G14" i="6" s="1"/>
  <c r="BD14" i="6"/>
  <c r="ET14" i="6" s="1"/>
  <c r="BD10" i="6"/>
  <c r="BB10" i="6"/>
  <c r="ES10" i="6" s="1"/>
  <c r="BA10" i="6"/>
  <c r="BE22" i="6"/>
  <c r="BC22" i="6"/>
  <c r="BD21" i="6"/>
  <c r="ET21" i="6" s="1"/>
  <c r="BB21" i="6"/>
  <c r="BA21" i="6"/>
  <c r="G21" i="6" s="1"/>
  <c r="EV21" i="6" s="1"/>
  <c r="BA11" i="6"/>
  <c r="J1" i="20" s="1"/>
  <c r="BB11" i="6"/>
  <c r="ES11" i="6" s="1"/>
  <c r="BD11" i="6"/>
  <c r="ET11" i="6" s="1"/>
  <c r="BD25" i="6"/>
  <c r="BB25" i="6"/>
  <c r="ES25" i="6" s="1"/>
  <c r="BA25" i="6"/>
  <c r="ER15" i="6"/>
  <c r="ER16" i="6"/>
  <c r="AA15" i="6"/>
  <c r="AE23" i="6"/>
  <c r="AC23" i="6"/>
  <c r="AE31" i="6"/>
  <c r="AE33" i="6" s="1"/>
  <c r="AC32" i="6"/>
  <c r="AC33" i="6" s="1"/>
  <c r="Y16" i="6"/>
  <c r="Y31" i="6"/>
  <c r="Y33" i="6" s="1"/>
  <c r="X16" i="6"/>
  <c r="X31" i="6"/>
  <c r="X33" i="6" s="1"/>
  <c r="W16" i="6"/>
  <c r="W31" i="6"/>
  <c r="W33" i="6" s="1"/>
  <c r="AX16" i="6"/>
  <c r="BE16" i="6" s="1"/>
  <c r="AE16" i="6"/>
  <c r="AG22" i="6"/>
  <c r="BD22" i="6" s="1"/>
  <c r="AE30" i="6"/>
  <c r="Y15" i="6"/>
  <c r="AI15" i="6"/>
  <c r="BB15" i="6" s="1"/>
  <c r="Z10" i="6"/>
  <c r="AA11" i="6"/>
  <c r="Z11" i="6"/>
  <c r="AC16" i="6"/>
  <c r="BB16" i="6" s="1"/>
  <c r="Z25" i="6"/>
  <c r="Z30" i="6" s="1"/>
  <c r="AA25" i="6"/>
  <c r="Z24" i="6"/>
  <c r="Z29" i="6" s="1"/>
  <c r="AA24" i="6"/>
  <c r="Z18" i="6"/>
  <c r="Z23" i="6" s="1"/>
  <c r="AA18" i="6"/>
  <c r="Z17" i="6"/>
  <c r="Z22" i="6" s="1"/>
  <c r="AA17" i="6"/>
  <c r="Z15" i="6" l="1"/>
  <c r="G10" i="6"/>
  <c r="BC16" i="6"/>
  <c r="BD16" i="6"/>
  <c r="ET16" i="6" s="1"/>
  <c r="G18" i="6"/>
  <c r="EV18" i="6" s="1"/>
  <c r="EU18" i="6"/>
  <c r="G11" i="6"/>
  <c r="EU11" i="6"/>
  <c r="EV11" i="6"/>
  <c r="EU21" i="6"/>
  <c r="ES21" i="6"/>
  <c r="G32" i="6"/>
  <c r="EV14" i="6"/>
  <c r="G17" i="6"/>
  <c r="EV17" i="6" s="1"/>
  <c r="EU17" i="6"/>
  <c r="H109" i="17"/>
  <c r="J109" i="17" s="1"/>
  <c r="ET10" i="6"/>
  <c r="BB23" i="6"/>
  <c r="ES23" i="6" s="1"/>
  <c r="BA23" i="6"/>
  <c r="BD23" i="6"/>
  <c r="ET23" i="6" s="1"/>
  <c r="ET25" i="6"/>
  <c r="EU14" i="6"/>
  <c r="ES14" i="6"/>
  <c r="BD15" i="6"/>
  <c r="ET22" i="6"/>
  <c r="BB22" i="6"/>
  <c r="G25" i="6"/>
  <c r="EV25" i="6"/>
  <c r="EU25" i="6"/>
  <c r="BA16" i="6"/>
  <c r="J10" i="20"/>
  <c r="J12" i="20"/>
  <c r="J18" i="20"/>
  <c r="J14" i="20"/>
  <c r="J20" i="20"/>
  <c r="J3" i="20"/>
  <c r="J7" i="20"/>
  <c r="J6" i="20"/>
  <c r="J4" i="20"/>
  <c r="J16" i="20"/>
  <c r="J5" i="20"/>
  <c r="J19" i="20"/>
  <c r="J15" i="20"/>
  <c r="J9" i="20"/>
  <c r="J8" i="20"/>
  <c r="J13" i="20"/>
  <c r="J2" i="20"/>
  <c r="J17" i="20"/>
  <c r="J11" i="20"/>
  <c r="J21" i="20"/>
  <c r="BA22" i="6"/>
  <c r="G24" i="6"/>
  <c r="EV24" i="6" s="1"/>
  <c r="EU24" i="6"/>
  <c r="BA15" i="6"/>
  <c r="ES22" i="6"/>
  <c r="EU10" i="6"/>
  <c r="ES16" i="6"/>
  <c r="EV10" i="6"/>
  <c r="BB31" i="6"/>
  <c r="AA22" i="6"/>
  <c r="G22" i="6" s="1"/>
  <c r="Z16" i="6"/>
  <c r="Z31" i="6"/>
  <c r="Z33" i="6" s="1"/>
  <c r="BD32" i="6"/>
  <c r="AA16" i="6"/>
  <c r="EU16" i="6" s="1"/>
  <c r="AA31" i="6"/>
  <c r="AA33" i="6" s="1"/>
  <c r="BB32" i="6"/>
  <c r="AA29" i="6"/>
  <c r="AA23" i="6"/>
  <c r="BA32" i="6"/>
  <c r="D26" i="17"/>
  <c r="AA30" i="6"/>
  <c r="BA31" i="6"/>
  <c r="G15" i="6" l="1"/>
  <c r="G31" i="6"/>
  <c r="EU22" i="6"/>
  <c r="EV22" i="6"/>
  <c r="G16" i="6"/>
  <c r="EV16" i="6" s="1"/>
  <c r="G33" i="6"/>
  <c r="G23" i="6"/>
  <c r="EV23" i="6" s="1"/>
  <c r="EU23" i="6"/>
  <c r="J22" i="20"/>
  <c r="G29" i="6"/>
  <c r="EV29" i="6"/>
  <c r="EU29" i="6"/>
  <c r="BD33" i="6"/>
  <c r="BB33" i="6"/>
  <c r="BA33" i="6"/>
  <c r="AA14" i="5" l="1"/>
  <c r="AC13" i="5"/>
  <c r="Y14" i="5"/>
  <c r="Z14" i="5" s="1"/>
  <c r="AB14" i="5" s="1"/>
  <c r="AC14" i="5" s="1"/>
  <c r="EW14" i="5" l="1"/>
  <c r="I14" i="5"/>
  <c r="EX14" i="5" s="1"/>
  <c r="EX13" i="5"/>
  <c r="EW13" i="5"/>
  <c r="AM30" i="6"/>
  <c r="AM31" i="6"/>
  <c r="AM33" i="6" s="1"/>
  <c r="BA30" i="6" l="1"/>
  <c r="G30" i="6" s="1"/>
  <c r="EV30" i="6" s="1"/>
  <c r="BD30" i="6"/>
  <c r="ET30" i="6" s="1"/>
  <c r="BB30" i="6"/>
  <c r="AZ15" i="6"/>
  <c r="BC15" i="6" l="1"/>
  <c r="BE15" i="6"/>
  <c r="ET15" i="6" s="1"/>
  <c r="ES30" i="6"/>
  <c r="EU30" i="6"/>
  <c r="K281" i="17"/>
  <c r="J281" i="17" s="1"/>
  <c r="BE26" i="6"/>
  <c r="F26" i="17" s="1"/>
  <c r="G26" i="17" s="1"/>
  <c r="H26" i="17" s="1"/>
  <c r="ER26" i="6"/>
  <c r="BC26" i="6"/>
  <c r="EU26" i="6" s="1"/>
  <c r="ES15" i="6" l="1"/>
  <c r="EU15" i="6"/>
  <c r="EV15" i="6"/>
  <c r="ET26" i="6"/>
  <c r="EV26" i="6"/>
  <c r="ES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AAD70E45-AE66-4D50-A19E-7DCCD939665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8D06F214-69FA-472A-9C0A-2C0BB5A1DA9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4B85413-474C-43DD-9E45-999A98EF00E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B97D3DCD-1190-4BD4-89D0-4A222CADA50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C59980F1-20D9-4EA7-AC9F-664AE4DE05B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79379A9-1BD7-4EA5-9220-0850E173811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E000000}">
      <text>
        <r>
          <rPr>
            <b/>
            <sz val="9"/>
            <color indexed="81"/>
            <rFont val="Tahoma"/>
            <family val="2"/>
          </rPr>
          <t>YULIED.PENARANDA:</t>
        </r>
        <r>
          <rPr>
            <sz val="9"/>
            <color indexed="81"/>
            <rFont val="Tahoma"/>
            <family val="2"/>
          </rPr>
          <t xml:space="preserve">
Año 1</t>
        </r>
      </text>
    </comment>
    <comment ref="BH11" authorId="0" shapeId="0" xr:uid="{00000000-0006-0000-0000-000010000000}">
      <text>
        <r>
          <rPr>
            <b/>
            <sz val="9"/>
            <color indexed="81"/>
            <rFont val="Tahoma"/>
            <family val="2"/>
          </rPr>
          <t>YULIED.PENARANDA:</t>
        </r>
        <r>
          <rPr>
            <sz val="9"/>
            <color indexed="81"/>
            <rFont val="Tahoma"/>
            <family val="2"/>
          </rPr>
          <t xml:space="preserve">
Año 3</t>
        </r>
      </text>
    </comment>
    <comment ref="CL11" authorId="0" shapeId="0" xr:uid="{00000000-0006-0000-0000-000011000000}">
      <text>
        <r>
          <rPr>
            <b/>
            <sz val="9"/>
            <color indexed="81"/>
            <rFont val="Tahoma"/>
            <family val="2"/>
          </rPr>
          <t>YULIED.PENARANDA:</t>
        </r>
        <r>
          <rPr>
            <sz val="9"/>
            <color indexed="81"/>
            <rFont val="Tahoma"/>
            <family val="2"/>
          </rPr>
          <t xml:space="preserve">
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2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indexed="81"/>
            <rFont val="Tahoma"/>
            <family val="2"/>
          </rPr>
          <t>YULIED.PENARANDA:</t>
        </r>
        <r>
          <rPr>
            <sz val="9"/>
            <color indexed="81"/>
            <rFont val="Tahoma"/>
            <family val="2"/>
          </rPr>
          <t xml:space="preserve">
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1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2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9E0DECE5-BEDE-4A06-B526-B1FDFA20636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54681A87-FBAF-49E6-B8DB-F02BA9B72E94}">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F0F8CF4B-2E26-4BDC-B2A2-FD82CE0C2265}">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A7BE7014-CF75-4930-8B1F-1D3EE276FA9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A9A3B3BD-9314-4896-A975-D213E5B601A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9949FAD2-74AB-45B2-874A-19E15A3CAF8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D8417E75-D2E0-4EDD-8F4A-29C71ABFFB24}">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E41E95E0-EA66-47DE-A10C-7FC8F8E9544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4B44CC6E-0262-413F-8512-B49D56B2487F}">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D1D05EF5-232B-4B7F-A07E-EBC429B52BED}">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EF73D484-FE6E-477F-B579-5D3FEA1A6EF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5A9A8BA2-706C-4069-BC6C-1A4F538A54B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707DA35A-1624-423A-9BB8-F194D29A1A1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ADEC3E79-C832-4B66-B5D5-7A7C79883FF1}">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8ECD90F8-E6EE-43B9-8ED9-1713081D04C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412B076F-1267-463E-B970-DF7D9C935DE6}">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194E5EA1-C01B-479B-8342-4505DEC900B2}">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E5D8EBE3-A98E-46AA-8AF4-C1B0684845A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BF350D03-6072-4E99-8297-77730CFB111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BFB7C1D-9CDB-4CDB-9356-0D045D92BCF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4E687039-E155-4E0D-90F7-43D0EDCC87DC}">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6DDF27A-0ED7-4BFB-BC41-94F4090C0242}">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DB8FA425-B925-4143-BBC1-FDC932506691}">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F34FDDA0-61EC-4A0C-87A5-03D9648716B1}">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F78C688E-2E45-4EB8-B022-90DD686AAC07}">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B24FA4B-9DE4-4AF1-A473-D7445FE09DAF}">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CEA5C4FB-F379-4D1C-8F2E-F017710E0461}">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659A30D4-D72B-4B31-A79E-B68E5C278A5F}">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445C32F0-67AB-44CE-B258-4013F9BE69BA}">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DEE0A3EB-F0ED-4C7D-BF0E-E43C1088E546}">
      <text>
        <r>
          <rPr>
            <b/>
            <sz val="9"/>
            <color indexed="81"/>
            <rFont val="Tahoma"/>
            <family val="2"/>
          </rPr>
          <t>YULIED.PENARANDA:</t>
        </r>
        <r>
          <rPr>
            <sz val="9"/>
            <color indexed="81"/>
            <rFont val="Tahoma"/>
            <family val="2"/>
          </rPr>
          <t xml:space="preserve">
Relacionar el periodo de corte y año a reportar</t>
        </r>
      </text>
    </comment>
    <comment ref="D8" authorId="0" shapeId="0" xr:uid="{D2CB982E-BA37-411B-AF77-E5FFB6DFF11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92E6396E-B8F6-46C4-8A8C-F3F84B83FF2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3CB56E72-ACE6-44A9-B4EF-81B8F6FAFC73}">
      <text>
        <r>
          <rPr>
            <b/>
            <sz val="9"/>
            <color indexed="81"/>
            <rFont val="Tahoma"/>
            <family val="2"/>
          </rPr>
          <t>YULIED.PENARANDA:</t>
        </r>
        <r>
          <rPr>
            <sz val="9"/>
            <color indexed="81"/>
            <rFont val="Tahoma"/>
            <family val="2"/>
          </rPr>
          <t xml:space="preserve">
Variables: programado y ejecutado</t>
        </r>
      </text>
    </comment>
    <comment ref="G8" authorId="0" shapeId="0" xr:uid="{FAA592C8-06F3-4937-8720-66FAE432AD4A}">
      <text>
        <r>
          <rPr>
            <b/>
            <sz val="9"/>
            <color indexed="81"/>
            <rFont val="Tahoma"/>
            <family val="2"/>
          </rPr>
          <t>YULIED.PENARANDA:</t>
        </r>
        <r>
          <rPr>
            <sz val="9"/>
            <color indexed="81"/>
            <rFont val="Tahoma"/>
            <family val="2"/>
          </rPr>
          <t xml:space="preserve">
Máximo dos decimales</t>
        </r>
      </text>
    </comment>
    <comment ref="H8" authorId="0" shapeId="0" xr:uid="{5F5EEDF0-1571-4273-A22E-0DBC6DFE9923}">
      <text>
        <r>
          <rPr>
            <b/>
            <sz val="9"/>
            <color indexed="81"/>
            <rFont val="Tahoma"/>
            <family val="2"/>
          </rPr>
          <t>YULIED.PENARANDA:</t>
        </r>
        <r>
          <rPr>
            <sz val="9"/>
            <color indexed="81"/>
            <rFont val="Tahoma"/>
            <family val="2"/>
          </rPr>
          <t xml:space="preserve">
Máximo dos decimales</t>
        </r>
      </text>
    </comment>
    <comment ref="I8" authorId="0" shapeId="0" xr:uid="{D85747DB-CC9F-4ED6-956B-56C317DB6997}">
      <text>
        <r>
          <rPr>
            <b/>
            <sz val="9"/>
            <color indexed="81"/>
            <rFont val="Tahoma"/>
            <family val="2"/>
          </rPr>
          <t>YULIED.PENARANDA:</t>
        </r>
        <r>
          <rPr>
            <sz val="9"/>
            <color indexed="81"/>
            <rFont val="Tahoma"/>
            <family val="2"/>
          </rPr>
          <t xml:space="preserve">
Máximo dos decimales</t>
        </r>
      </text>
    </comment>
    <comment ref="J8" authorId="0" shapeId="0" xr:uid="{11D51F04-B31B-4B0D-B22F-D75C332749E2}">
      <text>
        <r>
          <rPr>
            <b/>
            <sz val="9"/>
            <color indexed="81"/>
            <rFont val="Tahoma"/>
            <family val="2"/>
          </rPr>
          <t>YULIED.PENARANDA:</t>
        </r>
        <r>
          <rPr>
            <sz val="9"/>
            <color indexed="81"/>
            <rFont val="Tahoma"/>
            <family val="2"/>
          </rPr>
          <t xml:space="preserve">
Máximo dos decimales</t>
        </r>
      </text>
    </comment>
    <comment ref="K8" authorId="0" shapeId="0" xr:uid="{8C5C2361-0B11-45D6-AA3F-F06FE75D396D}">
      <text>
        <r>
          <rPr>
            <b/>
            <sz val="9"/>
            <color indexed="81"/>
            <rFont val="Tahoma"/>
            <family val="2"/>
          </rPr>
          <t>YULIED.PENARANDA:</t>
        </r>
        <r>
          <rPr>
            <sz val="9"/>
            <color indexed="81"/>
            <rFont val="Tahoma"/>
            <family val="2"/>
          </rPr>
          <t xml:space="preserve">
Máximo dos decimales</t>
        </r>
      </text>
    </comment>
    <comment ref="L8" authorId="0" shapeId="0" xr:uid="{F3188394-BC66-42A3-BEE4-F5D2EDBE66FD}">
      <text>
        <r>
          <rPr>
            <b/>
            <sz val="9"/>
            <color indexed="81"/>
            <rFont val="Tahoma"/>
            <family val="2"/>
          </rPr>
          <t>YULIED.PENARANDA:</t>
        </r>
        <r>
          <rPr>
            <sz val="9"/>
            <color indexed="81"/>
            <rFont val="Tahoma"/>
            <family val="2"/>
          </rPr>
          <t xml:space="preserve">
Máximo dos decimales</t>
        </r>
      </text>
    </comment>
    <comment ref="M8" authorId="0" shapeId="0" xr:uid="{3F7F3897-10CC-4037-8EA0-5313C4E7A3F5}">
      <text>
        <r>
          <rPr>
            <b/>
            <sz val="9"/>
            <color indexed="81"/>
            <rFont val="Tahoma"/>
            <family val="2"/>
          </rPr>
          <t>YULIED.PENARANDA:</t>
        </r>
        <r>
          <rPr>
            <sz val="9"/>
            <color indexed="81"/>
            <rFont val="Tahoma"/>
            <family val="2"/>
          </rPr>
          <t xml:space="preserve">
Máximo dos decimales</t>
        </r>
      </text>
    </comment>
    <comment ref="N8" authorId="0" shapeId="0" xr:uid="{8B6B4AFC-CCB0-416C-B02F-D81DA8C9C40F}">
      <text>
        <r>
          <rPr>
            <b/>
            <sz val="9"/>
            <color indexed="81"/>
            <rFont val="Tahoma"/>
            <family val="2"/>
          </rPr>
          <t>YULIED.PENARANDA:</t>
        </r>
        <r>
          <rPr>
            <sz val="9"/>
            <color indexed="81"/>
            <rFont val="Tahoma"/>
            <family val="2"/>
          </rPr>
          <t xml:space="preserve">
Máximo dos decimales</t>
        </r>
      </text>
    </comment>
    <comment ref="O8" authorId="0" shapeId="0" xr:uid="{361B0988-B118-4F45-9CD5-EEF80ABBD793}">
      <text>
        <r>
          <rPr>
            <b/>
            <sz val="9"/>
            <color indexed="81"/>
            <rFont val="Tahoma"/>
            <family val="2"/>
          </rPr>
          <t>YULIED.PENARANDA:</t>
        </r>
        <r>
          <rPr>
            <sz val="9"/>
            <color indexed="81"/>
            <rFont val="Tahoma"/>
            <family val="2"/>
          </rPr>
          <t xml:space="preserve">
Máximo dos decimales</t>
        </r>
      </text>
    </comment>
    <comment ref="P8" authorId="0" shapeId="0" xr:uid="{757B35A5-D8DC-423A-85A8-D6EE77EE943E}">
      <text>
        <r>
          <rPr>
            <b/>
            <sz val="9"/>
            <color indexed="81"/>
            <rFont val="Tahoma"/>
            <family val="2"/>
          </rPr>
          <t>YULIED.PENARANDA:</t>
        </r>
        <r>
          <rPr>
            <sz val="9"/>
            <color indexed="81"/>
            <rFont val="Tahoma"/>
            <family val="2"/>
          </rPr>
          <t xml:space="preserve">
Máximo dos decimales</t>
        </r>
      </text>
    </comment>
    <comment ref="Q8" authorId="0" shapeId="0" xr:uid="{5F60945E-BDB5-4BBE-B93A-611A71D8934B}">
      <text>
        <r>
          <rPr>
            <b/>
            <sz val="9"/>
            <color indexed="81"/>
            <rFont val="Tahoma"/>
            <family val="2"/>
          </rPr>
          <t>YULIED.PENARANDA:</t>
        </r>
        <r>
          <rPr>
            <sz val="9"/>
            <color indexed="81"/>
            <rFont val="Tahoma"/>
            <family val="2"/>
          </rPr>
          <t xml:space="preserve">
Máximo dos decimales</t>
        </r>
      </text>
    </comment>
    <comment ref="R8" authorId="0" shapeId="0" xr:uid="{7F92E101-D633-4D92-8619-6D2B2C350837}">
      <text>
        <r>
          <rPr>
            <b/>
            <sz val="9"/>
            <color indexed="81"/>
            <rFont val="Tahoma"/>
            <family val="2"/>
          </rPr>
          <t>YULIED.PENARANDA:</t>
        </r>
        <r>
          <rPr>
            <sz val="9"/>
            <color indexed="81"/>
            <rFont val="Tahoma"/>
            <family val="2"/>
          </rPr>
          <t xml:space="preserve">
Máximo dos decimales</t>
        </r>
      </text>
    </comment>
    <comment ref="S8" authorId="0" shapeId="0" xr:uid="{8A1AF5CD-B3DC-43D2-8EE1-68A46C63ED8B}">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4C8B2CB5-3183-4AB0-B9E7-CC8A07C95B28}">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329B12A1-952F-4A6A-B0F4-2C513814AC25}">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37896408-DF53-47E8-AF01-A97706F06935}">
      <text>
        <r>
          <rPr>
            <b/>
            <sz val="9"/>
            <color indexed="81"/>
            <rFont val="Tahoma"/>
            <family val="2"/>
          </rPr>
          <t>YULIED.PENARANDA:</t>
        </r>
        <r>
          <rPr>
            <sz val="9"/>
            <color indexed="81"/>
            <rFont val="Tahoma"/>
            <family val="2"/>
          </rPr>
          <t xml:space="preserve">
Verificar las sumas, que no sea inferior ni superior al 100%</t>
        </r>
      </text>
    </comment>
    <comment ref="S10" authorId="0" shapeId="0" xr:uid="{BE8A54D3-DE01-4D9A-AFFF-2ABD38F4A814}">
      <text>
        <r>
          <rPr>
            <b/>
            <sz val="9"/>
            <color indexed="81"/>
            <rFont val="Tahoma"/>
            <family val="2"/>
          </rPr>
          <t>YULIED.PENARANDA:</t>
        </r>
        <r>
          <rPr>
            <sz val="9"/>
            <color indexed="81"/>
            <rFont val="Tahoma"/>
            <family val="2"/>
          </rPr>
          <t xml:space="preserve">
Verificar las sumas, que no sea inferior ni superior al 100%</t>
        </r>
      </text>
    </comment>
    <comment ref="S11" authorId="0" shapeId="0" xr:uid="{043569CC-0FB5-4115-AE2A-D383BF42ADDE}">
      <text>
        <r>
          <rPr>
            <b/>
            <sz val="9"/>
            <color indexed="81"/>
            <rFont val="Tahoma"/>
            <family val="2"/>
          </rPr>
          <t>YULIED.PENARANDA:</t>
        </r>
        <r>
          <rPr>
            <sz val="9"/>
            <color indexed="81"/>
            <rFont val="Tahoma"/>
            <family val="2"/>
          </rPr>
          <t xml:space="preserve">
Verificar las sumas, que no sea inferior ni superior al 100%</t>
        </r>
      </text>
    </comment>
    <comment ref="S12" authorId="0" shapeId="0" xr:uid="{79EDDF05-9996-46AD-AE57-931580597B13}">
      <text>
        <r>
          <rPr>
            <b/>
            <sz val="9"/>
            <color indexed="81"/>
            <rFont val="Tahoma"/>
            <family val="2"/>
          </rPr>
          <t>YULIED.PENARANDA:</t>
        </r>
        <r>
          <rPr>
            <sz val="9"/>
            <color indexed="81"/>
            <rFont val="Tahoma"/>
            <family val="2"/>
          </rPr>
          <t xml:space="preserve">
Verificar las sumas, que no sea inferior ni superior al 100%</t>
        </r>
      </text>
    </comment>
    <comment ref="S13" authorId="0" shapeId="0" xr:uid="{696EAC72-7027-497B-BF38-7C24374EFEB6}">
      <text>
        <r>
          <rPr>
            <b/>
            <sz val="9"/>
            <color indexed="81"/>
            <rFont val="Tahoma"/>
            <family val="2"/>
          </rPr>
          <t>YULIED.PENARANDA:</t>
        </r>
        <r>
          <rPr>
            <sz val="9"/>
            <color indexed="81"/>
            <rFont val="Tahoma"/>
            <family val="2"/>
          </rPr>
          <t xml:space="preserve">
Verificar las sumas, que no sea inferior ni superior al 100%</t>
        </r>
      </text>
    </comment>
    <comment ref="S14" authorId="0" shapeId="0" xr:uid="{59595011-8249-4D3B-820D-27A9D399B2E7}">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6198CABA-995F-4375-AE56-9105DEEBE600}">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BA36FFD1-1AA5-463C-B072-036EEA15D4A6}">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08A90786-BE17-4841-9148-653F143B31D5}">
      <text>
        <r>
          <rPr>
            <b/>
            <sz val="9"/>
            <color indexed="81"/>
            <rFont val="Tahoma"/>
            <family val="2"/>
          </rPr>
          <t>YULIED.PENARANDA:</t>
        </r>
        <r>
          <rPr>
            <sz val="9"/>
            <color indexed="81"/>
            <rFont val="Tahoma"/>
            <family val="2"/>
          </rPr>
          <t xml:space="preserve">
Verificar las sumas, que no sea inferior ni superior al 100%</t>
        </r>
      </text>
    </comment>
    <comment ref="S18" authorId="0" shapeId="0" xr:uid="{3B821EA7-244A-4F4F-BA9E-F377B94B2F81}">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65414BF2-92BE-45C2-937A-BACCE03DA37C}">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FB0890C8-262B-4782-91DC-BB8A9DE1CB3E}">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26762257-CD46-423B-BC7F-3032D5FB4B74}">
      <text>
        <r>
          <rPr>
            <b/>
            <sz val="9"/>
            <color indexed="81"/>
            <rFont val="Tahoma"/>
            <family val="2"/>
          </rPr>
          <t>YULIED.PENARANDA:</t>
        </r>
        <r>
          <rPr>
            <sz val="9"/>
            <color indexed="81"/>
            <rFont val="Tahoma"/>
            <family val="2"/>
          </rPr>
          <t xml:space="preserve">
Verificar las sumas, que no sea inferior ni superior al 100%</t>
        </r>
      </text>
    </comment>
    <comment ref="S22" authorId="0" shapeId="0" xr:uid="{EDC90ED6-9BF3-4A23-942F-D991E33E5545}">
      <text>
        <r>
          <rPr>
            <b/>
            <sz val="9"/>
            <color indexed="81"/>
            <rFont val="Tahoma"/>
            <family val="2"/>
          </rPr>
          <t>YULIED.PENARANDA:</t>
        </r>
        <r>
          <rPr>
            <sz val="9"/>
            <color indexed="81"/>
            <rFont val="Tahoma"/>
            <family val="2"/>
          </rPr>
          <t xml:space="preserve">
Verificar las sumas, que no sea inferior ni superior al 100%</t>
        </r>
      </text>
    </comment>
    <comment ref="S23" authorId="0" shapeId="0" xr:uid="{2546E3C2-67FF-4842-BADF-78174B32A4C7}">
      <text>
        <r>
          <rPr>
            <b/>
            <sz val="9"/>
            <color indexed="81"/>
            <rFont val="Tahoma"/>
            <family val="2"/>
          </rPr>
          <t>YULIED.PENARANDA:</t>
        </r>
        <r>
          <rPr>
            <sz val="9"/>
            <color indexed="81"/>
            <rFont val="Tahoma"/>
            <family val="2"/>
          </rPr>
          <t xml:space="preserve">
Verificar las sumas, que no sea inferior ni superior al 100%</t>
        </r>
      </text>
    </comment>
    <comment ref="S24" authorId="0" shapeId="0" xr:uid="{888BB543-1376-4880-B911-0B316604FEF2}">
      <text>
        <r>
          <rPr>
            <b/>
            <sz val="9"/>
            <color indexed="81"/>
            <rFont val="Tahoma"/>
            <family val="2"/>
          </rPr>
          <t>YULIED.PENARANDA:</t>
        </r>
        <r>
          <rPr>
            <sz val="9"/>
            <color indexed="81"/>
            <rFont val="Tahoma"/>
            <family val="2"/>
          </rPr>
          <t xml:space="preserve">
Verificar las sumas, que no sea inferior ni superior al 100%</t>
        </r>
      </text>
    </comment>
    <comment ref="S25" authorId="0" shapeId="0" xr:uid="{DE33E29D-2DB8-4267-B654-57404B23FB94}">
      <text>
        <r>
          <rPr>
            <b/>
            <sz val="9"/>
            <color indexed="81"/>
            <rFont val="Tahoma"/>
            <family val="2"/>
          </rPr>
          <t>YULIED.PENARANDA:</t>
        </r>
        <r>
          <rPr>
            <sz val="9"/>
            <color indexed="81"/>
            <rFont val="Tahoma"/>
            <family val="2"/>
          </rPr>
          <t xml:space="preserve">
Verificar las sumas, que no sea inferior ni superior al 100%</t>
        </r>
      </text>
    </comment>
    <comment ref="S26" authorId="0" shapeId="0" xr:uid="{E8C9D368-B0CD-4B3A-AAF1-18C39354E78C}">
      <text>
        <r>
          <rPr>
            <b/>
            <sz val="9"/>
            <color indexed="81"/>
            <rFont val="Tahoma"/>
            <family val="2"/>
          </rPr>
          <t>YULIED.PENARANDA:</t>
        </r>
        <r>
          <rPr>
            <sz val="9"/>
            <color indexed="81"/>
            <rFont val="Tahoma"/>
            <family val="2"/>
          </rPr>
          <t xml:space="preserve">
Verificar las sumas, que no sea inferior ni superior al 100%</t>
        </r>
      </text>
    </comment>
    <comment ref="T27" authorId="0" shapeId="0" xr:uid="{FB5C1F37-338A-44A1-9267-5F5CCD821D37}">
      <text>
        <r>
          <rPr>
            <b/>
            <sz val="9"/>
            <color indexed="81"/>
            <rFont val="Tahoma"/>
            <family val="2"/>
          </rPr>
          <t>YULIED.PENARANDA:</t>
        </r>
        <r>
          <rPr>
            <sz val="9"/>
            <color indexed="81"/>
            <rFont val="Tahoma"/>
            <family val="2"/>
          </rPr>
          <t xml:space="preserve">
Nos debe dar 100%</t>
        </r>
      </text>
    </comment>
    <comment ref="U27" authorId="0" shapeId="0" xr:uid="{9BC7EB4C-E958-4197-A9CC-F9E6419517AF}">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D146" authorId="0" shapeId="0" xr:uid="{86252B8D-9DD1-4169-8527-10FA4333DAE7}">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47" authorId="0" shapeId="0" xr:uid="{C4FCB985-E698-48AC-96C5-7BE0B72C3B13}">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48" authorId="0" shapeId="0" xr:uid="{EA89117D-2190-4C16-BF5F-33F59A89CF75}">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86947682-B3D8-440F-9FF1-DEE4B3FBCD19}">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61626D2D-3520-4C8B-B4D1-67E21600974E}">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F5D769A2-0229-4BEF-8D38-B3846CC16985}">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7167D59D-AE34-478D-89E6-EFADB8B96133}">
      <text>
        <r>
          <rPr>
            <b/>
            <sz val="9"/>
            <color indexed="81"/>
            <rFont val="Tahoma"/>
            <family val="2"/>
          </rPr>
          <t>YULIED.PENARANDA:</t>
        </r>
        <r>
          <rPr>
            <sz val="9"/>
            <color indexed="81"/>
            <rFont val="Tahoma"/>
            <family val="2"/>
          </rPr>
          <t xml:space="preserve">
Vigencia a reportar</t>
        </r>
      </text>
    </comment>
    <comment ref="C8" authorId="0" shapeId="0" xr:uid="{2AF209FA-A2BF-42E2-9AD9-29C0D7BA7DBA}">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5D60CF40-DCFC-4C8C-B331-F92850EF7E2E}">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2281EBD8-6951-4C7F-B0B4-1D4C432B6B08}">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9729D169-293A-410D-8099-B9760BDA3E04}">
      <text>
        <r>
          <rPr>
            <b/>
            <sz val="9"/>
            <color indexed="81"/>
            <rFont val="Tahoma"/>
            <family val="2"/>
          </rPr>
          <t>YULIED.PENARANDA:</t>
        </r>
        <r>
          <rPr>
            <sz val="9"/>
            <color indexed="81"/>
            <rFont val="Tahoma"/>
            <family val="2"/>
          </rPr>
          <t xml:space="preserve">
Corresponde al pago </t>
        </r>
      </text>
    </comment>
    <comment ref="G8" authorId="0" shapeId="0" xr:uid="{4C8B1045-3385-4737-BD30-E12CD32E245E}">
      <text>
        <r>
          <rPr>
            <b/>
            <sz val="9"/>
            <color indexed="81"/>
            <rFont val="Tahoma"/>
            <family val="2"/>
          </rPr>
          <t>YULIED.PENARANDA:</t>
        </r>
        <r>
          <rPr>
            <sz val="9"/>
            <color indexed="81"/>
            <rFont val="Tahoma"/>
            <family val="2"/>
          </rPr>
          <t xml:space="preserve">
Extinción de la obligación a cargo de la SDA.</t>
        </r>
      </text>
    </comment>
    <comment ref="A16" authorId="0" shapeId="0" xr:uid="{8792776F-016F-4775-B7E7-B1CBD1A8971D}">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C7D4B7FE-2577-4535-A2B7-864A629700BA}">
      <text>
        <r>
          <rPr>
            <b/>
            <sz val="9"/>
            <color indexed="81"/>
            <rFont val="Tahoma"/>
            <family val="2"/>
          </rPr>
          <t>YULIED.PENARANDA:</t>
        </r>
        <r>
          <rPr>
            <sz val="9"/>
            <color indexed="81"/>
            <rFont val="Tahoma"/>
            <family val="2"/>
          </rPr>
          <t xml:space="preserve">
Vigencia a reportar</t>
        </r>
      </text>
    </comment>
    <comment ref="C17" authorId="0" shapeId="0" xr:uid="{EC0EB935-3028-49F7-A7BB-72ECC0B5520C}">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A791C077-CBB9-4216-B8E2-D1098F459607}">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7529A5BF-844A-4DB9-8D00-A1FD18459F2E}">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CDEBD2E0-18D7-4367-960E-87A25B320031}">
      <text>
        <r>
          <rPr>
            <b/>
            <sz val="9"/>
            <color indexed="81"/>
            <rFont val="Tahoma"/>
            <family val="2"/>
          </rPr>
          <t>YULIED.PENARANDA:</t>
        </r>
        <r>
          <rPr>
            <sz val="9"/>
            <color indexed="81"/>
            <rFont val="Tahoma"/>
            <family val="2"/>
          </rPr>
          <t xml:space="preserve">
Corresponde al pago </t>
        </r>
      </text>
    </comment>
    <comment ref="G17" authorId="0" shapeId="0" xr:uid="{8C3F26EF-9D09-4BBE-8389-B988CE7BE89C}">
      <text>
        <r>
          <rPr>
            <b/>
            <sz val="9"/>
            <color indexed="81"/>
            <rFont val="Tahoma"/>
            <family val="2"/>
          </rPr>
          <t>YULIED.PENARANDA:</t>
        </r>
        <r>
          <rPr>
            <sz val="9"/>
            <color indexed="81"/>
            <rFont val="Tahoma"/>
            <family val="2"/>
          </rPr>
          <t xml:space="preserve">
Extinción de la obligación a cargo de la SDA.</t>
        </r>
      </text>
    </comment>
    <comment ref="A31" authorId="0" shapeId="0" xr:uid="{06378300-EFDF-4971-8131-D1E001D18254}">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85852950-2D0F-4CE3-8F9E-664AAFE12519}">
      <text>
        <r>
          <rPr>
            <b/>
            <sz val="9"/>
            <color indexed="81"/>
            <rFont val="Tahoma"/>
            <family val="2"/>
          </rPr>
          <t>YULIED.PENARANDA:</t>
        </r>
        <r>
          <rPr>
            <sz val="9"/>
            <color indexed="81"/>
            <rFont val="Tahoma"/>
            <family val="2"/>
          </rPr>
          <t xml:space="preserve">
Vigencia a reportar</t>
        </r>
      </text>
    </comment>
    <comment ref="C32" authorId="0" shapeId="0" xr:uid="{4852380F-AE51-4ABD-BAEA-10BEE5395945}">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6A6FA600-62AC-499B-9341-C5FCE1261055}">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5403C06A-F8EE-4C37-BDC9-16EAF694BBF2}">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33C06E78-419D-4BD3-A97F-CCEF9E234AA7}">
      <text>
        <r>
          <rPr>
            <b/>
            <sz val="9"/>
            <color indexed="81"/>
            <rFont val="Tahoma"/>
            <family val="2"/>
          </rPr>
          <t>YULIED.PENARANDA:</t>
        </r>
        <r>
          <rPr>
            <sz val="9"/>
            <color indexed="81"/>
            <rFont val="Tahoma"/>
            <family val="2"/>
          </rPr>
          <t xml:space="preserve">
Corresponde al pago </t>
        </r>
      </text>
    </comment>
    <comment ref="G32" authorId="0" shapeId="0" xr:uid="{AD2E5DE0-1BF1-48A6-9B08-6DF086B5FDD9}">
      <text>
        <r>
          <rPr>
            <b/>
            <sz val="9"/>
            <color indexed="81"/>
            <rFont val="Tahoma"/>
            <family val="2"/>
          </rPr>
          <t>YULIED.PENARANDA:</t>
        </r>
        <r>
          <rPr>
            <sz val="9"/>
            <color indexed="81"/>
            <rFont val="Tahoma"/>
            <family val="2"/>
          </rPr>
          <t xml:space="preserve">
Extinción de la obligación a cargo de la SDA.</t>
        </r>
      </text>
    </comment>
    <comment ref="A46" authorId="0" shapeId="0" xr:uid="{52E464AE-F530-4F75-80CD-6A30C7B56C14}">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386DE0F5-F2A1-4F09-AF2E-52E00C220391}">
      <text>
        <r>
          <rPr>
            <b/>
            <sz val="9"/>
            <color indexed="81"/>
            <rFont val="Tahoma"/>
            <family val="2"/>
          </rPr>
          <t>YULIED.PENARANDA:</t>
        </r>
        <r>
          <rPr>
            <sz val="9"/>
            <color indexed="81"/>
            <rFont val="Tahoma"/>
            <family val="2"/>
          </rPr>
          <t xml:space="preserve">
Vigencia a reportar</t>
        </r>
      </text>
    </comment>
    <comment ref="C47" authorId="0" shapeId="0" xr:uid="{0A09D618-FFF6-4D0F-B12A-521852C0965C}">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FF254EF1-FE7A-4241-8DBF-363A2111D05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1AE75D2-3443-4C6E-ABAA-39AF1DE18C3F}">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BA9FB76-551B-48F5-95A6-54D6E3601B42}">
      <text>
        <r>
          <rPr>
            <b/>
            <sz val="9"/>
            <color indexed="81"/>
            <rFont val="Tahoma"/>
            <family val="2"/>
          </rPr>
          <t>YULIED.PENARANDA:</t>
        </r>
        <r>
          <rPr>
            <sz val="9"/>
            <color indexed="81"/>
            <rFont val="Tahoma"/>
            <family val="2"/>
          </rPr>
          <t xml:space="preserve">
Corresponde al pago </t>
        </r>
      </text>
    </comment>
    <comment ref="G47" authorId="0" shapeId="0" xr:uid="{FA4076BD-5B08-4ED2-A3BD-441EF03BC278}">
      <text>
        <r>
          <rPr>
            <b/>
            <sz val="9"/>
            <color indexed="81"/>
            <rFont val="Tahoma"/>
            <family val="2"/>
          </rPr>
          <t>YULIED.PENARANDA:</t>
        </r>
        <r>
          <rPr>
            <sz val="9"/>
            <color indexed="81"/>
            <rFont val="Tahoma"/>
            <family val="2"/>
          </rPr>
          <t xml:space="preserve">
Extinción de la obligación a cargo de la SDA.</t>
        </r>
      </text>
    </comment>
    <comment ref="A61" authorId="0" shapeId="0" xr:uid="{0B95B31F-7214-4588-B60A-74D62FFD9BC1}">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5EDB7C9A-CD92-46F8-82DE-7A4A928583BA}">
      <text>
        <r>
          <rPr>
            <b/>
            <sz val="9"/>
            <color indexed="81"/>
            <rFont val="Tahoma"/>
            <family val="2"/>
          </rPr>
          <t>YULIED.PENARANDA:</t>
        </r>
        <r>
          <rPr>
            <sz val="9"/>
            <color indexed="81"/>
            <rFont val="Tahoma"/>
            <family val="2"/>
          </rPr>
          <t xml:space="preserve">
Vigencia a reportar</t>
        </r>
      </text>
    </comment>
    <comment ref="C62" authorId="0" shapeId="0" xr:uid="{089C3BA5-EC6C-41F2-B020-B487CF8F2865}">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28571E8-7F15-4214-9BE0-BC61A36F75D5}">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530E4DB5-CE48-41C6-8128-4DAA9A94968C}">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2D2BB7B7-30EC-4636-B6AE-A887FCFDBF9C}">
      <text>
        <r>
          <rPr>
            <b/>
            <sz val="9"/>
            <color indexed="81"/>
            <rFont val="Tahoma"/>
            <family val="2"/>
          </rPr>
          <t>YULIED.PENARANDA:</t>
        </r>
        <r>
          <rPr>
            <sz val="9"/>
            <color indexed="81"/>
            <rFont val="Tahoma"/>
            <family val="2"/>
          </rPr>
          <t xml:space="preserve">
Corresponde al pago </t>
        </r>
      </text>
    </comment>
    <comment ref="G62" authorId="0" shapeId="0" xr:uid="{C1333203-BA77-44AE-AB26-F41712C09BDA}">
      <text>
        <r>
          <rPr>
            <b/>
            <sz val="9"/>
            <color indexed="81"/>
            <rFont val="Tahoma"/>
            <family val="2"/>
          </rPr>
          <t>YULIED.PENARANDA:</t>
        </r>
        <r>
          <rPr>
            <sz val="9"/>
            <color indexed="81"/>
            <rFont val="Tahoma"/>
            <family val="2"/>
          </rPr>
          <t xml:space="preserve">
Extinción de la obligación a cargo de la SDA.</t>
        </r>
      </text>
    </comment>
    <comment ref="A76" authorId="0" shapeId="0" xr:uid="{D71201AF-2235-43AC-AFE9-FB994A74FB49}">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65406339-36D0-42A3-ACCB-D5E9341974D4}">
      <text>
        <r>
          <rPr>
            <b/>
            <sz val="9"/>
            <color indexed="81"/>
            <rFont val="Tahoma"/>
            <family val="2"/>
          </rPr>
          <t>YULIED.PENARANDA:</t>
        </r>
        <r>
          <rPr>
            <sz val="9"/>
            <color indexed="81"/>
            <rFont val="Tahoma"/>
            <family val="2"/>
          </rPr>
          <t xml:space="preserve">
Vigencia a reportar</t>
        </r>
      </text>
    </comment>
    <comment ref="B77" authorId="0" shapeId="0" xr:uid="{4907A720-BA9C-43B5-832A-CC9D37F27DE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3C34A909-FC76-46CF-A24B-8A6FFCB2ABA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C2512B11-4D95-4C86-87A7-B992314BE52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C4256A62-858E-4B3A-9D7D-2124A2FC84AD}">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5E74FC85-6CB4-4912-B42A-9F7A25C3C6B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8F9B8BB9-C097-4FE8-BF87-B6AA7E42592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8B139FBA-F7C3-4B7F-A480-1A506E29DAE1}">
      <text>
        <r>
          <rPr>
            <b/>
            <sz val="9"/>
            <color indexed="81"/>
            <rFont val="Tahoma"/>
            <family val="2"/>
          </rPr>
          <t>YULIED.PENARANDA:</t>
        </r>
        <r>
          <rPr>
            <sz val="9"/>
            <color indexed="81"/>
            <rFont val="Tahoma"/>
            <family val="2"/>
          </rPr>
          <t xml:space="preserve">
Descripción concreta del avance, máximo de caracteres 200</t>
        </r>
      </text>
    </comment>
    <comment ref="A91" authorId="0" shapeId="0" xr:uid="{E35543BC-C0DB-4CF9-9B63-F4197BDB601A}">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2" authorId="0" shapeId="0" xr:uid="{8F40EA93-B5F5-497E-88FB-F984D30E965F}">
      <text>
        <r>
          <rPr>
            <b/>
            <sz val="9"/>
            <color indexed="81"/>
            <rFont val="Tahoma"/>
            <family val="2"/>
          </rPr>
          <t>YULIED.PENARANDA:</t>
        </r>
        <r>
          <rPr>
            <sz val="9"/>
            <color indexed="81"/>
            <rFont val="Tahoma"/>
            <family val="2"/>
          </rPr>
          <t xml:space="preserve">
Vigencia a reportar</t>
        </r>
      </text>
    </comment>
    <comment ref="B92" authorId="0" shapeId="0" xr:uid="{7754F99D-DF20-44D0-AD14-0A71F48DBFD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2" authorId="0" shapeId="0" xr:uid="{4DC20BC1-F76D-4B2B-A873-C536DD10577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2" authorId="0" shapeId="0" xr:uid="{55E3143B-9F51-45D3-A88C-C4CF7C4CC25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2" authorId="0" shapeId="0" xr:uid="{ECCDDDC1-2F78-4657-BC77-3469ED5665D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2" authorId="0" shapeId="0" xr:uid="{629F3D6B-6901-49D8-A48C-3BF247A5AE17}">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2" authorId="0" shapeId="0" xr:uid="{8E8E748E-F135-4E73-9D27-F828FF020F3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2" authorId="0" shapeId="0" xr:uid="{FEA593EA-D281-4581-8E05-1AC1586212AC}">
      <text>
        <r>
          <rPr>
            <b/>
            <sz val="9"/>
            <color indexed="81"/>
            <rFont val="Tahoma"/>
            <family val="2"/>
          </rPr>
          <t>YULIED.PENARANDA:</t>
        </r>
        <r>
          <rPr>
            <sz val="9"/>
            <color indexed="81"/>
            <rFont val="Tahoma"/>
            <family val="2"/>
          </rPr>
          <t xml:space="preserve">
Descripción concreta del avance, máximo de caracteres 200</t>
        </r>
      </text>
    </comment>
    <comment ref="A118" authorId="0" shapeId="0" xr:uid="{CAD932FB-238A-4EA3-BBBE-955B9E7B26BC}">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9" authorId="0" shapeId="0" xr:uid="{0459EE83-A39C-48B2-A0D9-3EE92CAD331D}">
      <text>
        <r>
          <rPr>
            <b/>
            <sz val="9"/>
            <color indexed="81"/>
            <rFont val="Tahoma"/>
            <family val="2"/>
          </rPr>
          <t>YULIED.PENARANDA:</t>
        </r>
        <r>
          <rPr>
            <sz val="9"/>
            <color indexed="81"/>
            <rFont val="Tahoma"/>
            <family val="2"/>
          </rPr>
          <t xml:space="preserve">
Vigencia a reportar</t>
        </r>
      </text>
    </comment>
    <comment ref="B119" authorId="0" shapeId="0" xr:uid="{7D865721-6FFF-4CAD-8D33-E747FA3C71C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9" authorId="0" shapeId="0" xr:uid="{DB21A38E-9D25-4558-AA46-E99AD0F658D4}">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9" authorId="0" shapeId="0" xr:uid="{FCD3C2A5-6F5F-41F6-843D-DA4932C6197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9" authorId="0" shapeId="0" xr:uid="{DCCAF024-6D23-44D9-AB50-02CAF37EA2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9" authorId="0" shapeId="0" xr:uid="{8B26BD15-B82F-46D0-A013-BAA3E02AF97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9" authorId="0" shapeId="0" xr:uid="{64A61D6B-FEE2-40CB-8B3F-3F09AC02E2C5}">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9" authorId="0" shapeId="0" xr:uid="{6D52A481-6713-4860-BF62-22829F17C940}">
      <text>
        <r>
          <rPr>
            <b/>
            <sz val="9"/>
            <color indexed="81"/>
            <rFont val="Tahoma"/>
            <family val="2"/>
          </rPr>
          <t>YULIED.PENARANDA:</t>
        </r>
        <r>
          <rPr>
            <sz val="9"/>
            <color indexed="81"/>
            <rFont val="Tahoma"/>
            <family val="2"/>
          </rPr>
          <t xml:space="preserve">
Descripción concreta del avance, máximo de caracteres 200</t>
        </r>
      </text>
    </comment>
    <comment ref="A133" authorId="0" shapeId="0" xr:uid="{87886386-B157-4B22-AEE1-C0C280A5D812}">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4" authorId="0" shapeId="0" xr:uid="{64B1C760-5416-4FE3-9A7D-840EDA8812B1}">
      <text>
        <r>
          <rPr>
            <b/>
            <sz val="9"/>
            <color indexed="81"/>
            <rFont val="Tahoma"/>
            <family val="2"/>
          </rPr>
          <t>YULIED.PENARANDA:</t>
        </r>
        <r>
          <rPr>
            <sz val="9"/>
            <color indexed="81"/>
            <rFont val="Tahoma"/>
            <family val="2"/>
          </rPr>
          <t xml:space="preserve">
Vigencia a reportar</t>
        </r>
      </text>
    </comment>
    <comment ref="B134" authorId="0" shapeId="0" xr:uid="{05AB4EA4-661A-4596-AF19-863B64C36AE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4" authorId="0" shapeId="0" xr:uid="{76ACC704-D99D-48F1-A59C-8DD9D21A028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4" authorId="0" shapeId="0" xr:uid="{6083044E-B657-4E65-B76C-577184DE553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4" authorId="0" shapeId="0" xr:uid="{B725F638-CDB2-43F0-99DF-391C0EF6DEDE}">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4" authorId="0" shapeId="0" xr:uid="{0314ACA5-B210-4F9E-BE45-5C6E40C1217E}">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4" authorId="0" shapeId="0" xr:uid="{3440112D-6E17-4A59-9C73-12B536FF768C}">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4" authorId="0" shapeId="0" xr:uid="{701D0C27-2C81-43C4-A2F4-BE1E42E3AAF7}">
      <text>
        <r>
          <rPr>
            <b/>
            <sz val="9"/>
            <color indexed="81"/>
            <rFont val="Tahoma"/>
            <family val="2"/>
          </rPr>
          <t>YULIED.PENARANDA:</t>
        </r>
        <r>
          <rPr>
            <sz val="9"/>
            <color indexed="81"/>
            <rFont val="Tahoma"/>
            <family val="2"/>
          </rPr>
          <t xml:space="preserve">
Descripción concreta del avance, máximo de caracteres 200</t>
        </r>
      </text>
    </comment>
    <comment ref="A148" authorId="0" shapeId="0" xr:uid="{79C82538-4EFA-40E6-BCF3-43DE41512095}">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9" authorId="0" shapeId="0" xr:uid="{ABC56D0B-D2AC-4AD0-A67B-9E02265E6B3B}">
      <text>
        <r>
          <rPr>
            <b/>
            <sz val="9"/>
            <color indexed="81"/>
            <rFont val="Tahoma"/>
            <family val="2"/>
          </rPr>
          <t>YULIED.PENARANDA:</t>
        </r>
        <r>
          <rPr>
            <sz val="9"/>
            <color indexed="81"/>
            <rFont val="Tahoma"/>
            <family val="2"/>
          </rPr>
          <t xml:space="preserve">
Vigencia a reportar</t>
        </r>
      </text>
    </comment>
    <comment ref="B149" authorId="0" shapeId="0" xr:uid="{E78F3163-3DE5-4702-9872-AD7CC5DD340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9" authorId="0" shapeId="0" xr:uid="{1A7FEE65-65BD-403C-BBA5-A5C20E421E5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9" authorId="0" shapeId="0" xr:uid="{611362CD-E0A1-4535-B71E-9FECBA00052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9" authorId="0" shapeId="0" xr:uid="{F03968F0-1D90-4436-A2D4-7CEE124FDF1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9" authorId="0" shapeId="0" xr:uid="{2212E502-461A-4381-8679-436B405B3E7A}">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9" authorId="0" shapeId="0" xr:uid="{9E258AB2-4BDE-4C03-AD10-5F501754F2CD}">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9" authorId="0" shapeId="0" xr:uid="{B5425D26-12A6-4D9D-92B8-67F9CD1959BE}">
      <text>
        <r>
          <rPr>
            <b/>
            <sz val="9"/>
            <color indexed="81"/>
            <rFont val="Tahoma"/>
            <family val="2"/>
          </rPr>
          <t>YULIED.PENARANDA:</t>
        </r>
        <r>
          <rPr>
            <sz val="9"/>
            <color indexed="81"/>
            <rFont val="Tahoma"/>
            <family val="2"/>
          </rPr>
          <t xml:space="preserve">
Descripción concreta del avance, máximo de caracteres 200</t>
        </r>
      </text>
    </comment>
    <comment ref="A164" authorId="0" shapeId="0" xr:uid="{20BA51E9-6C90-460F-A099-3D2373D66308}">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65" authorId="0" shapeId="0" xr:uid="{B87D761B-9C4E-4EA9-B7D5-8EBEA1AB004A}">
      <text>
        <r>
          <rPr>
            <b/>
            <sz val="9"/>
            <color indexed="81"/>
            <rFont val="Tahoma"/>
            <family val="2"/>
          </rPr>
          <t>YULIED.PENARANDA:</t>
        </r>
        <r>
          <rPr>
            <sz val="9"/>
            <color indexed="81"/>
            <rFont val="Tahoma"/>
            <family val="2"/>
          </rPr>
          <t xml:space="preserve">
Vigencia a reportar</t>
        </r>
      </text>
    </comment>
    <comment ref="B165" authorId="0" shapeId="0" xr:uid="{601376CF-F663-4FA7-BB30-10E98E4A101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5" authorId="0" shapeId="0" xr:uid="{3CB567B7-20EC-4494-A86F-C6C2B609097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65" authorId="0" shapeId="0" xr:uid="{4F787EBE-D1ED-4BB8-952D-B76D3C3AF94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65" authorId="0" shapeId="0" xr:uid="{DECF3BE4-0CC3-4B88-97C0-AF005E74FE23}">
      <text>
        <r>
          <rPr>
            <b/>
            <sz val="9"/>
            <color indexed="81"/>
            <rFont val="Tahoma"/>
            <family val="2"/>
          </rPr>
          <t>YULIED.PENARANDA:</t>
        </r>
        <r>
          <rPr>
            <sz val="9"/>
            <color indexed="81"/>
            <rFont val="Tahoma"/>
            <family val="2"/>
          </rPr>
          <t xml:space="preserve">
Descripción concreta del avance, máximo de caracteres 200</t>
        </r>
      </text>
    </comment>
    <comment ref="A185" authorId="0" shapeId="0" xr:uid="{53BBFCF7-2A66-43F1-B02A-0CD78BF48E0F}">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6" authorId="0" shapeId="0" xr:uid="{674AB4F5-727F-4131-B63A-7F993A133787}">
      <text>
        <r>
          <rPr>
            <b/>
            <sz val="9"/>
            <color indexed="81"/>
            <rFont val="Tahoma"/>
            <family val="2"/>
          </rPr>
          <t>YULIED.PENARANDA:</t>
        </r>
        <r>
          <rPr>
            <sz val="9"/>
            <color indexed="81"/>
            <rFont val="Tahoma"/>
            <family val="2"/>
          </rPr>
          <t xml:space="preserve">
Vigencia a reportar</t>
        </r>
      </text>
    </comment>
    <comment ref="B186" authorId="0" shapeId="0" xr:uid="{A2429AE2-68FD-4AA3-AE58-FD3C2F94F17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6" authorId="0" shapeId="0" xr:uid="{990ECB6F-05E5-40C2-9437-D0C745BB58EF}">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6" authorId="0" shapeId="0" xr:uid="{E0C30D96-A9EA-4883-92C3-11A43DEEE38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6" authorId="0" shapeId="0" xr:uid="{48D62198-A6D9-4D41-98AF-C83D632637BA}">
      <text>
        <r>
          <rPr>
            <b/>
            <sz val="9"/>
            <color indexed="81"/>
            <rFont val="Tahoma"/>
            <family val="2"/>
          </rPr>
          <t>YULIED.PENARANDA:</t>
        </r>
        <r>
          <rPr>
            <sz val="9"/>
            <color indexed="81"/>
            <rFont val="Tahoma"/>
            <family val="2"/>
          </rPr>
          <t xml:space="preserve">
Descripción concreta del avance, máximo de caracteres 200</t>
        </r>
      </text>
    </comment>
    <comment ref="A224" authorId="0" shapeId="0" xr:uid="{97D73DD4-9260-4B33-8EE1-3A542CD9FA05}">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5" authorId="0" shapeId="0" xr:uid="{8565F658-9C2A-46C3-B8F6-D8BF17AA374D}">
      <text>
        <r>
          <rPr>
            <b/>
            <sz val="9"/>
            <color indexed="81"/>
            <rFont val="Tahoma"/>
            <family val="2"/>
          </rPr>
          <t>YULIED.PENARANDA:</t>
        </r>
        <r>
          <rPr>
            <sz val="9"/>
            <color indexed="81"/>
            <rFont val="Tahoma"/>
            <family val="2"/>
          </rPr>
          <t xml:space="preserve">
Vigencia a reportar</t>
        </r>
      </text>
    </comment>
    <comment ref="B225" authorId="0" shapeId="0" xr:uid="{8682B1FF-4D28-4FA5-B2C2-23E2F352D83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5" authorId="0" shapeId="0" xr:uid="{C72C1AC7-2E4F-4805-9BD6-2DA7DDA3DF1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5" authorId="0" shapeId="0" xr:uid="{731CA02B-9989-4DBA-881C-426E30E0763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5" authorId="0" shapeId="0" xr:uid="{8DEC220F-9F9D-4442-AB5A-B6885CFFFB73}">
      <text>
        <r>
          <rPr>
            <b/>
            <sz val="9"/>
            <color indexed="81"/>
            <rFont val="Tahoma"/>
            <family val="2"/>
          </rPr>
          <t>YULIED.PENARANDA:</t>
        </r>
        <r>
          <rPr>
            <sz val="9"/>
            <color indexed="81"/>
            <rFont val="Tahoma"/>
            <family val="2"/>
          </rPr>
          <t xml:space="preserve">
Descripción concreta del avance, máximo de caracteres 200</t>
        </r>
      </text>
    </comment>
    <comment ref="A239" authorId="0" shapeId="0" xr:uid="{9841ED72-81E3-467C-AE71-0FBC51FE405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0" authorId="0" shapeId="0" xr:uid="{C660B19F-4B12-4095-ACE8-7D2E68930813}">
      <text>
        <r>
          <rPr>
            <b/>
            <sz val="9"/>
            <color indexed="81"/>
            <rFont val="Tahoma"/>
            <family val="2"/>
          </rPr>
          <t>YULIED.PENARANDA:</t>
        </r>
        <r>
          <rPr>
            <sz val="9"/>
            <color indexed="81"/>
            <rFont val="Tahoma"/>
            <family val="2"/>
          </rPr>
          <t xml:space="preserve">
Vigencia a reportar</t>
        </r>
      </text>
    </comment>
    <comment ref="B240" authorId="0" shapeId="0" xr:uid="{65F13074-8B37-4325-B490-114AB4BB021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0" authorId="0" shapeId="0" xr:uid="{FA6941E2-24DA-49E4-B092-FEA98486F5CD}">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0" authorId="0" shapeId="0" xr:uid="{1E099293-8C92-4AE2-8B72-E0F49D5A18E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0" authorId="0" shapeId="0" xr:uid="{135409AF-20D2-4EF0-A45E-0F1A9903A927}">
      <text>
        <r>
          <rPr>
            <b/>
            <sz val="9"/>
            <color indexed="81"/>
            <rFont val="Tahoma"/>
            <family val="2"/>
          </rPr>
          <t>YULIED.PENARANDA:</t>
        </r>
        <r>
          <rPr>
            <sz val="9"/>
            <color indexed="81"/>
            <rFont val="Tahoma"/>
            <family val="2"/>
          </rPr>
          <t xml:space="preserve">
Descripción concreta del avance, máximo de caracteres 200</t>
        </r>
      </text>
    </comment>
    <comment ref="A254" authorId="0" shapeId="0" xr:uid="{CECD0BE2-1105-4CF7-A1B6-356F4E7E3E7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5" authorId="0" shapeId="0" xr:uid="{325B0012-E74D-4A59-9278-8DECE2D625EC}">
      <text>
        <r>
          <rPr>
            <b/>
            <sz val="9"/>
            <color indexed="81"/>
            <rFont val="Tahoma"/>
            <family val="2"/>
          </rPr>
          <t>YULIED.PENARANDA:</t>
        </r>
        <r>
          <rPr>
            <sz val="9"/>
            <color indexed="81"/>
            <rFont val="Tahoma"/>
            <family val="2"/>
          </rPr>
          <t xml:space="preserve">
Vigencia a reportar</t>
        </r>
      </text>
    </comment>
    <comment ref="B255" authorId="0" shapeId="0" xr:uid="{C4829C83-9717-4227-8021-0878D6A9558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5" authorId="0" shapeId="0" xr:uid="{7891CF49-D5B8-4D73-9F47-5D32D9BA2F3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5" authorId="0" shapeId="0" xr:uid="{491A4F6F-536C-49BE-B0B3-14DD5768A9C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5" authorId="0" shapeId="0" xr:uid="{D6D58579-5481-425C-8638-4FFEE2E5D1BF}">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6DC1CAFC-15F4-4FD1-947B-DBB4D3457845}">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0" authorId="0" shapeId="0" xr:uid="{F37689F8-135E-4CAE-A928-C7ED6F066C78}">
      <text>
        <r>
          <rPr>
            <b/>
            <sz val="9"/>
            <color indexed="81"/>
            <rFont val="Tahoma"/>
            <family val="2"/>
          </rPr>
          <t>YULIED.PENARANDA:</t>
        </r>
        <r>
          <rPr>
            <sz val="9"/>
            <color indexed="81"/>
            <rFont val="Tahoma"/>
            <family val="2"/>
          </rPr>
          <t xml:space="preserve">
Vigencia a reportar</t>
        </r>
      </text>
    </comment>
    <comment ref="B270" authorId="0" shapeId="0" xr:uid="{A4CB9D44-C6EC-49E7-9BF2-3D5EB92257C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0" authorId="0" shapeId="0" xr:uid="{7BE198E3-92FB-433D-8B47-2679002EAF0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0" authorId="0" shapeId="0" xr:uid="{74CE9552-C89D-4625-8395-DA1C0029340D}">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0" authorId="0" shapeId="0" xr:uid="{1C1B80C9-2C38-4275-9AE8-0385DEF13CFA}">
      <text>
        <r>
          <rPr>
            <b/>
            <sz val="9"/>
            <color indexed="81"/>
            <rFont val="Tahoma"/>
            <family val="2"/>
          </rPr>
          <t>YULIED.PENARANDA:</t>
        </r>
        <r>
          <rPr>
            <sz val="9"/>
            <color indexed="81"/>
            <rFont val="Tahoma"/>
            <family val="2"/>
          </rPr>
          <t xml:space="preserve">
Descripción concreta del avance, máximo de caracteres 200</t>
        </r>
      </text>
    </comment>
    <comment ref="A278" authorId="0" shapeId="0" xr:uid="{BDBFBA36-EFEE-422F-827C-A65DBA5E842D}">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9" authorId="0" shapeId="0" xr:uid="{615C30B2-608F-4428-8AB0-F785523AAB6A}">
      <text>
        <r>
          <rPr>
            <b/>
            <sz val="9"/>
            <color indexed="81"/>
            <rFont val="Tahoma"/>
            <family val="2"/>
          </rPr>
          <t>YULIED.PENARANDA:</t>
        </r>
        <r>
          <rPr>
            <sz val="9"/>
            <color indexed="81"/>
            <rFont val="Tahoma"/>
            <family val="2"/>
          </rPr>
          <t xml:space="preserve">
Vigencia a reportar</t>
        </r>
      </text>
    </comment>
    <comment ref="B279" authorId="0" shapeId="0" xr:uid="{40D38BD8-BD08-40C5-A649-47638648172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9" authorId="0" shapeId="0" xr:uid="{7683C0EF-ACFD-46BA-9AE4-9E9E635D2146}">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9" authorId="0" shapeId="0" xr:uid="{434A9ABA-578D-43FD-BE7B-FB4998735716}">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9" authorId="0" shapeId="0" xr:uid="{3BCB0976-69F5-4CE4-929E-AEC2CC9D8FD5}">
      <text>
        <r>
          <rPr>
            <b/>
            <sz val="9"/>
            <color indexed="81"/>
            <rFont val="Tahoma"/>
            <family val="2"/>
          </rPr>
          <t>YULIED.PENARANDA:</t>
        </r>
        <r>
          <rPr>
            <sz val="9"/>
            <color indexed="81"/>
            <rFont val="Tahoma"/>
            <family val="2"/>
          </rPr>
          <t xml:space="preserve">
Descripción concreta del avance, máximo de caracteres 200</t>
        </r>
      </text>
    </comment>
    <comment ref="A293" authorId="0" shapeId="0" xr:uid="{6DB4C5E8-E84C-4E79-8065-38A7DB22ABC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4" authorId="0" shapeId="0" xr:uid="{8BCDD51A-20F6-4150-9F74-24E39780582A}">
      <text>
        <r>
          <rPr>
            <b/>
            <sz val="9"/>
            <color indexed="81"/>
            <rFont val="Tahoma"/>
            <family val="2"/>
          </rPr>
          <t>YULIED.PENARANDA:</t>
        </r>
        <r>
          <rPr>
            <sz val="9"/>
            <color indexed="81"/>
            <rFont val="Tahoma"/>
            <family val="2"/>
          </rPr>
          <t xml:space="preserve">
Vigencia a reportar</t>
        </r>
      </text>
    </comment>
    <comment ref="B294" authorId="0" shapeId="0" xr:uid="{33FB4B10-780D-41EC-9DEA-3DA7F1148F8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4" authorId="0" shapeId="0" xr:uid="{0F8AA1EE-4EB6-486B-8D55-62E9D4171418}">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4" authorId="0" shapeId="0" xr:uid="{D2840D0D-8A40-479D-A7B5-B261414F358B}">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4" authorId="0" shapeId="0" xr:uid="{6C5401D8-2116-4A31-9774-3BB975757E76}">
      <text>
        <r>
          <rPr>
            <b/>
            <sz val="9"/>
            <color indexed="81"/>
            <rFont val="Tahoma"/>
            <family val="2"/>
          </rPr>
          <t>YULIED.PENARANDA:</t>
        </r>
        <r>
          <rPr>
            <sz val="9"/>
            <color indexed="81"/>
            <rFont val="Tahoma"/>
            <family val="2"/>
          </rPr>
          <t xml:space="preserve">
Descripción concreta del avance, máximo de caracteres 200</t>
        </r>
      </text>
    </comment>
    <comment ref="A308" authorId="0" shapeId="0" xr:uid="{E3E8B11A-DBCD-421E-BA9E-FDFB9B025F84}">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9" authorId="0" shapeId="0" xr:uid="{38782DCA-7158-4A50-890F-5B41E7E11943}">
      <text>
        <r>
          <rPr>
            <b/>
            <sz val="9"/>
            <color indexed="81"/>
            <rFont val="Tahoma"/>
            <family val="2"/>
          </rPr>
          <t>YULIED.PENARANDA:</t>
        </r>
        <r>
          <rPr>
            <sz val="9"/>
            <color indexed="81"/>
            <rFont val="Tahoma"/>
            <family val="2"/>
          </rPr>
          <t xml:space="preserve">
Vigencia a reportar</t>
        </r>
      </text>
    </comment>
    <comment ref="B309" authorId="0" shapeId="0" xr:uid="{F3A42857-1114-479B-95C1-88F84C23E83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9" authorId="0" shapeId="0" xr:uid="{C8E1C205-1751-4DEF-A4B2-5C650C788A7C}">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9" authorId="0" shapeId="0" xr:uid="{6D47366B-3AFE-4F4B-A8CA-1CF1768099F3}">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9" authorId="0" shapeId="0" xr:uid="{942C76D4-6562-4658-95AE-7DC564A0CB48}">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7AA21286-D912-4E44-A61E-D422F66EBC7B}">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4" authorId="0" shapeId="0" xr:uid="{6D7CCA7C-ED1C-4E8A-BF7E-BFB552142B57}">
      <text>
        <r>
          <rPr>
            <b/>
            <sz val="9"/>
            <color indexed="81"/>
            <rFont val="Tahoma"/>
            <family val="2"/>
          </rPr>
          <t>YULIED.PENARANDA:</t>
        </r>
        <r>
          <rPr>
            <sz val="9"/>
            <color indexed="81"/>
            <rFont val="Tahoma"/>
            <family val="2"/>
          </rPr>
          <t xml:space="preserve">
Vigencia a reportar</t>
        </r>
      </text>
    </comment>
    <comment ref="B324" authorId="0" shapeId="0" xr:uid="{8DB02400-6FD5-4EFB-9536-FF56BDC86A5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4" authorId="0" shapeId="0" xr:uid="{B39E2082-2346-4065-B8FE-45E7DD35513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4" authorId="0" shapeId="0" xr:uid="{EBCC3594-0871-467A-A8BA-B38E57A057EC}">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4" authorId="0" shapeId="0" xr:uid="{2E003814-DD5C-4B77-AB81-3EB5315F8034}">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<sst xmlns="http://schemas.openxmlformats.org/spreadsheetml/2006/main" count="2216" uniqueCount="474">
  <si>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</si>
  <si>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</si>
  <si>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</si>
  <si>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</si>
  <si>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</si>
  <si>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</si>
  <si>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</si>
  <si>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</si>
  <si>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</si>
  <si>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</si>
  <si>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</si>
  <si>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</si>
  <si>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</si>
  <si>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</si>
  <si>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</si>
  <si>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</si>
  <si>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</si>
  <si>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</si>
  <si>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</si>
  <si>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</si>
  <si>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</si>
  <si>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</si>
  <si>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</si>
  <si>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</si>
  <si>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</si>
  <si>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</si>
  <si>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</si>
  <si>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</si>
  <si>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</si>
  <si>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</si>
  <si>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</si>
  <si>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</si>
  <si>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</si>
  <si>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</si>
  <si>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</si>
  <si>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</si>
  <si>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</si>
  <si>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</si>
  <si>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</si>
  <si>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</si>
  <si>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</si>
  <si>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</si>
  <si>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</si>
  <si>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</si>
  <si>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</si>
  <si>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</si>
  <si>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</si>
  <si>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</si>
  <si>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</si>
  <si>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</si>
  <si>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</si>
  <si>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</si>
  <si>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</si>
  <si>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</si>
  <si>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</si>
  <si>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</si>
  <si>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</si>
  <si>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</si>
  <si>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</si>
  <si>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</si>
  <si>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</si>
  <si>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</si>
  <si>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</si>
  <si>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</si>
  <si>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</si>
  <si>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</si>
  <si>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</si>
  <si>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</si>
  <si>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</si>
  <si>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</si>
  <si>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</si>
  <si>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</si>
  <si>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</si>
  <si>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</si>
  <si>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</si>
  <si>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</si>
  <si>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</si>
  <si>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</si>
  <si>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</si>
  <si>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</si>
  <si>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</si>
  <si>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</si>
  <si>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</si>
  <si>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</si>
  <si>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</si>
  <si>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</si>
  <si>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</si>
  <si>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</si>
  <si>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</si>
  <si>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</si>
  <si>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</si>
  <si>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</si>
  <si>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</si>
  <si>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</si>
  <si>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</si>
  <si>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</si>
  <si>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</si>
  <si>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</si>
  <si>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</si>
  <si>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</si>
  <si>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</si>
  <si>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</si>
  <si>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</si>
  <si>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</si>
  <si>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</si>
  <si>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</si>
  <si>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</si>
  <si>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</si>
  <si>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</si>
  <si>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</si>
  <si>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</si>
  <si>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</si>
  <si>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</si>
  <si>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</si>
  <si>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</si>
  <si>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</si>
  <si>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</si>
  <si>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</si>
  <si>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</si>
  <si>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</si>
  <si>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</si>
  <si>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</si>
  <si>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</si>
  <si>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</si>
  <si>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</si>
  <si>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</si>
  <si>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</si>
  <si>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</si>
  <si>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</si>
  <si>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</si>
  <si>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</si>
  <si>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</si>
  <si>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</si>
  <si>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</si>
  <si>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</si>
  <si>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</si>
  <si>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</si>
  <si>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</si>
  <si>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</si>
  <si>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</si>
  <si>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</si>
  <si>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</si>
  <si>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</si>
  <si>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</si>
  <si>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</si>
  <si>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</si>
  <si>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</si>
  <si>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</si>
  <si>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</si>
  <si>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</si>
  <si>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</si>
  <si>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</si>
  <si>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</si>
  <si>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</si>
  <si>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</si>
  <si>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</si>
  <si>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</si>
  <si>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</si>
  <si>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</si>
  <si>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</si>
  <si>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</si>
  <si>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</si>
  <si>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</si>
  <si>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</si>
  <si>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</si>
  <si>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</si>
  <si>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</si>
  <si>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</si>
  <si>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</si>
  <si>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</si>
  <si>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</si>
  <si>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</si>
  <si>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</si>
  <si>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</si>
  <si>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</si>
  <si>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</si>
  <si>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</si>
  <si>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</si>
  <si>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</si>
  <si>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</si>
  <si>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</si>
  <si>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</si>
  <si>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</si>
  <si>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</si>
  <si>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</si>
  <si>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</si>
  <si>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</si>
  <si>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</si>
  <si>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</si>
  <si>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</si>
  <si>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</si>
  <si>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</si>
  <si>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</si>
  <si>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</si>
  <si>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</si>
  <si>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</si>
  <si>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</si>
  <si>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</si>
  <si>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</si>
  <si>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</si>
  <si>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</si>
  <si>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</si>
  <si>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</si>
  <si>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</si>
  <si>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</si>
  <si>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</si>
  <si>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</si>
  <si>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Documentos de lineamientos técnicos realizados</t>
  </si>
  <si>
    <t>5, PONDERACIÓN HORIZONTAL AÑO: 2021</t>
  </si>
  <si>
    <t>1, 5. PROGRAMACIÓN INICIAL AÑO 2021</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</si>
  <si>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</si>
  <si>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</si>
  <si>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</si>
  <si>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</si>
  <si>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</si>
  <si>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</si>
  <si>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</si>
  <si>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</si>
  <si>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</si>
  <si>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</si>
  <si>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</si>
  <si>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</si>
  <si>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</si>
  <si>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</si>
  <si>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</si>
  <si>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</si>
  <si>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</si>
  <si>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</si>
  <si>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</si>
  <si>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</si>
  <si>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</si>
  <si>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</si>
  <si>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</si>
  <si>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</si>
  <si>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</si>
  <si>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PROGRAMADO ACUMULADO SEGPLAN
AÑO 2022</t>
  </si>
  <si>
    <t>2, PROGRAMACIÓN Y EJECUCIÓN</t>
  </si>
  <si>
    <t>2. PROGRAMACIÓN Y EJECUCIÓN</t>
  </si>
  <si>
    <t>PROGRAMADO ACUMULADO AL PERIODO
AÑO 2023</t>
  </si>
  <si>
    <t>PROGRAMADO ACUMULADO SEGPLAN
AÑO 2023</t>
  </si>
  <si>
    <t>PROGRAMADO ACUMULADO AL PERIODO
AÑO 2024</t>
  </si>
  <si>
    <t>PROGRAMADO ACUMULADO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</si>
  <si>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</si>
  <si>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</si>
  <si>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</si>
  <si>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</si>
  <si>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</si>
  <si>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</si>
  <si>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</si>
  <si>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</si>
  <si>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</si>
  <si>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</si>
  <si>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</si>
  <si>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</si>
  <si>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</si>
  <si>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</si>
  <si>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</si>
  <si>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</si>
  <si>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</si>
  <si>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</si>
  <si>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</si>
  <si>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</si>
  <si>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</si>
  <si>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</si>
  <si>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</si>
  <si>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</si>
  <si>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</si>
  <si>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</si>
  <si>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t>Versión : 14</t>
  </si>
  <si>
    <t xml:space="preserve"> Versión : 14</t>
  </si>
  <si>
    <r>
      <t>PROGRAMADO</t>
    </r>
    <r>
      <rPr>
        <b/>
        <sz val="14"/>
        <rFont val="Arial"/>
        <family val="2"/>
      </rPr>
      <t xml:space="preserve"> ABR.</t>
    </r>
  </si>
  <si>
    <t>PROGRAMADO ACUMULADO SEGPLAN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</si>
  <si>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</si>
  <si>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</si>
  <si>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</si>
  <si>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</si>
  <si>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</si>
  <si>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</si>
  <si>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</si>
  <si>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</si>
  <si>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</si>
  <si>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PROGRAMADO ACUMULADO SEGPLAN
AÑO 2020</t>
  </si>
  <si>
    <t>Formato: Programación, Actualización y Seguimiento del Plan de Acción -  Componente de gestión</t>
  </si>
  <si>
    <t>Formato: Programación, Actualización y Seguimiento del Plan de Acción -Componente de Inversión</t>
  </si>
  <si>
    <t xml:space="preserve"> AÑO 2021</t>
  </si>
  <si>
    <t>SUBDIRECCIÓN DE SILVICULTURA, FLORA Y FAUNA SILVESTRE</t>
  </si>
  <si>
    <t>7711:  CONTROL A LOS FACTORES DE DETERIORO DEL RECURSO FAUNA SILVESTRE EN BOGOTÁ.</t>
  </si>
  <si>
    <t>2 - CAMBIAR NUESTROS HÁBITOS DE VIDA PARA REVERDECER A BOGOTÁ Y ADAPTARNOS Y MITIGAR LA CRISIS CLIMÁTICA</t>
  </si>
  <si>
    <t>34 - BOGOTÁ PROTECTORA DE LOS ANIMALES</t>
  </si>
  <si>
    <t>AUMENTAR EN UN 15% LAS ACTUACIONES TÉCNICAS O JURÍDICAS PARA LA PROTECCIÓN DE LOS ANIMALES SILVESTRES, EVALUACIÓN Y SEGUIMIENTO DEL APROVECHAMIENTO DE ESTOS, SUS PRODUCTOS Y SUBPRODUCTOS, Y LA PREVENCIÓN Y CONTROL DE SU TRÁFICO ILEGAL.</t>
  </si>
  <si>
    <t>PORCENTAJE DE AUMENTO EN EL NÚMERO DE ACTUACIONES</t>
  </si>
  <si>
    <t>PORCENTAJE</t>
  </si>
  <si>
    <t>SUMA</t>
  </si>
  <si>
    <t>IMPLEMENTAR UN (1) PROGRAMA PARA LA ATENCIÓN INTEGRAL Y ESPECIALIZADA DE LA FAUNA SILVESTRE</t>
  </si>
  <si>
    <t xml:space="preserve">PORCENTAJE DE AVANCE EN LA IMPLEMENTACIÓN DE UN PROGRAMA PARA LA ATENCIÓN INTEGRAL Y ESPECIALIZADA DE
LA FAUNA SILVESTRE
</t>
  </si>
  <si>
    <t>Actas registradas bajo procedimiento de la SDA, Conceptos e Informes Técnicos.</t>
  </si>
  <si>
    <t>Radicados FOREST; Actas de reunión y listados de asistencia; Documento "Programa para la atención integral y especializada de la fauna silvestre recuperada por la Secretaría Distrital de Ambiente"; Formatos, Fotografías; Bases de datos; Historías clínicas.</t>
  </si>
  <si>
    <t xml:space="preserve">FORMULAR E IMPLEMENTAR UN (1) PROGRAMA PARA LA ATENCIÓN INTEGRAL Y ESPECIALIZADA DE LA FAUNA SILVESTRE. </t>
  </si>
  <si>
    <t>ATENDER EL 100% DE LOS CONCEPTOS TÉCNICOS QUE RECOMIENDAN ACTUACIONES ADMINISTRATIVAS SANCIONATORIAS DURANTE LA VIGENCIA PARA MEJORAR LA EFICIENCIA DEL PROCESO SANCIONATORIO AMBIENTAL</t>
  </si>
  <si>
    <t xml:space="preserve">EJECUTAR 27.500 ACTUACIONES TÉCNICAS O JURÍDICAS DE EVALUACIÓN, CONTROL, SEGUIMIENTO Y PREVENCIÓN SOBRE EL RECURSO FAUNA SILVESTRE. </t>
  </si>
  <si>
    <t>CONSERVACIÓN DE LAS ESPECIES DE FAUNA SILVESTRE Y CONTROL DE SU TRÁFICO ILEGAL</t>
  </si>
  <si>
    <t>EJECUTADO ACUMULADO AL PERIODO
 AÑO 2020</t>
  </si>
  <si>
    <t>EJECUTADO ACUMULADO  SEGPLAN
 AÑO 2020</t>
  </si>
  <si>
    <t>EJECUTADO ACUMULADO AL PERIODO
 AÑO 2021</t>
  </si>
  <si>
    <t>EJECUTADO ACUMULADO  SEGPLAN
 AÑO 2021</t>
  </si>
  <si>
    <t>EJECUTADO ACUMULADO AL PERIODO
 AÑO 2022</t>
  </si>
  <si>
    <t>EJECUTADO ACUMULADO  SEGPLAN
 AÑO 2022</t>
  </si>
  <si>
    <t>EJECUTADO ACUMULADO AL PERIODO
 AÑO 2023</t>
  </si>
  <si>
    <t>EJECUTADO ACUMULADO  SEGPLAN
 AÑO 2023</t>
  </si>
  <si>
    <t>EJECUTADO ACUMULADO AL PERIODO
 AÑO 2024</t>
  </si>
  <si>
    <t>EJECUTADO ACUMULADO  SEGPLAN
 AÑO 2024</t>
  </si>
  <si>
    <t xml:space="preserve">Sistema de Correspondencia de la Entidad - FOREST
Archivos de la Dirección de Control Ambiental </t>
  </si>
  <si>
    <t>Cuando la autoridad ambiental inicia procedimiento sancionatorio ambiental, en primera medida está dando cumplimiento a las obligaciones que han sido delegadas tanto por la constitución, así como las delegadas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</si>
  <si>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Formato: Programación, Actualización y Seguimiento del Plan de Acción 
Actualización y seguimiento a Actividades</t>
  </si>
  <si>
    <t xml:space="preserve">1. EJECUTAR 27.500 ACTUACIONES TÉCNICAS O JURÍDICAS DE EVALUACIÓN, CONTROL, SEGUIMIENTO Y PREVENCIÓN SOBRE EL RECURSO FAUNA SILVESTRE. </t>
  </si>
  <si>
    <r>
      <rPr>
        <b/>
        <sz val="8"/>
        <rFont val="Arial"/>
        <family val="2"/>
      </rPr>
      <t>1</t>
    </r>
    <r>
      <rPr>
        <sz val="8"/>
        <rFont val="Arial"/>
        <family val="2"/>
      </rPr>
      <t>. EJECUTAR ACCIONES DE RESCATE Y DE CONTROL AL TRÁFICO ILEGAL DE LA FAUNA SILVESTRE, Y REALIZAR SU DISPOSICIÓN FINAL ACORDE CON LOS PROCEDIMIENTOS Y PROTOCOLOS ESTABLECIDOS PARA TAL FIN.</t>
    </r>
  </si>
  <si>
    <t>X</t>
  </si>
  <si>
    <r>
      <rPr>
        <b/>
        <sz val="8"/>
        <rFont val="Arial"/>
        <family val="2"/>
      </rPr>
      <t>2</t>
    </r>
    <r>
      <rPr>
        <sz val="8"/>
        <rFont val="Arial"/>
        <family val="2"/>
      </rPr>
      <t>. REALIZAR EVALUACIÓN Y SEGUIMIENTO A LA MOVILIZACIÓN NACIONAL E INTERNACIONAL DE LOS ESPECIMENES DE FAUNA SILVESTRE Y AL APROVECHAMIENTO LEGAL DEL RECURSO.</t>
    </r>
  </si>
  <si>
    <r>
      <rPr>
        <b/>
        <sz val="8"/>
        <rFont val="Arial"/>
        <family val="2"/>
      </rPr>
      <t>3</t>
    </r>
    <r>
      <rPr>
        <sz val="8"/>
        <rFont val="Arial"/>
        <family val="2"/>
      </rPr>
      <t>. EJECUTAR ACTIVIDADES DE PROMOCIÓN Y DIVULGACIÓN DE CONOCIMIENTO TENDIENTE A PROTEGER EL RECURSO FAUNA SILVESTRE Y PREVENIR SU TRÁFICO ILEGAL..</t>
    </r>
  </si>
  <si>
    <t>2. ATENDER EL 100% DE LOS CONCEPTOS TÉCNICOS QUE RECOMIENDAN ACTUACIONES ADMINISTRATIVAS SANCIONATORIAS DURANTE LA VIGENCIA PARA MEJORAR LA EFICIENCIA DEL PROCESO SANCIONATORIO AMBIENTAL</t>
  </si>
  <si>
    <r>
      <rPr>
        <b/>
        <sz val="8"/>
        <rFont val="Arial"/>
        <family val="2"/>
      </rPr>
      <t>4</t>
    </r>
    <r>
      <rPr>
        <sz val="8"/>
        <rFont val="Arial"/>
        <family val="2"/>
      </rPr>
      <t>. ACOGER JURÍDICAMENTE LOS CONCEPTOS TÉCNICOS MEDIANTE LA PROYECCIÓN DE LOS ACTOS ADMINISTRATIVOS AMBIENTALES DE CARÁCTER SANCIONATORIO</t>
    </r>
  </si>
  <si>
    <r>
      <rPr>
        <b/>
        <sz val="8"/>
        <rFont val="Arial"/>
        <family val="2"/>
      </rPr>
      <t xml:space="preserve">5. </t>
    </r>
    <r>
      <rPr>
        <sz val="8"/>
        <rFont val="Arial"/>
        <family val="2"/>
      </rPr>
      <t>REALIZAR EL PROCESO DE  ORGANIZACIÓN Y ADMINISTRACIÓN DE LOS DOCUMENTOS DE ARCHIVOS Y EXPEDIENTES SANCIONATORIOS</t>
    </r>
  </si>
  <si>
    <r>
      <rPr>
        <b/>
        <sz val="8"/>
        <rFont val="Arial"/>
        <family val="2"/>
      </rPr>
      <t>6.</t>
    </r>
    <r>
      <rPr>
        <sz val="8"/>
        <rFont val="Arial"/>
        <family val="2"/>
      </rPr>
      <t xml:space="preserve"> NOTIFICAR LOS ACTOS ADMINISTRATIVOS EN CUMPLIMIENTO DE LA NORMATIVIDAD ESTABLECIDA.</t>
    </r>
  </si>
  <si>
    <r>
      <rPr>
        <b/>
        <sz val="8"/>
        <rFont val="Arial"/>
        <family val="2"/>
      </rPr>
      <t xml:space="preserve">7. </t>
    </r>
    <r>
      <rPr>
        <sz val="8"/>
        <rFont val="Arial"/>
        <family val="2"/>
      </rPr>
      <t>REALIZAR ACCIONES DE SEGUIMIENTO Y  CONTROL AMBIENTAL  EN EL MARCO DEL TRÁMITE SANCIONATORIO.</t>
    </r>
  </si>
  <si>
    <t xml:space="preserve">3. FORMULAR E IMPLEMENTAR UN (1) PROGRAMA PARA LA ATENCIÓN INTEGRAL Y ESPECIALIZADA DE LA FAUNA SILVESTRE. </t>
  </si>
  <si>
    <r>
      <rPr>
        <b/>
        <sz val="8"/>
        <rFont val="Arial"/>
        <family val="2"/>
      </rPr>
      <t>8.</t>
    </r>
    <r>
      <rPr>
        <sz val="8"/>
        <rFont val="Arial"/>
        <family val="2"/>
      </rPr>
      <t xml:space="preserve"> REALIZAR LA FORMULACIÓN DEL PROGRAMA PARA LA ATENCIÓN INTEGRAL Y ESPECIALIZADA DE LA FAUNA SILVESTRE. </t>
    </r>
  </si>
  <si>
    <r>
      <t xml:space="preserve">9. </t>
    </r>
    <r>
      <rPr>
        <sz val="8"/>
        <rFont val="Arial"/>
        <family val="2"/>
      </rPr>
      <t xml:space="preserve">IMPLEMENTAR EL PROGRAMA PARA LA ATENCIÓN INTEGRAL Y ESPECIALIZADA DE LA FAUNA SILVESTRE. </t>
    </r>
  </si>
  <si>
    <t>TOTAL PONDERACIÓN</t>
  </si>
  <si>
    <r>
      <rPr>
        <sz val="12"/>
        <rFont val="Arial"/>
        <family val="2"/>
      </rPr>
      <t xml:space="preserve">PROGRAMACIÓN, ACTUALIZACIÓN Y SEGUIMIENTO DEL PLAN DE ACCIÓN
Actualización y seguimiento a la </t>
    </r>
    <r>
      <rPr>
        <b/>
        <sz val="12"/>
        <rFont val="Arial"/>
        <family val="2"/>
      </rPr>
      <t>Territorialización</t>
    </r>
  </si>
  <si>
    <t>3. EJECUTADO</t>
  </si>
  <si>
    <t>4. LOCALIZACIÓN GEOGRÁFICA</t>
  </si>
  <si>
    <t>6. POBLACIÓN</t>
  </si>
  <si>
    <t>1-USAQUEN</t>
  </si>
  <si>
    <t>1 - Paseo de los Libertadores
9 - Verbenal
11 - San Cristóbal Norte
12 - Toberín
13 - Los Cedros
14 - Usaquén
15 - Country Club
16 - Santa Bárbara</t>
  </si>
  <si>
    <t>1. POLÍTICA NACIONAL PARA LA GESTIÓN INTEGRAL DE LA BIODIVERSIDAD Y SUS SERVICIOS ECOSISTÉMICOS.
2.POLÍTICA PARA LA GESTIÓN DE LA CONSERVACIÓN DE LA BIODIVERSIDAD EN EL DISTRITO CAPITAL.</t>
  </si>
  <si>
    <t>TODOS</t>
  </si>
  <si>
    <t>COMUNIDAD EN GENERAL</t>
  </si>
  <si>
    <t>2-CHAPINERO</t>
  </si>
  <si>
    <t>88 - El Refugio
90 - Pardo Rubio
97 - Chico Lago
99 - Chapinero</t>
  </si>
  <si>
    <t>3-SANTA FE</t>
  </si>
  <si>
    <t>91 - Sagrado Corazón
92 - La Macarena
95 - Las Cruces
96 - Lourdes</t>
  </si>
  <si>
    <t>4-SAN CRISTOBAL</t>
  </si>
  <si>
    <t>32 - San Blas
33 - Sociego
34 - 20 de Julio
50 - La Gloria
51 - Los Libertadores</t>
  </si>
  <si>
    <t>5-USME</t>
  </si>
  <si>
    <t>52 - La Flora
56 - Danubio
57 - Gran Yomasa
58 - Comuneros
59 - Alfonso López</t>
  </si>
  <si>
    <t>6-TUNJUELITO</t>
  </si>
  <si>
    <t>42 - Venecia
62 - Tunjuelito</t>
  </si>
  <si>
    <t>7-BOSA</t>
  </si>
  <si>
    <t>49 - Apogeo
84 - Bosa Occidental
85 - Bosa Central
86 - El Porvenir
87 - Tintal Sur</t>
  </si>
  <si>
    <t>8-KENNEDY</t>
  </si>
  <si>
    <t>44 - Américas
45 - Carvajal
46 - Castilla
47 - Kennedy Central
48 - Timiza
79 - Calandaima
80 - Corabastos
81 - Gran Britalia
82 - Patio Bonito
113 - Bavaria</t>
  </si>
  <si>
    <t>9-FONTIBON</t>
  </si>
  <si>
    <t>75 - Fontibón
76 - Fontibón San Pablo
77- Zona Franca
110 - Ciudad Salitre Occidental
112 - Granjas de Techo
114 - Modelia
115 - Capellanía
117 - Aeropuerto El Dorado</t>
  </si>
  <si>
    <t>10-ENGATIVA</t>
  </si>
  <si>
    <t>26 - Las Ferias
29 - Minuto de Dios
30 - Boyacá Real
31 - Santa Cecilia
72 - Bolívia
73 - Gracés Navas
74 - Engativá
116 - Alamos</t>
  </si>
  <si>
    <t>11-SUBA</t>
  </si>
  <si>
    <t>2 - La Academia
3 - Guaymaral
17 - San José de Bavaría
18 - Britalia
19 - El Prado
20 - La Alhambra
23 - Casa Blanca Suba
24 - Niza
25 - La Floresta
27 - Suba
28 - El Rincón
71 - Tibabuyes
911 - UPR Suba</t>
  </si>
  <si>
    <t>12-BARRIOS UNIDOS</t>
  </si>
  <si>
    <t>21 - Los Andes
22 - Doce de Octubre
98 - Los Alcazares
103 - Parque Salitre</t>
  </si>
  <si>
    <t>13-TEUSAQUILLO</t>
  </si>
  <si>
    <t>100 - Galerías
101 - Teusaquillo
104 - Parque Simón Bolívar / CAN
106 - La Esmeralda
109 - Ciudad Salitre Oriental</t>
  </si>
  <si>
    <t>14-LOS MARTIRES</t>
  </si>
  <si>
    <t>37 - Santa Isabel
102 - La Sabana</t>
  </si>
  <si>
    <t>15-ANTONIO NARIÑO</t>
  </si>
  <si>
    <t>35 - Ciudad Jardín
38 - Restrepo</t>
  </si>
  <si>
    <t>16-PUENTE ARANDA</t>
  </si>
  <si>
    <t>40 - Ciudad Montes
41 - Muzu
43 - San Rafael
108 - Zona Industrial
111 - Puente Aranda</t>
  </si>
  <si>
    <t>17-CANDELARIA</t>
  </si>
  <si>
    <t>94 - La Candelaria</t>
  </si>
  <si>
    <t>18-RAFAEL URIBE URIBE</t>
  </si>
  <si>
    <t>36 - San José
39 - Quiroga
53 - Marco Fidel Suárez
54 - Marruecos
55 - Diana Turbay</t>
  </si>
  <si>
    <t>19-CIUDAD BOLIVAR</t>
  </si>
  <si>
    <t>65 - Arborizadora
66 - San Francisco
67 - Lucero
69 - Ismalel Perdomo
70 - Jerusalem</t>
  </si>
  <si>
    <t>ESPECIALES</t>
  </si>
  <si>
    <t>ESPECIALES
Corresponde a:
1. Capacitaciones virtuales.
2. Actas de visita, Conceptos e Informes Técnicos relacionados con liberaciones y reubicaciones de fauna silvestre en zonas diferentes a la zona urbana de Bogotá. 
3. Comunicaciones y PQRS que no tienen referencia geográfica.</t>
  </si>
  <si>
    <t>NACIONAL</t>
  </si>
  <si>
    <r>
      <rPr>
        <b/>
        <sz val="9"/>
        <color rgb="FF000000"/>
        <rFont val="Arial"/>
        <family val="2"/>
      </rPr>
      <t xml:space="preserve">Total MPI No. 1 </t>
    </r>
    <r>
      <rPr>
        <sz val="9"/>
        <color indexed="8"/>
        <rFont val="Arial"/>
        <family val="2"/>
      </rPr>
      <t xml:space="preserve">
Actuaciones técnicas o jurídicas adelantadas por la autoridad ambiental tendientes a la protección de los animales silvestres, evaluación y seguimiento del aprovechamiento de estos, sus productos y subproductos, y la prevención y control de su tráfico ilegal.</t>
    </r>
  </si>
  <si>
    <t>TOTAL MAGNITUD VIGENCIA</t>
  </si>
  <si>
    <t>19 LOCALIDADES</t>
  </si>
  <si>
    <t>1. POLÍTICA NACIONAL PARA LA GESTIÓN INTEGRAL DE LA BIODIVERSIDAD Y SUS SERVICIOS ECOSISTÉMICOS
2. POLÍTICA PARA LA GESTIÓN DE LA CONSERVACIÓN DE LA BIODIVERSIDAD EN EL DISTRITO CAPITAL.</t>
  </si>
  <si>
    <t>TOTAL RECURSOS VIGENCIA</t>
  </si>
  <si>
    <t>TOTAL MAGNITUD RESERVAS</t>
  </si>
  <si>
    <t>TOTAL RESERVAS PRESUPUESTALES</t>
  </si>
  <si>
    <r>
      <rPr>
        <b/>
        <sz val="9"/>
        <color rgb="FF000000"/>
        <rFont val="Arial"/>
        <family val="2"/>
      </rPr>
      <t>DISTRITAL
MPI No. 2</t>
    </r>
    <r>
      <rPr>
        <sz val="9"/>
        <color rgb="FF000000"/>
        <rFont val="Arial"/>
        <family val="2"/>
      </rPr>
      <t xml:space="preserve">: Desarrollo de los procesos sancionatorios requeridos a nivel distrital mediante la atención de los conceptos técnicos que se generan producto del tráfico ilegal del recurso fauna silvestre. </t>
    </r>
  </si>
  <si>
    <t>Formato: Programación, Actualización y Seguimiento  al Sistema de Información de Seguimiento a los Proyectos de Inversión Pública -SPI</t>
  </si>
  <si>
    <t>Municipios - 11001 - BOGOTA D.C. [BOGOTA] - Propios</t>
  </si>
  <si>
    <t>META TOTAL PROYECTO 2020-2024</t>
  </si>
  <si>
    <t>Aumentar la gestión para controlar el tráfico de la fauna silvestre</t>
  </si>
  <si>
    <t>Servicio de control y vigilancia al tráfico ilegal de especies</t>
  </si>
  <si>
    <t>Operativos de control y vigilancia realizados</t>
  </si>
  <si>
    <t>Número - Número: Cantidad</t>
  </si>
  <si>
    <t>Se presenta la descripción del avance en el Resumen Ejecutivo.</t>
  </si>
  <si>
    <t>.</t>
  </si>
  <si>
    <t>Implementar un programa para la atención integral y especializada de la fauna silvestre</t>
  </si>
  <si>
    <t>Documentos de lineamientos técnicos para la conservación de la biodiversidad y sus servicios eco sistémicos</t>
  </si>
  <si>
    <t xml:space="preserve">NOVIEMBRE </t>
  </si>
  <si>
    <t>Inversión - Adquisición de Bienes y Servicios: Ejecutar actuaciones técnicas o jurídicas de evaluación, control, seguimiento y prevención sobre el recurso fauna silvestre.</t>
  </si>
  <si>
    <t>Los compromisos se suscribieron en Julio y los giros se realizan mes vencido</t>
  </si>
  <si>
    <t>Inversión - Adquisición de Bienes y Servicios: Atender los conceptos técnicos que recomiendan actuaciones administrativas sancionatorias durante la vigencia para mejorar la eficiencia del proceso sancionatorio ambiental</t>
  </si>
  <si>
    <t>Inversión - Adquisición de Bienes y Servicios: Formular e implementar un programa para la atención integral y especializada de la fauna silvestre.</t>
  </si>
  <si>
    <t>Los giros corresponden a los contratos suscritos en julio.</t>
  </si>
  <si>
    <t>Los compromisos se suscribieron en Agosto y los giros se realizan mes vencido</t>
  </si>
  <si>
    <t>III ACTIVIDADES SUIFT (PRESUPUESTO) VIGENCIA 2022</t>
  </si>
  <si>
    <t>PRESUPUESTO VIGENCIA SUIFP 2022</t>
  </si>
  <si>
    <t>PRESUPUESTO
OBLIGADO (GIRADO) 2022</t>
  </si>
  <si>
    <t>1500G069 Actividades programadas y cumplidas en el plan de Accion integral vigente-</t>
  </si>
  <si>
    <t>Porcentaje- Porcentaje: Cantidad</t>
  </si>
  <si>
    <t>Tomando como referencia que 12,5 equivale al 100% de las actividades programadas y cumplidas en el Plan de Acción, el avance registrado corresponde al promedio del cumplimiento acumulado de las 2 actividades previstas para la vigencia.</t>
  </si>
  <si>
    <t>Tomando como referencia que 25% equivale al 100% de las actividades programadas y cumplidas en el Plan de Acción, el avance registrado corresponde al promedio del cumplimiento acumulado de las 2 actividades previstas para la vigencia.</t>
  </si>
  <si>
    <t>Indicador</t>
  </si>
  <si>
    <t>%</t>
  </si>
  <si>
    <t>RESC+CONTROL</t>
  </si>
  <si>
    <t>EVA+SEG</t>
  </si>
  <si>
    <t>PREVENCIÓN</t>
  </si>
  <si>
    <t>EVA+CT+SEG</t>
  </si>
  <si>
    <t>JURIDICO</t>
  </si>
  <si>
    <t>FAUNA</t>
  </si>
  <si>
    <t>DCA</t>
  </si>
  <si>
    <t>CAV</t>
  </si>
  <si>
    <t>TRATAMIENTO</t>
  </si>
  <si>
    <t>LOCALIDAD</t>
  </si>
  <si>
    <t>2018.12.31</t>
  </si>
  <si>
    <t>2019.12.31</t>
  </si>
  <si>
    <t>2020.05.31</t>
  </si>
  <si>
    <t>2020.12.31</t>
  </si>
  <si>
    <t>TOTAL 2020</t>
  </si>
  <si>
    <t>PROMEDIO</t>
  </si>
  <si>
    <t>META 1</t>
  </si>
  <si>
    <t>ACTIVIDAD</t>
  </si>
  <si>
    <t>PROGRAMADO AL PERIODO</t>
  </si>
  <si>
    <t>EJECUTADO ACUMULADO</t>
  </si>
  <si>
    <t>PROGRAMADO</t>
  </si>
  <si>
    <t>EJECUTADO</t>
  </si>
  <si>
    <t>1. RESCATE, CONTROL, DISPOSICIÓN FINAL</t>
  </si>
  <si>
    <t>2. EVALUACIÓN Y SEGUIMIENTO.</t>
  </si>
  <si>
    <t>3. PREVENCIÓN</t>
  </si>
  <si>
    <t>INVERSIÓN</t>
  </si>
  <si>
    <t>GESTIÓN</t>
  </si>
  <si>
    <t>6, % CUMPLIMIENTO ACUMULADO (al periodo) cuatrienio</t>
  </si>
  <si>
    <t xml:space="preserve">MPD </t>
  </si>
  <si>
    <t>256. AUMENTAR EN UN 15% LAS ACTUACIONES TÉCNICAS O JURÍDICAS PARA LA PROTECCIÓN DE LOS ANIMALES SILVESTRES, EVALUACIÓN Y SEGUIMIENTO DEL APROVECHAMIENTO DE ESTOS, SUS PRODUCTOS Y SUBPRODUCTOS, Y LA PREVENCIÓN Y CONTROL DE SU TRÁFICO ILEGAL.</t>
  </si>
  <si>
    <t>MPD FAUNA</t>
  </si>
  <si>
    <t>Se incluyen   columnas con nuevos patrones de medición en los omponentes de Gestión e Inversión</t>
  </si>
  <si>
    <t>Radicado No. 2021IE106063 del 31 de mayo del 2021.</t>
  </si>
  <si>
    <r>
      <t>Versión:</t>
    </r>
    <r>
      <rPr>
        <b/>
        <sz val="20"/>
        <color rgb="FFFF0000"/>
        <rFont val="Arial"/>
        <family val="2"/>
      </rPr>
      <t xml:space="preserve"> </t>
    </r>
    <r>
      <rPr>
        <b/>
        <sz val="20"/>
        <rFont val="Arial"/>
        <family val="2"/>
      </rPr>
      <t>14</t>
    </r>
  </si>
  <si>
    <t>Versión: 14</t>
  </si>
  <si>
    <r>
      <rPr>
        <b/>
        <sz val="9"/>
        <color rgb="FF000000"/>
        <rFont val="Arial"/>
        <family val="2"/>
      </rPr>
      <t>DISTRITAL
MPI No. 3</t>
    </r>
    <r>
      <rPr>
        <sz val="9"/>
        <color rgb="FF000000"/>
        <rFont val="Arial"/>
        <family val="2"/>
      </rPr>
      <t>: Programa para la atención integral y especializado de la fauna silvestre, su implementación se da en el Centro de Atención y Valoración de Flora y Fauna Silvestre.</t>
    </r>
  </si>
  <si>
    <t>Sept</t>
  </si>
  <si>
    <t>DISTRITAL</t>
  </si>
  <si>
    <t xml:space="preserve">En la localidad de Bosa se encuentra ubicado 1  punto de control de la SDA, que corresponde a:
► Oficina de Enlace Terminal del Sur.
En el presente reporte se iincluyen las actuaciones ejecutadas en ese punto de inversión. </t>
  </si>
  <si>
    <r>
      <t>Del 01 al 30 de septiembre de 2021 se ejecutaron 1.050 actuaciones técnicas y jurídicas sobre el recurso fauna silvestre, dando lugar así a un</t>
    </r>
    <r>
      <rPr>
        <b/>
        <sz val="12"/>
        <color theme="1"/>
        <rFont val="Arial"/>
        <family val="2"/>
      </rPr>
      <t xml:space="preserve"> avance acumulado en la vigencia de 6.265 actuaciones,</t>
    </r>
    <r>
      <rPr>
        <sz val="12"/>
        <color theme="1"/>
        <rFont val="Arial"/>
        <family val="2"/>
      </rPr>
      <t xml:space="preserve"> que corresponden a:
</t>
    </r>
    <r>
      <rPr>
        <b/>
        <sz val="12"/>
        <color theme="1"/>
        <rFont val="Arial"/>
        <family val="2"/>
      </rPr>
      <t xml:space="preserve">CONTROL AL TRÁFICO ILEGAL DE FAUNA SILVESTRE.
</t>
    </r>
    <r>
      <rPr>
        <sz val="12"/>
        <color theme="1"/>
        <rFont val="Arial"/>
        <family val="2"/>
      </rPr>
      <t xml:space="preserve">
► Visitas / Previsitas de control de fauna silvestre por concepto de tenencia o comercialización: Mes - 115; Acumulado - 474.
► Operativos de control: Mes - 3; Acumulado - 28.
► Conceptos Técnicos de Incautación: Mes - 26; Acumulado - 134.
► Verificaciones e inspecciones: Mes - 75; Acumulado - 286.
► Rondas de control: Mes - 87; Acumulado - 363.
</t>
    </r>
    <r>
      <rPr>
        <b/>
        <sz val="12"/>
        <color theme="1"/>
        <rFont val="Arial"/>
        <family val="2"/>
      </rPr>
      <t xml:space="preserve">
EVALUACIÓN Y SEGUIMIENTO AL APROVECHAMIENTO LEGAL DEL RECURSO FAUNA SILVESTRE.
</t>
    </r>
    <r>
      <rPr>
        <sz val="12"/>
        <color theme="1"/>
        <rFont val="Arial"/>
        <family val="2"/>
      </rPr>
      <t xml:space="preserve">
► Visitas de revisión de exportaciones e importaciones de fauna silvestre: Mes - 21; Acumulado - 157.
► Visitas para expedición de salvoconductos: Mes - 6; Acumulado - 66.
► Visitas cambio de precintos: Mes - 0; Acumulado - 17.
► Visitas de verificación de salvoconductos ingresados: Mes - 6; Acumulado - 53.
► Visitas para permisos de aprovechamiento: Mes - 0; Acumulado - 6.
► Visitas de seguimiento a permisos: Mes - 28; Acumulado - 41.
► Visitas Inventario de permisos: Mes - 6; Acumulado - 18.
► Inducciones: Mes - 0; Acumulado - 9.
► Conceptos técnicos de evaluación y seguimiento: Mes - 4; Acumulado - 16.
► Visitas de fraccionamiento de pieles: Mes - 0; Acumulado - 12.
► Visitas de egreso: Mes - 0; Acumulado - 16.
► Rondas de seguimiento: Mes - 1; Acumulado - 7.
► Actos administrativos: Mes - 51; Acumulado - 53.
</t>
    </r>
    <r>
      <rPr>
        <b/>
        <sz val="12"/>
        <color theme="1"/>
        <rFont val="Arial"/>
        <family val="2"/>
      </rPr>
      <t>PROTECCIÓN DE LA FAUNA SILVESTRE.</t>
    </r>
    <r>
      <rPr>
        <sz val="12"/>
        <color theme="1"/>
        <rFont val="Arial"/>
        <family val="2"/>
      </rPr>
      <t xml:space="preserve">
► Visitas de atención de fauna silvestre por concepto de presencia y rescate: Mes - 570; Acumulado – 4.000.
► Procedimientos de disposición final: Mes - 16; Acumulado - 238.
► Conceptos Técnicos de disposición final: Mes - 18; Acumulado - 82.
</t>
    </r>
    <r>
      <rPr>
        <b/>
        <sz val="12"/>
        <color theme="1"/>
        <rFont val="Arial"/>
        <family val="2"/>
      </rPr>
      <t xml:space="preserve">PREVENCIÓN AL TRÁFICO ILEGAL DE FAUNA SILVESTRE.
</t>
    </r>
    <r>
      <rPr>
        <sz val="12"/>
        <color theme="1"/>
        <rFont val="Arial"/>
        <family val="2"/>
      </rPr>
      <t xml:space="preserve">
► Capacitaciones: Mes - 17; Acumulado - 97.
► Sensibilizaciones: Mes - 0; Acumulado - 64.
► Rondas de prevención: Mes - 0; Acumulado - 28.</t>
    </r>
  </si>
  <si>
    <t>7, LOGROS CORTE A SEPTIEMBRE AÑO 2021</t>
  </si>
  <si>
    <r>
      <t>Del 01 de enero al 30 de septiembre de 2021, la Secretaría Distrital de Ambiente a través de la Subdirección de Silvicultura, Flora y Fauna Silvestre</t>
    </r>
    <r>
      <rPr>
        <b/>
        <sz val="8"/>
        <color theme="1"/>
        <rFont val="Arial"/>
        <family val="2"/>
      </rPr>
      <t xml:space="preserve"> ejecutó 5.605 actuaciones técnicas de rescate y control</t>
    </r>
    <r>
      <rPr>
        <sz val="8"/>
        <color theme="1"/>
        <rFont val="Arial"/>
        <family val="2"/>
      </rPr>
      <t xml:space="preserve">, tendientes a proteger y conservar los especimenes de la fauna silvestre.   
Las </t>
    </r>
    <r>
      <rPr>
        <b/>
        <sz val="8"/>
        <color theme="1"/>
        <rFont val="Arial"/>
        <family val="2"/>
      </rPr>
      <t>5.605</t>
    </r>
    <r>
      <rPr>
        <sz val="8"/>
        <color theme="1"/>
        <rFont val="Arial"/>
        <family val="2"/>
      </rPr>
      <t xml:space="preserve"> actuaciones ejecutadas se distribuyen así:
► Visitas / Previsitas de control de fauna silvestre por concepto de tenencia o comercialización: 474
► Operativos de control: 28
► Conceptos Técnicos de Incautación: 134
► Verificaciones e inspecciones: 286
► Rondas de control: 363
► Visitas de atención de fauna silvestre por concepto de presencia y rescate: 4.000
► Procedimientos de disposición de especímenes de fauna silvestre: 238
► Conceptos Técnicos de disposición final: 82</t>
    </r>
  </si>
  <si>
    <r>
      <t>En el marco del proceso de evaluación y seguimiento a la movilización nacional e internacional de los especimenes de fauna silvestre y al aprovechamiento legal del recurso, la Secretaría Distrital de Ambiente a través de la Subdirección de Silvicultura, Flora y Fauna Silvestre,  del 01 de enero al 30 de septiembre de 2021</t>
    </r>
    <r>
      <rPr>
        <b/>
        <sz val="8"/>
        <color theme="1"/>
        <rFont val="Arial"/>
        <family val="2"/>
      </rPr>
      <t xml:space="preserve"> ejecutó 471 actuaciones técnicas</t>
    </r>
    <r>
      <rPr>
        <sz val="8"/>
        <color theme="1"/>
        <rFont val="Arial"/>
        <family val="2"/>
      </rPr>
      <t>, cuyo detalle se relaciona a continuación:
► Visitas de revisión de exportaciones e importaciones de fauna silvestre: 157
► Visitas para expedición de salvoconductos: 66
► Visitas cambio de precintos: 17
► Visitas de verificación de salvoconductos ingresados: 53
► Visitas para permisos de aprovechamiento: 6
► Visitas de seguimiento a permisos: 41
► Visitas Inventario de permisos: 18
► Inducciones: 9
► Conceptos técnicos de evaluación y seguimiento a permisos de aprovechamiento de fauna silvestre: 16
► Visitas de fraccionamiento de pieles: 12
► Visitas de egreso: 16
► Rondas de seguimiento: 7
► Actos administrativos: 53</t>
    </r>
  </si>
  <si>
    <r>
      <t xml:space="preserve">Del 01 de enero al 30 de septiembre de 2021, la Secretaría Distrital de Ambiente a través de la Subdirección de Silvicultura, Flora y Fauna Silvestre </t>
    </r>
    <r>
      <rPr>
        <b/>
        <sz val="8"/>
        <color theme="1"/>
        <rFont val="Arial"/>
        <family val="2"/>
      </rPr>
      <t>ejecutó 189 actuaciones técnicas de promoción y divulgación de conocimiento</t>
    </r>
    <r>
      <rPr>
        <sz val="8"/>
        <color theme="1"/>
        <rFont val="Arial"/>
        <family val="2"/>
      </rPr>
      <t xml:space="preserve"> tendiente a proteger el recurso fauna silvestre y prevenir su tráfico ilegal..
Las actuaciones ejecutadas corresponden a:
► Capacitaciones: 97
► Sensibilizaciones: 64
► Rondas de prevención: 28</t>
    </r>
  </si>
  <si>
    <r>
      <t xml:space="preserve">Del </t>
    </r>
    <r>
      <rPr>
        <b/>
        <sz val="8"/>
        <color theme="1"/>
        <rFont val="Arial"/>
        <family val="2"/>
      </rPr>
      <t>01 de enero al 30 de septiembre de 2021</t>
    </r>
    <r>
      <rPr>
        <sz val="8"/>
        <color theme="1"/>
        <rFont val="Arial"/>
        <family val="2"/>
      </rPr>
      <t xml:space="preserve"> se realizó el proceso de organización y administración documental a través de las siguientes acciones archivísticas:
</t>
    </r>
    <r>
      <rPr>
        <b/>
        <sz val="8"/>
        <color theme="1"/>
        <rFont val="Arial"/>
        <family val="2"/>
      </rPr>
      <t>Primer Trimestre</t>
    </r>
    <r>
      <rPr>
        <sz val="8"/>
        <color theme="1"/>
        <rFont val="Arial"/>
        <family val="2"/>
      </rPr>
      <t xml:space="preserve">
1. Se realizaron las acciones de consulta y préstamos de 4 expedientes 
2. Se adelantaron actividades de gestión propias del proceso archivístico de la Dirección de Control Ambiental. 
3. Se realizó la apertura de</t>
    </r>
    <r>
      <rPr>
        <b/>
        <sz val="8"/>
        <color theme="1"/>
        <rFont val="Arial"/>
        <family val="2"/>
      </rPr>
      <t xml:space="preserve"> 26 expedientes</t>
    </r>
    <r>
      <rPr>
        <sz val="8"/>
        <color theme="1"/>
        <rFont val="Arial"/>
        <family val="2"/>
      </rPr>
      <t xml:space="preserve"> asociados al recurso fauna.
4. Se realizó verificación Física de Expedientes de </t>
    </r>
    <r>
      <rPr>
        <b/>
        <sz val="8"/>
        <color theme="1"/>
        <rFont val="Arial"/>
        <family val="2"/>
      </rPr>
      <t>819 expedientes</t>
    </r>
    <r>
      <rPr>
        <sz val="8"/>
        <color theme="1"/>
        <rFont val="Arial"/>
        <family val="2"/>
      </rPr>
      <t xml:space="preserve">
5. Se realizó levantamiento Base de Datos Inserciones DCA de </t>
    </r>
    <r>
      <rPr>
        <b/>
        <sz val="8"/>
        <color theme="1"/>
        <rFont val="Arial"/>
        <family val="2"/>
      </rPr>
      <t xml:space="preserve">111 expedientes </t>
    </r>
    <r>
      <rPr>
        <sz val="8"/>
        <color theme="1"/>
        <rFont val="Arial"/>
        <family val="2"/>
      </rPr>
      <t xml:space="preserve">
6. Se realizó levantamiento Base de Datos Inserciones Protech de </t>
    </r>
    <r>
      <rPr>
        <b/>
        <sz val="8"/>
        <color theme="1"/>
        <rFont val="Arial"/>
        <family val="2"/>
      </rPr>
      <t xml:space="preserve">363 expedientes
Segundo Trimestre
</t>
    </r>
    <r>
      <rPr>
        <sz val="8"/>
        <color theme="1"/>
        <rFont val="Arial"/>
        <family val="2"/>
      </rPr>
      <t xml:space="preserve">1. Se realizó la apertura de </t>
    </r>
    <r>
      <rPr>
        <b/>
        <sz val="8"/>
        <color theme="1"/>
        <rFont val="Arial"/>
        <family val="2"/>
      </rPr>
      <t xml:space="preserve">77 expedientes </t>
    </r>
    <r>
      <rPr>
        <sz val="8"/>
        <color theme="1"/>
        <rFont val="Arial"/>
        <family val="2"/>
      </rPr>
      <t xml:space="preserve">asociados al recurso Fauna.
2. Se realizó la ordenación de </t>
    </r>
    <r>
      <rPr>
        <b/>
        <sz val="8"/>
        <color theme="1"/>
        <rFont val="Arial"/>
        <family val="2"/>
      </rPr>
      <t>50 expedientes</t>
    </r>
    <r>
      <rPr>
        <sz val="8"/>
        <color theme="1"/>
        <rFont val="Arial"/>
        <family val="2"/>
      </rPr>
      <t xml:space="preserve"> asociados al recurso Fauna.
5. Se atendieron solicitudes de </t>
    </r>
    <r>
      <rPr>
        <b/>
        <sz val="8"/>
        <color theme="1"/>
        <rFont val="Arial"/>
        <family val="2"/>
      </rPr>
      <t>19 préstamos</t>
    </r>
    <r>
      <rPr>
        <sz val="8"/>
        <color theme="1"/>
        <rFont val="Arial"/>
        <family val="2"/>
      </rPr>
      <t xml:space="preserve">  de expedientes
</t>
    </r>
    <r>
      <rPr>
        <b/>
        <sz val="8"/>
        <color theme="1"/>
        <rFont val="Arial"/>
        <family val="2"/>
      </rPr>
      <t xml:space="preserve">Tercer Trimestre:
</t>
    </r>
    <r>
      <rPr>
        <sz val="8"/>
        <color theme="1"/>
        <rFont val="Arial"/>
        <family val="2"/>
      </rPr>
      <t xml:space="preserve">1. Se realizó la apertura de </t>
    </r>
    <r>
      <rPr>
        <b/>
        <sz val="8"/>
        <color theme="1"/>
        <rFont val="Arial"/>
        <family val="2"/>
      </rPr>
      <t xml:space="preserve">78 expedientes </t>
    </r>
    <r>
      <rPr>
        <sz val="8"/>
        <color theme="1"/>
        <rFont val="Arial"/>
        <family val="2"/>
      </rPr>
      <t xml:space="preserve">asociados al recurso fauna.
2. Se realizó en carpeteado de </t>
    </r>
    <r>
      <rPr>
        <b/>
        <sz val="8"/>
        <color theme="1"/>
        <rFont val="Arial"/>
        <family val="2"/>
      </rPr>
      <t>2 expedientes</t>
    </r>
    <r>
      <rPr>
        <sz val="8"/>
        <color theme="1"/>
        <rFont val="Arial"/>
        <family val="2"/>
      </rPr>
      <t xml:space="preserve"> asociados al recurso fauna
3  Se realizó Asociación de radicados - Forest: </t>
    </r>
    <r>
      <rPr>
        <b/>
        <sz val="8"/>
        <color theme="1"/>
        <rFont val="Arial"/>
        <family val="2"/>
      </rPr>
      <t>10 expedientes</t>
    </r>
    <r>
      <rPr>
        <sz val="8"/>
        <color theme="1"/>
        <rFont val="Arial"/>
        <family val="2"/>
      </rPr>
      <t xml:space="preserve">
4. Se realizó ordenación a </t>
    </r>
    <r>
      <rPr>
        <b/>
        <sz val="8"/>
        <color theme="1"/>
        <rFont val="Arial"/>
        <family val="2"/>
      </rPr>
      <t>89 expedientes</t>
    </r>
    <r>
      <rPr>
        <sz val="8"/>
        <color theme="1"/>
        <rFont val="Arial"/>
        <family val="2"/>
      </rPr>
      <t xml:space="preserve"> asociados al recurso fauna
5. Se realizó FUID a </t>
    </r>
    <r>
      <rPr>
        <b/>
        <sz val="8"/>
        <color theme="1"/>
        <rFont val="Arial"/>
        <family val="2"/>
      </rPr>
      <t>45 expedientes</t>
    </r>
    <r>
      <rPr>
        <sz val="8"/>
        <color theme="1"/>
        <rFont val="Arial"/>
        <family val="2"/>
      </rPr>
      <t xml:space="preserve"> asociados al recurso fauna
6. Se realizó Hoja de Control a</t>
    </r>
    <r>
      <rPr>
        <b/>
        <sz val="8"/>
        <color theme="1"/>
        <rFont val="Arial"/>
        <family val="2"/>
      </rPr>
      <t xml:space="preserve"> 45 expedientes</t>
    </r>
    <r>
      <rPr>
        <sz val="8"/>
        <color theme="1"/>
        <rFont val="Arial"/>
        <family val="2"/>
      </rPr>
      <t xml:space="preserve"> asociados al recurso fauna
7. Se atendieron solicitudes de préstamo de 37</t>
    </r>
    <r>
      <rPr>
        <b/>
        <sz val="8"/>
        <color theme="1"/>
        <rFont val="Arial"/>
        <family val="2"/>
      </rPr>
      <t xml:space="preserve"> expedientes
</t>
    </r>
  </si>
  <si>
    <r>
      <t xml:space="preserve">Del </t>
    </r>
    <r>
      <rPr>
        <b/>
        <sz val="8"/>
        <color theme="1"/>
        <rFont val="Arial"/>
        <family val="2"/>
      </rPr>
      <t>01 de enero al 30 de septiembre de 2021</t>
    </r>
    <r>
      <rPr>
        <sz val="8"/>
        <color theme="1"/>
        <rFont val="Arial"/>
        <family val="2"/>
      </rPr>
      <t xml:space="preserve"> se realizaron las siguientes acciones asociadas al trámite de notificación:
</t>
    </r>
    <r>
      <rPr>
        <b/>
        <sz val="8"/>
        <rFont val="Arial"/>
        <family val="2"/>
      </rPr>
      <t xml:space="preserve">
Primer trimestre 2021
</t>
    </r>
    <r>
      <rPr>
        <sz val="8"/>
        <rFont val="Arial"/>
        <family val="2"/>
      </rPr>
      <t xml:space="preserve">Se reportó el trámite de notificación de </t>
    </r>
    <r>
      <rPr>
        <b/>
        <sz val="8"/>
        <rFont val="Arial"/>
        <family val="2"/>
      </rPr>
      <t>57 Actos Administrativos</t>
    </r>
    <r>
      <rPr>
        <sz val="8"/>
        <rFont val="Arial"/>
        <family val="2"/>
      </rPr>
      <t xml:space="preserve"> así: 1 Autoriza Disposición final de especímenes de fauna silvestre - 2 Practica de Pruebas - 3 Inicio de Proceso Sancionatorio - 3 Formulación de Pliego de Cargos - 3 Archivo – 12 corresponde a un proceso sujeto a Concepto Técnico o informe Técnico, y 33 actos asociados a otros procesos sancionatorios. 
</t>
    </r>
    <r>
      <rPr>
        <b/>
        <sz val="8"/>
        <rFont val="Arial"/>
        <family val="2"/>
      </rPr>
      <t xml:space="preserve">Segundo trimestre 2021
</t>
    </r>
    <r>
      <rPr>
        <sz val="8"/>
        <rFont val="Arial"/>
        <family val="2"/>
      </rPr>
      <t xml:space="preserve">Se reporta el trámite de notificación de </t>
    </r>
    <r>
      <rPr>
        <b/>
        <sz val="8"/>
        <rFont val="Arial"/>
        <family val="2"/>
      </rPr>
      <t>94 Actos Administrativos</t>
    </r>
    <r>
      <rPr>
        <sz val="8"/>
        <rFont val="Arial"/>
        <family val="2"/>
      </rPr>
      <t xml:space="preserve"> de los cuales: 34 corresponden a un proceso sujeto a Concepto Técnico o Informe Técnico, y 60 actos asociados a otros procesos sancionatorios. Tipo de Notificaciones: 26 Edictos, 49 Publicaciones de Aviso, 16 Notificaciones de Personal, 2.x 472
</t>
    </r>
    <r>
      <rPr>
        <b/>
        <sz val="8"/>
        <rFont val="Arial"/>
        <family val="2"/>
      </rPr>
      <t>Tercer trimestre 2021</t>
    </r>
    <r>
      <rPr>
        <sz val="8"/>
        <rFont val="Arial"/>
        <family val="2"/>
      </rPr>
      <t xml:space="preserve">
Se reporta el trámite de notificación de</t>
    </r>
    <r>
      <rPr>
        <b/>
        <sz val="8"/>
        <rFont val="Arial"/>
        <family val="2"/>
      </rPr>
      <t xml:space="preserve"> 223 Actos Administrativos</t>
    </r>
    <r>
      <rPr>
        <sz val="8"/>
        <rFont val="Arial"/>
        <family val="2"/>
      </rPr>
      <t xml:space="preserve"> de los cuales: 74 corresponden a un proceso sujeto a Concepto Técnico o Informe Técnico, y 149 actos asociados a otros procesos sancionatorios. Tipo de Notificaciones: 33 Aviso, 50 Edictos, 25 Personal, 7 electrónica, 106 Publicación de Aviso,  1 Publicación de Comunicación , 1 4-72.
</t>
    </r>
    <r>
      <rPr>
        <b/>
        <sz val="8"/>
        <rFont val="Arial"/>
        <family val="2"/>
      </rPr>
      <t xml:space="preserve">
</t>
    </r>
  </si>
  <si>
    <r>
      <t xml:space="preserve">Del </t>
    </r>
    <r>
      <rPr>
        <b/>
        <sz val="8"/>
        <rFont val="Arial"/>
        <family val="2"/>
      </rPr>
      <t xml:space="preserve">01 de enero al 30 de septiembre de 2021 </t>
    </r>
    <r>
      <rPr>
        <sz val="8"/>
        <rFont val="Arial"/>
        <family val="2"/>
      </rPr>
      <t xml:space="preserve">se realizaron las siguientes gestiones en torno al seguimiento y control asociadas al Recurso Fauna:
</t>
    </r>
    <r>
      <rPr>
        <b/>
        <sz val="8"/>
        <rFont val="Arial"/>
        <family val="2"/>
      </rPr>
      <t xml:space="preserve">
Primer trimestre 2021
</t>
    </r>
    <r>
      <rPr>
        <sz val="8"/>
        <rFont val="Arial"/>
        <family val="2"/>
      </rPr>
      <t xml:space="preserve">Elaboración de 7 informes técnicos de criterios para los siguientes procesos: 4288229. Tercero:  Franklin Fabián Vargas Molano. 3868189 Luis Eduardo Sepúlveda Escobar - 4827759 Denis del Carmen Bonfante - 4827758 Jazmín Paola Arenas Villamizar. - 3874726 Clarenza Martínez Sánchez. - 3874547 Nelson Lozano. - 3916729 Nelly Marcela Vargas Gómez.
</t>
    </r>
    <r>
      <rPr>
        <b/>
        <sz val="8"/>
        <rFont val="Arial"/>
        <family val="2"/>
      </rPr>
      <t xml:space="preserve">
Segundo Trimestre 2021:
</t>
    </r>
    <r>
      <rPr>
        <sz val="8"/>
        <rFont val="Arial"/>
        <family val="2"/>
      </rPr>
      <t xml:space="preserve">Elaboración de 4 Informes Técnicos de Criterios para los siguientes procesos: 4798294,3886823, 4520068, 3868189 - Imposición de sanción. En mayo y junio no se avanzaron procesos asociados al control y seguimiento ambiental.
</t>
    </r>
    <r>
      <rPr>
        <b/>
        <sz val="8"/>
        <rFont val="Arial"/>
        <family val="2"/>
      </rPr>
      <t xml:space="preserve">
Tercer trimestre 2021:
</t>
    </r>
    <r>
      <rPr>
        <sz val="8"/>
        <rFont val="Arial"/>
        <family val="2"/>
      </rPr>
      <t xml:space="preserve">Se realizan actividades de gestión asociadas a la proyección y revisión de </t>
    </r>
    <r>
      <rPr>
        <b/>
        <sz val="8"/>
        <rFont val="Arial"/>
        <family val="2"/>
      </rPr>
      <t>6 Informes técnicos de criterios</t>
    </r>
    <r>
      <rPr>
        <sz val="8"/>
        <rFont val="Arial"/>
        <family val="2"/>
      </rPr>
      <t>. Actualmente se encuentran en trámite 13 procesos de meses anteriores, en etapa de revisión, los cuales se avanzarán para firma de conformidad con la viabilidad técnico juridica requerida. Actualmente la DCA se encuentra realizando un plan de choque para atender con prioridad los procesos pendientes por aprobación y firma, se realizará seguimiento y reporte de avance el dia 10 de Octubre de 2021.</t>
    </r>
  </si>
  <si>
    <t xml:space="preserve">Con el objeto de brindar una atención integral y especializada a la fauna silvestre que se encuentra bajo custodia de la Secretaría Distrital de Ambiente en el Centro de Atención, Valoración y Rehabilitación de Flora y Fauna Silvestre – CAVRFFS, del 01 de febrero al 30 de junio de 2021 se formuló el "PROGRAMA PARA LA ATENCIÓN INTEGRAL Y ESPECIALIZADA DE LA FAUNA SILVESTRE RECUPERADA POR LA SECRETARÍA DISTRITAL DE AMBIENTE", distribuido en 8 ejes temáticos, que corresponden a: Antecedentes; marco normativo; objetivo, alcance y estructura del programa; responsabilidades generales; procedimiento general para la recepción, atención, valoración y manejo técnico de la fauna silvestre; evaluación del programa; instructivo de fuga de animales para su posterior seguimiento y control; y componente ambiental. </t>
  </si>
  <si>
    <r>
      <t xml:space="preserve">Con el objeto de brindar una atención integral y especializada a la fauna silvestre que se encuentra bajo custodia de la Secretaría Distrital de Ambiente en el Centro de Atención, Valoración y Rehabilitación de Flora y Fauna Silvestre – CAVRFFS, del 01 de febrero al 30 de septiembre de 2021 se adelantaron las siguientes actividades para avanzar en la </t>
    </r>
    <r>
      <rPr>
        <b/>
        <sz val="8"/>
        <rFont val="Arial"/>
        <family val="2"/>
      </rPr>
      <t>etapa de implementación:</t>
    </r>
    <r>
      <rPr>
        <sz val="8"/>
        <rFont val="Arial"/>
        <family val="2"/>
      </rPr>
      <t xml:space="preserve">
</t>
    </r>
    <r>
      <rPr>
        <b/>
        <sz val="8"/>
        <rFont val="Arial"/>
        <family val="2"/>
      </rPr>
      <t xml:space="preserve">COMPONENTE TÉCNICO:
</t>
    </r>
    <r>
      <rPr>
        <sz val="8"/>
        <rFont val="Arial"/>
        <family val="2"/>
      </rPr>
      <t xml:space="preserve">
</t>
    </r>
    <r>
      <rPr>
        <b/>
        <sz val="8"/>
        <rFont val="Arial"/>
        <family val="2"/>
      </rPr>
      <t>1.</t>
    </r>
    <r>
      <rPr>
        <sz val="8"/>
        <rFont val="Arial"/>
        <family val="2"/>
      </rPr>
      <t xml:space="preserve"> Se realizaron valoraciones veterinarias y zootécnicas al 100% de los animales ingresados al CAVRFFS.
</t>
    </r>
    <r>
      <rPr>
        <b/>
        <sz val="8"/>
        <rFont val="Arial"/>
        <family val="2"/>
      </rPr>
      <t>2</t>
    </r>
    <r>
      <rPr>
        <sz val="8"/>
        <rFont val="Arial"/>
        <family val="2"/>
      </rPr>
      <t xml:space="preserve">. Se realizaron valoraciones biológicas al 97% de los animales ingresados al CAVRFFS.
</t>
    </r>
    <r>
      <rPr>
        <b/>
        <sz val="8"/>
        <rFont val="Arial"/>
        <family val="2"/>
      </rPr>
      <t>3</t>
    </r>
    <r>
      <rPr>
        <sz val="8"/>
        <rFont val="Arial"/>
        <family val="2"/>
      </rPr>
      <t xml:space="preserve">. Se realizó evaluación desde su condición corporal y especie al 100% de los animales neonatos que ingresaron al CAVRFFS, con el fin de definir la dieta apropiada al ingreso.
</t>
    </r>
    <r>
      <rPr>
        <b/>
        <sz val="8"/>
        <rFont val="Arial"/>
        <family val="2"/>
      </rPr>
      <t>4</t>
    </r>
    <r>
      <rPr>
        <sz val="8"/>
        <rFont val="Arial"/>
        <family val="2"/>
      </rPr>
      <t xml:space="preserve">.Se calcularon las tasas de morbilidad y mortalidad, las cuales se clasificaron como bajas, a excepción de agosto que se clasificó como media. 
        Abril ► 1.46% y 3.53% respectivamente.
        Mayo ► 1.13% y 2,63% respectivamente.
        Junio ► 1,95% y 3,78% respectivamente.
        Julio ► 1,13% y 3,46% respectivamente.
        Agosto ► 2,8% y 7,63% respectivamente.
       Septiembre ► 1,49% y 5,89% respectivamente.
</t>
    </r>
    <r>
      <rPr>
        <b/>
        <sz val="8"/>
        <rFont val="Arial"/>
        <family val="2"/>
      </rPr>
      <t xml:space="preserve">
COMPONENTE AMBIENTAL: 
</t>
    </r>
    <r>
      <rPr>
        <sz val="8"/>
        <rFont val="Arial"/>
        <family val="2"/>
      </rPr>
      <t xml:space="preserve">
</t>
    </r>
    <r>
      <rPr>
        <b/>
        <sz val="8"/>
        <rFont val="Arial"/>
        <family val="2"/>
      </rPr>
      <t xml:space="preserve">1. </t>
    </r>
    <r>
      <rPr>
        <sz val="8"/>
        <rFont val="Arial"/>
        <family val="2"/>
      </rPr>
      <t xml:space="preserve">Se realizó la actualización del Plan para la Gestión Integral de los Residuos Generados en la Atención en Salud y otras Actividades (PGIRASA) del CAVRFFS.
</t>
    </r>
    <r>
      <rPr>
        <b/>
        <sz val="8"/>
        <rFont val="Arial"/>
        <family val="2"/>
      </rPr>
      <t>2.</t>
    </r>
    <r>
      <rPr>
        <sz val="8"/>
        <rFont val="Arial"/>
        <family val="2"/>
      </rPr>
      <t xml:space="preserve"> Se realizó la disposición final de residuos reciclables y no aprovechables, y se realizó la clasificación de residuos teniendo en cuenta los códigos de color.
</t>
    </r>
    <r>
      <rPr>
        <b/>
        <sz val="8"/>
        <rFont val="Arial"/>
        <family val="2"/>
      </rPr>
      <t xml:space="preserve">3. </t>
    </r>
    <r>
      <rPr>
        <sz val="8"/>
        <rFont val="Arial"/>
        <family val="2"/>
      </rPr>
      <t xml:space="preserve">Se realizó el pesaje de los residuos no aprovechables, aprovechables, orgánicos y peligrosos generados en el CAVRFFS.
</t>
    </r>
    <r>
      <rPr>
        <b/>
        <sz val="8"/>
        <rFont val="Arial"/>
        <family val="2"/>
      </rPr>
      <t xml:space="preserve">4. </t>
    </r>
    <r>
      <rPr>
        <sz val="8"/>
        <rFont val="Arial"/>
        <family val="2"/>
      </rPr>
      <t>Se realizó la instalación de 55 películas microperforadas para reducir el estrés visual de los animales alojados, así como de 40 m2 de tela de aislamiento visual para primates, y se hizo registro periódico de las temperaturas generadas por el sistema de calefacción.</t>
    </r>
  </si>
  <si>
    <t xml:space="preserve">Del 01 de febrero al 30 de septiembre de 2021 desde la recepción hasta su disposición final, se brindó una atención integral y especializada a la fauna silvestre recuperada por la Secretaría a través de sus diferentes actuaciones. </t>
  </si>
  <si>
    <r>
      <t xml:space="preserve">EJECUTADO </t>
    </r>
    <r>
      <rPr>
        <b/>
        <sz val="12"/>
        <rFont val="Arial"/>
        <family val="2"/>
      </rPr>
      <t>SEP</t>
    </r>
    <r>
      <rPr>
        <sz val="12"/>
        <rFont val="Arial"/>
        <family val="2"/>
      </rPr>
      <t>.</t>
    </r>
  </si>
  <si>
    <t>Como parte de las actividades de evaluación, control y seguimiento ambiental a los factores que generan o puedan generar deterioro ambiental para el normal desarrollo sostenible de los recursos naturales, en el período comprendido entre enero y septiembre de 2021, mediante procedimientos de rescate, de incautación y recepciones externas, se recuperaron 6.691 individuos vivos, 148 especímenes muertos, 3.810 no vivos que corresponden a productos con diferentes grados de transformación y 427.149 gramos de subproductos.
Gran parte de la fauna recuperada se hallaba herida o en situación de riesgo, se encontraba en tenencia ilegal en calidad de mascotas, algunos intentaron ser comercializados y otros fueron sacrificados con fines de consumo humano (carne).
Por otra parte, durante este período, se realizó la liberación de 4.501 individuos silvestres. Estos animales retornaron a sus hábitats naturales, algunos dentro del Distrito Capital y otros en otras zonas del país, permitiendo el regreso a sus zonas de vida, fortaleciendo las dinámicas ecológicas de las especies, garantizando así el aprovisionamiento de servicios ecosistémicos al humano (agua, aire, paisajes para el goce y disfrute, entre otros) a través de las redes de interacción intra e interespecífica y las funciones biológicas de las diferentes especies (dispersión de semillas, control de poblaciones, propagación de coberturas, polinización, entre otras). 
Así mismo, durante este período se desarrollaron 418 actuaciones de evaluación y seguimiento, a quienes tienen la intención o ya desarrollan en la ciudad actividades legales de aprovechamiento de fauna silvestre, como procesamiento, transformación y comercialización, buscando apoyar y fortalecer actividades productivas legales, que además de generar tejido social, contribuyen a reducir la extracción y tráfico ilegal de la fauna silvestre.
Finalmente, se realizaron 161 jornadas pedagógicas en las que participaron 4.269 personas.</t>
  </si>
  <si>
    <t>CORTE A 30 DE SEPTIEMBRE DE 2021</t>
  </si>
  <si>
    <r>
      <t xml:space="preserve">Con el objeto de brindar una atención integral y especializada a la fauna silvestre que se encuentra bajo custodia de la Secretaría Distrital de Ambiente en el Centro de Atención, Valoración y Rehabilitación de Flora y Fauna Silvestre – CAVRFFS, del 01 de febrero al 30 de septiembre de 2021 se adelantaron las siguientes actividades, que dieron lugar a un </t>
    </r>
    <r>
      <rPr>
        <b/>
        <sz val="12"/>
        <rFont val="Arial"/>
        <family val="2"/>
      </rPr>
      <t>avance del 0,13 en la implementación del programa.</t>
    </r>
    <r>
      <rPr>
        <sz val="12"/>
        <rFont val="Arial"/>
        <family val="2"/>
      </rPr>
      <t xml:space="preserve">
</t>
    </r>
    <r>
      <rPr>
        <b/>
        <sz val="12"/>
        <rFont val="Arial"/>
        <family val="2"/>
      </rPr>
      <t>ETAPA DE FORMULACIÓN:</t>
    </r>
    <r>
      <rPr>
        <sz val="12"/>
        <rFont val="Arial"/>
        <family val="2"/>
      </rPr>
      <t xml:space="preserve">
Se formuló el "PROGRAMA PARA LA ATENCIÓN INTEGRAL Y ESPECIALIZADA DE LA FAUNA SILVESTRE RECUPERADA POR LA SECRETARÍA DISTRITAL DE AMBIENTE". 
</t>
    </r>
    <r>
      <rPr>
        <b/>
        <sz val="12"/>
        <rFont val="Arial"/>
        <family val="2"/>
      </rPr>
      <t>ETAPA DE IMPLEMENTACIÓN:</t>
    </r>
    <r>
      <rPr>
        <sz val="12"/>
        <rFont val="Arial"/>
        <family val="2"/>
      </rPr>
      <t xml:space="preserve">
</t>
    </r>
    <r>
      <rPr>
        <b/>
        <sz val="12"/>
        <rFont val="Arial"/>
        <family val="2"/>
      </rPr>
      <t>1.</t>
    </r>
    <r>
      <rPr>
        <sz val="12"/>
        <rFont val="Arial"/>
        <family val="2"/>
      </rPr>
      <t xml:space="preserve"> Se realizaron valoraciones veterinarias y zootécnicas al 100% de los animales ingresados al CAVRFFS.
</t>
    </r>
    <r>
      <rPr>
        <b/>
        <sz val="12"/>
        <rFont val="Arial"/>
        <family val="2"/>
      </rPr>
      <t xml:space="preserve">2. </t>
    </r>
    <r>
      <rPr>
        <sz val="12"/>
        <rFont val="Arial"/>
        <family val="2"/>
      </rPr>
      <t xml:space="preserve">Se realizaron valoraciones biológicas al 97% de los animales ingresados al CAVRFFS.
</t>
    </r>
    <r>
      <rPr>
        <b/>
        <sz val="12"/>
        <rFont val="Arial"/>
        <family val="2"/>
      </rPr>
      <t xml:space="preserve">3. </t>
    </r>
    <r>
      <rPr>
        <sz val="12"/>
        <rFont val="Arial"/>
        <family val="2"/>
      </rPr>
      <t xml:space="preserve">Se realizó evaluación desde su condición corporal y especie al 100% de los animales neonatos que ingresaron al CAVRFFS.
</t>
    </r>
    <r>
      <rPr>
        <b/>
        <sz val="12"/>
        <rFont val="Arial"/>
        <family val="2"/>
      </rPr>
      <t>4.</t>
    </r>
    <r>
      <rPr>
        <sz val="12"/>
        <rFont val="Arial"/>
        <family val="2"/>
      </rPr>
      <t xml:space="preserve">Se calcularon las tasas de morbilidad y mortalidad, las cuales se clasificaron como bajas, a excepción de agosto que se clasificó como media: abril: 1.46% y 3.53% respectivamente; mayo: 1.13% y 2,63% respectivamente; junio: 1,95% y 3,78% respectivamente; julio: 1,13% y 3,46% respectivamente; agosto: 2,8% y 7,63% respectivamente; septiembre: 1,49% y 5,89% respectivamente.
</t>
    </r>
    <r>
      <rPr>
        <b/>
        <sz val="12"/>
        <rFont val="Arial"/>
        <family val="2"/>
      </rPr>
      <t>5</t>
    </r>
    <r>
      <rPr>
        <sz val="12"/>
        <rFont val="Arial"/>
        <family val="2"/>
      </rPr>
      <t xml:space="preserve">. Se realizó la actualización del Plan para la Gestión Integral de los Residuos Generados en la Atención en Salud y otras Actividades (PGIRASA) del CAVRFFS.
</t>
    </r>
    <r>
      <rPr>
        <b/>
        <sz val="12"/>
        <rFont val="Arial"/>
        <family val="2"/>
      </rPr>
      <t>6.</t>
    </r>
    <r>
      <rPr>
        <sz val="12"/>
        <rFont val="Arial"/>
        <family val="2"/>
      </rPr>
      <t xml:space="preserve"> Se realizó la disposición final de residuos reciclables y no aprovechables, y se realizó la clasificación de residuos teniendo en cuenta los códigos de color.
</t>
    </r>
    <r>
      <rPr>
        <b/>
        <sz val="12"/>
        <rFont val="Arial"/>
        <family val="2"/>
      </rPr>
      <t>7</t>
    </r>
    <r>
      <rPr>
        <sz val="12"/>
        <rFont val="Arial"/>
        <family val="2"/>
      </rPr>
      <t xml:space="preserve">. Se realizó el pesaje de los residuos no aprovechables, aprovechables, orgánicos y peligrosos generados en el Centro.
</t>
    </r>
    <r>
      <rPr>
        <b/>
        <sz val="12"/>
        <rFont val="Arial"/>
        <family val="2"/>
      </rPr>
      <t>8</t>
    </r>
    <r>
      <rPr>
        <sz val="12"/>
        <rFont val="Arial"/>
        <family val="2"/>
      </rPr>
      <t>. Se realizó la instalación de 55 películas microperforadas para reducir el estrés visual de los animales alojados, así como de 40 m2 de tela de aislamiento visual para primates, y se hizo registro periódico de las temperaturas generadas por el sistema de calefacción</t>
    </r>
  </si>
  <si>
    <r>
      <t>Con el objeto de brindar una atención integral y especializada a la fauna silvestre que se encuentra bajo custodia de la Secretaría Distrital de Ambiente en el Centro de Atención, Valoración y Rehabilitación de Flora y Fauna Silvestre – CAVRFFS, d</t>
    </r>
    <r>
      <rPr>
        <b/>
        <sz val="12"/>
        <color theme="1"/>
        <rFont val="Arial"/>
        <family val="2"/>
      </rPr>
      <t xml:space="preserve">el 01 de febrero al 30 de septiembre de 2021 </t>
    </r>
    <r>
      <rPr>
        <sz val="12"/>
        <color theme="1"/>
        <rFont val="Arial"/>
        <family val="2"/>
      </rPr>
      <t xml:space="preserve">se adelantaron las siguientes actividades que dieron lugar a un </t>
    </r>
    <r>
      <rPr>
        <b/>
        <sz val="12"/>
        <color theme="1"/>
        <rFont val="Arial"/>
        <family val="2"/>
      </rPr>
      <t xml:space="preserve">avance del 13% en la implementación del programa.
1. ETAPA DE FORMULACIÓN:
</t>
    </r>
    <r>
      <rPr>
        <sz val="12"/>
        <color theme="1"/>
        <rFont val="Arial"/>
        <family val="2"/>
      </rPr>
      <t xml:space="preserve">
Se formuló el "PROGRAMA PARA LA ATENCIÓN INTEGRAL Y ESPECIALIZADA DE LA FAUNA SILVESTRE RECUPERADA POR LA SECRETARÍA DISTRITAL DE AMBIENTE", distribuido en 8 ejes temáticos, que corresponden a: antecedentes; marco normativo; objetivo, alcance y estructura del programa; responsabilidades generales; procedimiento general para la recepción, atención, valoración y manejo técnico de la fauna silvestre; evaluación del programa; instructivo de fuga de animales para su posterior seguimiento y control; y componente ambiental. 
</t>
    </r>
    <r>
      <rPr>
        <b/>
        <sz val="12"/>
        <color theme="1"/>
        <rFont val="Arial"/>
        <family val="2"/>
      </rPr>
      <t>2. ETAPA DE IMPLEMENTACIÓN:
COMPONENTE TÉCNICO:
1.</t>
    </r>
    <r>
      <rPr>
        <sz val="12"/>
        <color theme="1"/>
        <rFont val="Arial"/>
        <family val="2"/>
      </rPr>
      <t xml:space="preserve"> Se realizaron valoraciones veterinarias y zootécnicas al 100% de los animales ingresados al CAVRFFS.
</t>
    </r>
    <r>
      <rPr>
        <b/>
        <sz val="12"/>
        <color theme="1"/>
        <rFont val="Arial"/>
        <family val="2"/>
      </rPr>
      <t>2.</t>
    </r>
    <r>
      <rPr>
        <sz val="12"/>
        <color theme="1"/>
        <rFont val="Arial"/>
        <family val="2"/>
      </rPr>
      <t xml:space="preserve"> Se realizaron valoraciones biológicas al 97% de los animales ingresados al CAVRFFS.
</t>
    </r>
    <r>
      <rPr>
        <b/>
        <sz val="12"/>
        <color theme="1"/>
        <rFont val="Arial"/>
        <family val="2"/>
      </rPr>
      <t xml:space="preserve">3. </t>
    </r>
    <r>
      <rPr>
        <sz val="12"/>
        <color theme="1"/>
        <rFont val="Arial"/>
        <family val="2"/>
      </rPr>
      <t xml:space="preserve">Se realizó evaluación desde su condición corporal y especie al 100% de los animales neonatos que ingresaron al CAVRFFS, con el fin de definir la dieta apropiada al ingreso.
</t>
    </r>
    <r>
      <rPr>
        <b/>
        <sz val="12"/>
        <color theme="1"/>
        <rFont val="Arial"/>
        <family val="2"/>
      </rPr>
      <t>4.</t>
    </r>
    <r>
      <rPr>
        <sz val="12"/>
        <color theme="1"/>
        <rFont val="Arial"/>
        <family val="2"/>
      </rPr>
      <t xml:space="preserve">Se calcularon las tasas de morbilidad y mortalidad, las cuales se clasificaron como bajas, a excepción de agosto que se clasificó como media. 
        Abril ► 1.46% y 3.53% respectivamente.
        Mayo ► 1.13% y 2,63% respectivamente.
        Junio ► 1,95% y 3,78% respectivamente.
        Julio ► 1,13% y 3,46% respectivamente.
        Agosto ► 2,8% y 7,63% respectivamente.
       Septiembre ► 1,49% y 5,89% respectivamente.
</t>
    </r>
    <r>
      <rPr>
        <b/>
        <sz val="12"/>
        <color theme="1"/>
        <rFont val="Arial"/>
        <family val="2"/>
      </rPr>
      <t xml:space="preserve">COMPONENTE AMBIENTAL: </t>
    </r>
    <r>
      <rPr>
        <sz val="12"/>
        <color theme="1"/>
        <rFont val="Arial"/>
        <family val="2"/>
      </rPr>
      <t xml:space="preserve">
</t>
    </r>
    <r>
      <rPr>
        <b/>
        <sz val="12"/>
        <color theme="1"/>
        <rFont val="Arial"/>
        <family val="2"/>
      </rPr>
      <t>1.</t>
    </r>
    <r>
      <rPr>
        <sz val="12"/>
        <color theme="1"/>
        <rFont val="Arial"/>
        <family val="2"/>
      </rPr>
      <t xml:space="preserve"> Se realizó la actualización del Plan para la Gestión Integral de los Residuos Generados en la Atención en Salud y otras Actividades (PGIRASA) del CAVRFFS.
</t>
    </r>
    <r>
      <rPr>
        <b/>
        <sz val="12"/>
        <color theme="1"/>
        <rFont val="Arial"/>
        <family val="2"/>
      </rPr>
      <t xml:space="preserve">2. </t>
    </r>
    <r>
      <rPr>
        <sz val="12"/>
        <color theme="1"/>
        <rFont val="Arial"/>
        <family val="2"/>
      </rPr>
      <t xml:space="preserve">Se realizó la disposición final de residuos reciclables y no aprovechables, y se realizó la clasificación de residuos teniendo en cuenta los códigos de color.
</t>
    </r>
    <r>
      <rPr>
        <b/>
        <sz val="12"/>
        <color theme="1"/>
        <rFont val="Arial"/>
        <family val="2"/>
      </rPr>
      <t xml:space="preserve">3. </t>
    </r>
    <r>
      <rPr>
        <sz val="12"/>
        <color theme="1"/>
        <rFont val="Arial"/>
        <family val="2"/>
      </rPr>
      <t xml:space="preserve">Se realizó el pesaje de los residuos no aprovechables, aprovechables, orgánicos y peligrosos generados en el CAVRFFS.
</t>
    </r>
    <r>
      <rPr>
        <b/>
        <sz val="12"/>
        <color theme="1"/>
        <rFont val="Arial"/>
        <family val="2"/>
      </rPr>
      <t xml:space="preserve">4. </t>
    </r>
    <r>
      <rPr>
        <sz val="12"/>
        <color theme="1"/>
        <rFont val="Arial"/>
        <family val="2"/>
      </rPr>
      <t>Se realizó la instalación de 55 películas microperforadas para reducir el estrés visual de los animales alojados, así como de 40 m2 de tela de aislamiento visual para primates, y se hizo registro periódico de las temperaturas generadas por el sistema de calefacción.</t>
    </r>
  </si>
  <si>
    <r>
      <t xml:space="preserve">Para la conservación de las especies de fauna silvestre y control de su tráfico ilegal, la Secretaría Distrital de Ambiente en el periodo comprendido entre el 1 de febrero al 30 de septiembre de 2021 </t>
    </r>
    <r>
      <rPr>
        <b/>
        <sz val="12"/>
        <color theme="1"/>
        <rFont val="Arial"/>
        <family val="2"/>
      </rPr>
      <t>atendió el 100% de los conceptos técnicos que recomiendan una actuación administrativa sancionatoria</t>
    </r>
    <r>
      <rPr>
        <sz val="12"/>
        <color theme="1"/>
        <rFont val="Arial"/>
        <family val="2"/>
      </rPr>
      <t>, como se presenta a continuación: 
No de Conceptos Técnicos que recomiendan actuaciones administrativas sancionatorias:</t>
    </r>
    <r>
      <rPr>
        <b/>
        <sz val="12"/>
        <color theme="1"/>
        <rFont val="Arial"/>
        <family val="2"/>
      </rPr>
      <t xml:space="preserve"> 162.</t>
    </r>
    <r>
      <rPr>
        <sz val="12"/>
        <color theme="1"/>
        <rFont val="Arial"/>
        <family val="2"/>
      </rPr>
      <t xml:space="preserve">
No de Conceptos Técnicos acogidos jurídicamente mediante acto administrativo:</t>
    </r>
    <r>
      <rPr>
        <b/>
        <sz val="12"/>
        <color theme="1"/>
        <rFont val="Arial"/>
        <family val="2"/>
      </rPr>
      <t xml:space="preserve"> 162.</t>
    </r>
    <r>
      <rPr>
        <sz val="12"/>
        <color theme="1"/>
        <rFont val="Arial"/>
        <family val="2"/>
      </rPr>
      <t xml:space="preserve">
</t>
    </r>
    <r>
      <rPr>
        <b/>
        <sz val="12"/>
        <color theme="1"/>
        <rFont val="Arial"/>
        <family val="2"/>
      </rPr>
      <t>Avance total corte 30 de septiembre de 2021:  18,17%</t>
    </r>
    <r>
      <rPr>
        <sz val="12"/>
        <color theme="1"/>
        <rFont val="Arial"/>
        <family val="2"/>
      </rPr>
      <t xml:space="preserve">
Los avances en la magnitud de la meta están sujetos a la demanda de conceptos técnicos que remita el área técnica para ser acogidos jurídicamente; por lo tanto, el porcentaje de la magnitud programada se subdivide en proporciones de 2,27% (febrero-diciembre) y sobre este porcentaje se miden los avances mensuales. </t>
    </r>
  </si>
  <si>
    <r>
      <t xml:space="preserve">Para la conservación de las especies de fauna silvestre y control de su tráfico ilegal, la Secretaría Distrital de Ambiente en el periodo comprendido entre el 1 de enero al 30 de Septiembre de 2021 </t>
    </r>
    <r>
      <rPr>
        <b/>
        <sz val="8"/>
        <color theme="1"/>
        <rFont val="Arial"/>
        <family val="2"/>
      </rPr>
      <t>atendió el 100% de los conceptos técnicos que recomiendan una actuación administrativa sancionatoria</t>
    </r>
    <r>
      <rPr>
        <sz val="8"/>
        <color theme="1"/>
        <rFont val="Arial"/>
        <family val="2"/>
      </rPr>
      <t xml:space="preserve">, como se presenta a continuación: 
No de Conceptos Técnicos que recomiendan actuaciones administrativas sancionatorias: </t>
    </r>
    <r>
      <rPr>
        <b/>
        <sz val="8"/>
        <color theme="1"/>
        <rFont val="Arial"/>
        <family val="2"/>
      </rPr>
      <t>162.</t>
    </r>
    <r>
      <rPr>
        <sz val="8"/>
        <color theme="1"/>
        <rFont val="Arial"/>
        <family val="2"/>
      </rPr>
      <t xml:space="preserve">
No de Conceptos Técnicos acogidos jurídicamente mediante acto administrativo:</t>
    </r>
    <r>
      <rPr>
        <b/>
        <sz val="8"/>
        <color theme="1"/>
        <rFont val="Arial"/>
        <family val="2"/>
      </rPr>
      <t xml:space="preserve"> 162.</t>
    </r>
  </si>
  <si>
    <r>
      <t>Con el objeto de proteger a los animales silvestres, realizar evaluación y seguimiento al aprovechamiento de estos, sus productos y subproductos, y prevenir y controlar su tráfico ilegal, la Secretaría Distrital de Ambiente, del</t>
    </r>
    <r>
      <rPr>
        <b/>
        <sz val="12"/>
        <color theme="1"/>
        <rFont val="Arial"/>
        <family val="2"/>
      </rPr>
      <t xml:space="preserve"> 01 al 30 de septiembre de 2021 ejecutó 1.116 actuaciones</t>
    </r>
    <r>
      <rPr>
        <sz val="12"/>
        <color theme="1"/>
        <rFont val="Arial"/>
        <family val="2"/>
      </rPr>
      <t xml:space="preserve"> técnicas y jurídicas sobre el recurso, dando lugar así a un </t>
    </r>
    <r>
      <rPr>
        <b/>
        <sz val="12"/>
        <color theme="1"/>
        <rFont val="Arial"/>
        <family val="2"/>
      </rPr>
      <t>avance acumulado de 6.427 actuaciones en la vigencia, y de 9.788 actuaciones en el cuatrienio</t>
    </r>
    <r>
      <rPr>
        <sz val="12"/>
        <color theme="1"/>
        <rFont val="Arial"/>
        <family val="2"/>
      </rPr>
      <t xml:space="preserve">, lo que en términos porcentuales corresponde a un </t>
    </r>
    <r>
      <rPr>
        <b/>
        <sz val="12"/>
        <color theme="1"/>
        <rFont val="Arial"/>
        <family val="2"/>
      </rPr>
      <t xml:space="preserve">avance del 0,61% para el mes, 3,51% para la vigencia 2021, y 5,3% para el cuatrienio.
</t>
    </r>
    <r>
      <rPr>
        <sz val="12"/>
        <color theme="1"/>
        <rFont val="Arial"/>
        <family val="2"/>
      </rPr>
      <t xml:space="preserve">
El detalle de la ejecución del mes, y el avance acumulado para la vigencia se detalla a continuación: 
</t>
    </r>
    <r>
      <rPr>
        <b/>
        <sz val="12"/>
        <color theme="1"/>
        <rFont val="Arial"/>
        <family val="2"/>
      </rPr>
      <t>CONTROL AL TRÁFICO ILEGAL DE FAUNA SILVESTRE.</t>
    </r>
    <r>
      <rPr>
        <sz val="12"/>
        <color theme="1"/>
        <rFont val="Arial"/>
        <family val="2"/>
      </rPr>
      <t xml:space="preserve">
► Visitas / Previsitas de control de fauna silvestre por concepto de tenencia o comercialización: Mes - 115; Acumulado - 474.
► Operativos de control: Mes - 3; Acumulado - 28.
► Conceptos Técnicos de Incautación: Mes - 26; Acumulado - 134.
► Verificaciones e inspecciones: Mes - 75; Acumulado - 286.
► Rondas de control: Mes - 87; Acumulado - 363.
► Actos administrativos: Mes - 66 ; Acumulado - 162.
</t>
    </r>
    <r>
      <rPr>
        <b/>
        <sz val="12"/>
        <color theme="1"/>
        <rFont val="Arial"/>
        <family val="2"/>
      </rPr>
      <t>EVALUACIÓN Y SEGUIMIENTO AL APROVECHAMIENTO LEGAL DEL RECURSO FAUNA SILVESTRE.</t>
    </r>
    <r>
      <rPr>
        <sz val="12"/>
        <color theme="1"/>
        <rFont val="Arial"/>
        <family val="2"/>
      </rPr>
      <t xml:space="preserve">
► Visitas de revisión de exportaciones e importaciones de fauna silvestre: Mes - 21; Acumulado - 157.
► Visitas para expedición de salvoconductos: Mes - 6; Acumulado - 66.
► Visitas cambio de precintos: Mes - 0; Acumulado - 17.
► Visitas de verificación de salvoconductos ingresados: Mes - 6; Acumulado - 53.
► Visitas para permisos de aprovechamiento: Mes - 0; Acumulado - 6.
► Visitas de seguimiento a permisos: Mes - 28; Acumulado - 41.
► Visitas Inventario de permisos: Mes - 6; Acumulado - 18.
► Inducciones: Mes - 0; Acumulado - 9.
► Conceptos técnicos de evaluación y seguimiento: Mes - 4; Acumulado - 16.
► Visitas de fraccionamiento de pieles: Mes - 0; Acumulado - 12.
► Visitas de egreso: Mes - 0; Acumulado - 16.
► Rondas de seguimiento: Mes - 1; Acumulado - 7.
► Actos administrativos: Mes - 51; Acumulado - 53.
</t>
    </r>
    <r>
      <rPr>
        <b/>
        <sz val="12"/>
        <color theme="1"/>
        <rFont val="Arial"/>
        <family val="2"/>
      </rPr>
      <t>PROTECCIÓN DE LA FAUNA SILVESTRE.</t>
    </r>
    <r>
      <rPr>
        <sz val="12"/>
        <color theme="1"/>
        <rFont val="Arial"/>
        <family val="2"/>
      </rPr>
      <t xml:space="preserve">
► Visitas de atención de fauna silvestre por concepto de presencia y rescate: Mes - 570; Acumulado – 4.000.
► Procedimientos de disposición final: Mes - 16; Acumulado - 238.
► Conceptos Técnicos de disposición final: Mes - 18; Acumulado - 82.
</t>
    </r>
    <r>
      <rPr>
        <b/>
        <sz val="12"/>
        <color theme="1"/>
        <rFont val="Arial"/>
        <family val="2"/>
      </rPr>
      <t>PREVENCIÓN AL TRÁFICO ILEGAL DE FAUNA SILVESTRE.</t>
    </r>
    <r>
      <rPr>
        <sz val="12"/>
        <color theme="1"/>
        <rFont val="Arial"/>
        <family val="2"/>
      </rPr>
      <t xml:space="preserve">
► Capacitaciones: Mes - 17; Acumulado - 97.
► Sensibilizaciones: Mes - 0; Acumulado - 64.
► Rondas de prevención: Mes - 0; Acumulado - 28.
</t>
    </r>
  </si>
  <si>
    <t>Los Shapefiles se entregarán el 22 de octubre de 2021</t>
  </si>
  <si>
    <t xml:space="preserve">En la localidad de Fontibón se encuentran ubicados dos  puntos de control de la SDA, que corresponden a:  Aeropuerto Internacional el Dorado y la  Oficina de Enlace Terminal del Salitre. En el presente reporte se iincluyen las actuaciones ejecutadas en esos puntos de inversión. </t>
  </si>
  <si>
    <t>Debi ajustar por q segplan restaba los 20</t>
  </si>
  <si>
    <t>7-BOSA
9-FONTIBON
08-KENNEDY
19-CIUDAD BOLIVAR
10-ENGATIVA
14-LOS MARTIRES
4-SAN CRISTOBAL
11-SUBA
15-ANTONIO NARIÑO
2-CHAPINERO
16-PUENTE ARANDA
18-RAFAEL URIBE URIBE
13-TEUSAQUILLO
6-TUNJUELITO
1-USAQUEN
5-USME</t>
  </si>
  <si>
    <r>
      <t xml:space="preserve">La inversión realizada tiene una incidencia positiva en el territorio garantizando los procesos de vigilancia y control ambiental al incumplimiento a las normas ambientales, la protección del recurso fauna y la calidad de vida de los ciudadanos.
Localidades que constituyen el área de influencia durante el periodo del </t>
    </r>
    <r>
      <rPr>
        <b/>
        <sz val="9"/>
        <rFont val="Arial"/>
        <family val="2"/>
      </rPr>
      <t>1 de enero al 30 de septiembre de 2021:</t>
    </r>
    <r>
      <rPr>
        <sz val="9"/>
        <rFont val="Arial"/>
        <family val="2"/>
      </rPr>
      <t xml:space="preserve">
7-BOSA
9-FONTIBON
08-KENNEDY
19-CIUDAD BOLIVAR
10-ENGATIVA
14-LOS MARTIRES
4-SAN CRISTOBAL
11-SUBA
15-ANTONIO NARIÑO
2-CHAPINERO
16-PUENTE ARANDA
18-RAFAEL URIBE URIBE
13-TEUSAQUILLO
6-TUNJUELITO
1-USAQUEN
5-USME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</si>
</sst>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_-&quot;$&quot;\ * #,##0_-;\-&quot;$&quot;\ * #,##0_-;_-&quot;$&quot;\ * &quot;-&quot;??_-;_-@_-"/>
    <numFmt numFmtId="184" formatCode="0.0"/>
    <numFmt numFmtId="185" formatCode="_-* #,##0_-;\-* #,##0_-;_-* &quot;-&quot;??_-;_-@_-"/>
  </numFmts>
  <fonts count="87"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sz val="10.5"/>
      <color theme="1"/>
      <name val="Times New Roman"/>
      <family val="1"/>
    </font>
    <font>
      <b/>
      <sz val="11"/>
      <name val="Arial"/>
      <family val="2"/>
    </font>
    <font>
      <sz val="11"/>
      <color indexed="8"/>
      <name val="Calibri"/>
      <family val="2"/>
      <scheme val="minor"/>
    </font>
    <font>
      <sz val="12"/>
      <name val="Calibri"/>
      <family val="2"/>
      <scheme val="minor"/>
    </font>
    <font>
      <b/>
      <sz val="9"/>
      <color theme="1"/>
      <name val="Arial"/>
      <family val="2"/>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b/>
      <sz val="18"/>
      <color theme="1"/>
      <name val="Calibri"/>
      <family val="2"/>
      <scheme val="minor"/>
    </font>
    <font>
      <b/>
      <sz val="30"/>
      <name val="Arial"/>
      <family val="2"/>
    </font>
    <font>
      <sz val="30"/>
      <name val="Arial"/>
      <family val="2"/>
    </font>
    <font>
      <b/>
      <sz val="30"/>
      <name val="Calibri"/>
      <family val="2"/>
      <scheme val="minor"/>
    </font>
    <font>
      <sz val="12"/>
      <color indexed="81"/>
      <name val="Tahoma"/>
      <family val="2"/>
    </font>
    <font>
      <b/>
      <sz val="12"/>
      <color theme="1"/>
      <name val="Arial"/>
      <family val="2"/>
    </font>
    <font>
      <sz val="18"/>
      <name val="Arial"/>
      <family val="2"/>
    </font>
    <font>
      <sz val="8"/>
      <color theme="1"/>
      <name val="Arial"/>
      <family val="2"/>
    </font>
    <font>
      <b/>
      <sz val="8"/>
      <color theme="1"/>
      <name val="Arial"/>
      <family val="2"/>
    </font>
    <font>
      <sz val="8"/>
      <color rgb="FFFF0000"/>
      <name val="Arial"/>
      <family val="2"/>
    </font>
    <font>
      <sz val="10"/>
      <color theme="0"/>
      <name val="Arial"/>
      <family val="2"/>
    </font>
    <font>
      <b/>
      <sz val="9"/>
      <color rgb="FF000000"/>
      <name val="Arial"/>
      <family val="2"/>
    </font>
    <font>
      <sz val="9"/>
      <color rgb="FF000000"/>
      <name val="Arial"/>
      <family val="2"/>
    </font>
    <font>
      <b/>
      <sz val="10"/>
      <color theme="0"/>
      <name val="Arial"/>
      <family val="2"/>
    </font>
    <font>
      <b/>
      <sz val="11"/>
      <color theme="0"/>
      <name val="Calibri"/>
      <family val="2"/>
      <scheme val="minor"/>
    </font>
    <font>
      <b/>
      <sz val="18"/>
      <color theme="0"/>
      <name val="Calibri"/>
      <family val="2"/>
      <scheme val="minor"/>
    </font>
    <font>
      <b/>
      <sz val="11"/>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sz val="11"/>
      <color rgb="FFFF0000"/>
      <name val="Calibri"/>
      <family val="2"/>
      <scheme val="minor"/>
    </font>
    <font>
      <sz val="10"/>
      <color rgb="FFFF0000"/>
      <name val="Arial"/>
      <family val="2"/>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CCCCFF"/>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rgb="FF7030A0"/>
        <bgColor indexed="64"/>
      </patternFill>
    </fill>
    <fill>
      <patternFill patternType="solid">
        <fgColor rgb="FF00B0F0"/>
        <bgColor indexed="64"/>
      </patternFill>
    </fill>
    <fill>
      <patternFill patternType="solid">
        <fgColor theme="3" tint="-0.499984740745262"/>
        <bgColor indexed="64"/>
      </patternFill>
    </fill>
    <fill>
      <patternFill patternType="solid">
        <fgColor rgb="FFCCFFCC"/>
        <bgColor indexed="64"/>
      </patternFill>
    </fill>
    <fill>
      <patternFill patternType="solid">
        <fgColor rgb="FF002060"/>
        <bgColor indexed="64"/>
      </patternFill>
    </fill>
    <fill>
      <patternFill patternType="solid">
        <fgColor rgb="FFE5FFE5"/>
        <bgColor indexed="64"/>
      </patternFill>
    </fill>
    <fill>
      <patternFill patternType="solid">
        <fgColor theme="0" tint="-0.249977111117893"/>
        <bgColor indexed="64"/>
      </patternFill>
    </fill>
  </fills>
  <borders count="8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style="thin">
        <color rgb="FF000000"/>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auto="1"/>
      </left>
      <right/>
      <top style="thin">
        <color auto="1"/>
      </top>
      <bottom/>
      <diagonal/>
    </border>
    <border>
      <left/>
      <right/>
      <top style="thin">
        <color auto="1"/>
      </top>
      <bottom/>
      <diagonal/>
    </border>
  </borders>
  <cellStyleXfs count="2873">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1"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0" fontId="4"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49" fontId="41" fillId="0" borderId="0" applyFill="0" applyBorder="0" applyProtection="0">
      <alignment horizontal="left" vertical="center"/>
    </xf>
    <xf numFmtId="0" fontId="42" fillId="0" borderId="0" applyNumberFormat="0" applyFill="0" applyBorder="0" applyProtection="0">
      <alignment horizontal="left" vertical="center"/>
    </xf>
    <xf numFmtId="0" fontId="42" fillId="0" borderId="0" applyNumberFormat="0" applyFill="0" applyBorder="0" applyProtection="0">
      <alignment horizontal="righ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4" fontId="41" fillId="0" borderId="0" applyFill="0" applyBorder="0" applyProtection="0">
      <alignment horizontal="right" vertical="center"/>
    </xf>
    <xf numFmtId="22" fontId="41" fillId="0" borderId="0" applyFill="0" applyBorder="0" applyProtection="0">
      <alignment horizontal="right" vertical="center"/>
    </xf>
    <xf numFmtId="4" fontId="41" fillId="0" borderId="0" applyFill="0" applyBorder="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0" fontId="40" fillId="5" borderId="0" applyNumberFormat="0" applyBorder="0" applyAlignment="0" applyProtection="0"/>
    <xf numFmtId="0" fontId="43" fillId="5" borderId="0" applyNumberFormat="0" applyBorder="0" applyAlignment="0" applyProtection="0"/>
    <xf numFmtId="177" fontId="41" fillId="0" borderId="0" applyFill="0" applyBorder="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0" fontId="42" fillId="2" borderId="0" applyNumberFormat="0" applyBorder="0" applyProtection="0">
      <alignment horizontal="center" vertical="center"/>
    </xf>
    <xf numFmtId="0" fontId="42" fillId="12" borderId="0" applyNumberFormat="0" applyBorder="0" applyProtection="0">
      <alignment horizontal="center" vertical="center" wrapText="1"/>
    </xf>
    <xf numFmtId="0" fontId="41" fillId="12" borderId="0" applyNumberFormat="0" applyBorder="0" applyProtection="0">
      <alignment horizontal="right" vertical="center" wrapText="1"/>
    </xf>
    <xf numFmtId="0" fontId="42" fillId="13" borderId="0" applyNumberFormat="0" applyBorder="0" applyProtection="0">
      <alignment horizontal="center" vertical="center"/>
    </xf>
    <xf numFmtId="0" fontId="42" fillId="14" borderId="0" applyNumberFormat="0" applyBorder="0" applyProtection="0">
      <alignment horizontal="center" vertical="center" wrapText="1"/>
    </xf>
    <xf numFmtId="0" fontId="42" fillId="14" borderId="0" applyNumberFormat="0" applyBorder="0" applyProtection="0">
      <alignment horizontal="righ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4"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6" fillId="9" borderId="0" applyNumberFormat="0" applyBorder="0" applyAlignment="0" applyProtection="0"/>
    <xf numFmtId="0" fontId="21" fillId="0" borderId="0"/>
    <xf numFmtId="0" fontId="4" fillId="0" borderId="0"/>
    <xf numFmtId="0" fontId="44" fillId="0" borderId="0"/>
    <xf numFmtId="0" fontId="38" fillId="0" borderId="0"/>
    <xf numFmtId="0" fontId="38" fillId="0" borderId="0"/>
    <xf numFmtId="0" fontId="44" fillId="0" borderId="0"/>
    <xf numFmtId="0" fontId="4" fillId="0" borderId="0"/>
    <xf numFmtId="0" fontId="21" fillId="0" borderId="0"/>
    <xf numFmtId="0" fontId="4" fillId="0" borderId="0"/>
    <xf numFmtId="0" fontId="44" fillId="0" borderId="0"/>
    <xf numFmtId="0" fontId="44" fillId="0" borderId="0"/>
    <xf numFmtId="0" fontId="39" fillId="0" borderId="0"/>
    <xf numFmtId="0" fontId="47" fillId="0" borderId="0"/>
    <xf numFmtId="0" fontId="4" fillId="0" borderId="0"/>
    <xf numFmtId="3" fontId="41" fillId="0" borderId="0" applyFill="0" applyBorder="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1" fillId="0" borderId="0" applyFont="0" applyFill="0" applyBorder="0" applyAlignment="0" applyProtection="0"/>
    <xf numFmtId="169" fontId="1" fillId="0" borderId="0" applyFont="0" applyFill="0" applyBorder="0" applyAlignment="0" applyProtection="0"/>
    <xf numFmtId="0" fontId="39" fillId="0" borderId="0"/>
    <xf numFmtId="0" fontId="21" fillId="0" borderId="0"/>
    <xf numFmtId="43" fontId="21" fillId="0" borderId="0" applyFont="0" applyFill="0" applyBorder="0" applyAlignment="0" applyProtection="0"/>
    <xf numFmtId="0" fontId="44" fillId="0" borderId="0"/>
    <xf numFmtId="9" fontId="21" fillId="0" borderId="0" applyFont="0" applyFill="0" applyBorder="0" applyAlignment="0" applyProtection="0"/>
  </cellStyleXfs>
  <cellXfs count="1017">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4" fillId="0" borderId="0" xfId="0" applyFont="1" applyFill="1" applyAlignment="1">
      <alignment horizontal="center" vertical="center"/>
    </xf>
    <xf numFmtId="0" fontId="31" fillId="0" borderId="0" xfId="0" applyFont="1" applyFill="1"/>
    <xf numFmtId="0" fontId="33" fillId="0" borderId="0" xfId="0" applyFont="1" applyFill="1"/>
    <xf numFmtId="0" fontId="26" fillId="0" borderId="0" xfId="0" applyFont="1" applyFill="1"/>
    <xf numFmtId="0" fontId="0" fillId="0" borderId="1" xfId="0" applyFill="1" applyBorder="1" applyAlignment="1">
      <alignment horizontal="center" vertical="center"/>
    </xf>
    <xf numFmtId="0" fontId="26"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2" fillId="0" borderId="0" xfId="0" applyFont="1"/>
    <xf numFmtId="0" fontId="48" fillId="15" borderId="0" xfId="0" applyFont="1" applyFill="1"/>
    <xf numFmtId="4" fontId="48" fillId="15" borderId="0" xfId="0" applyNumberFormat="1" applyFont="1" applyFill="1"/>
    <xf numFmtId="0" fontId="50" fillId="15" borderId="0" xfId="0" applyFont="1" applyFill="1"/>
    <xf numFmtId="0" fontId="27" fillId="15" borderId="0" xfId="0" applyFont="1" applyFill="1" applyProtection="1">
      <protection locked="0"/>
    </xf>
    <xf numFmtId="0" fontId="28" fillId="15" borderId="0" xfId="0" applyFont="1" applyFill="1" applyAlignment="1" applyProtection="1">
      <alignment horizontal="center"/>
      <protection locked="0"/>
    </xf>
    <xf numFmtId="0" fontId="50" fillId="16" borderId="1" xfId="0" applyFont="1" applyFill="1" applyBorder="1" applyAlignment="1">
      <alignment horizontal="center" vertical="center"/>
    </xf>
    <xf numFmtId="0" fontId="48" fillId="0" borderId="0" xfId="0" applyFont="1"/>
    <xf numFmtId="4" fontId="48" fillId="0" borderId="0" xfId="0" applyNumberFormat="1" applyFont="1"/>
    <xf numFmtId="178" fontId="5" fillId="0" borderId="0" xfId="0" applyNumberFormat="1" applyFont="1" applyAlignment="1">
      <alignment horizontal="center"/>
    </xf>
    <xf numFmtId="180" fontId="26" fillId="0" borderId="0" xfId="0" applyNumberFormat="1" applyFont="1" applyFill="1" applyAlignment="1">
      <alignment horizontal="center" vertical="center"/>
    </xf>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26" fillId="4" borderId="1" xfId="0" applyFont="1" applyFill="1" applyBorder="1" applyAlignment="1">
      <alignment horizontal="center" vertical="center"/>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0" fontId="48" fillId="15" borderId="0" xfId="0" applyFont="1" applyFill="1" applyAlignment="1">
      <alignment horizontal="center"/>
    </xf>
    <xf numFmtId="0" fontId="27" fillId="15" borderId="0" xfId="0" applyFont="1" applyFill="1" applyAlignment="1" applyProtection="1">
      <alignment horizontal="center"/>
      <protection locked="0"/>
    </xf>
    <xf numFmtId="42" fontId="5" fillId="0" borderId="0" xfId="2866" applyFont="1" applyFill="1"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180" fontId="5" fillId="0" borderId="0" xfId="0" applyNumberFormat="1" applyFont="1" applyFill="1" applyAlignment="1">
      <alignment horizontal="center"/>
    </xf>
    <xf numFmtId="0" fontId="0" fillId="0" borderId="0" xfId="0" applyAlignment="1">
      <alignment horizontal="center"/>
    </xf>
    <xf numFmtId="0" fontId="10" fillId="0" borderId="29" xfId="0" applyFont="1" applyFill="1" applyBorder="1" applyAlignment="1">
      <alignment horizontal="center" vertical="center" wrapText="1"/>
    </xf>
    <xf numFmtId="0" fontId="0" fillId="0" borderId="0" xfId="0" applyAlignment="1">
      <alignment horizontal="center"/>
    </xf>
    <xf numFmtId="181" fontId="0" fillId="0" borderId="0" xfId="0" applyNumberFormat="1" applyFill="1" applyAlignment="1">
      <alignment horizontal="center" vertical="center"/>
    </xf>
    <xf numFmtId="181" fontId="0" fillId="0" borderId="0" xfId="0" applyNumberFormat="1" applyFont="1" applyFill="1" applyAlignment="1">
      <alignment horizontal="center" vertical="center"/>
    </xf>
    <xf numFmtId="181" fontId="0" fillId="0" borderId="0" xfId="0" applyNumberFormat="1" applyFill="1" applyAlignment="1">
      <alignment horizontal="center"/>
    </xf>
    <xf numFmtId="0" fontId="48" fillId="0" borderId="0" xfId="0" applyFont="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43" fontId="56" fillId="0" borderId="0" xfId="0" applyNumberFormat="1" applyFont="1" applyFill="1" applyAlignment="1"/>
    <xf numFmtId="180" fontId="0" fillId="0" borderId="0" xfId="0" applyNumberFormat="1" applyFont="1" applyFill="1" applyAlignment="1">
      <alignment horizontal="center" vertical="center"/>
    </xf>
    <xf numFmtId="41" fontId="0" fillId="0" borderId="0" xfId="0" applyNumberFormat="1" applyFill="1" applyAlignment="1">
      <alignment horizontal="center"/>
    </xf>
    <xf numFmtId="3" fontId="58" fillId="0" borderId="0" xfId="0" applyNumberFormat="1" applyFont="1"/>
    <xf numFmtId="181" fontId="5" fillId="0" borderId="0" xfId="0" applyNumberFormat="1" applyFont="1" applyFill="1" applyAlignment="1">
      <alignment horizontal="center"/>
    </xf>
    <xf numFmtId="0" fontId="0" fillId="0" borderId="0" xfId="0" applyAlignment="1">
      <alignment horizontal="center"/>
    </xf>
    <xf numFmtId="43" fontId="5" fillId="0" borderId="0" xfId="0" applyNumberFormat="1" applyFont="1" applyFill="1" applyAlignment="1">
      <alignment horizontal="center"/>
    </xf>
    <xf numFmtId="181"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69" fontId="5" fillId="0" borderId="0" xfId="3" applyFont="1" applyFill="1" applyBorder="1" applyAlignment="1">
      <alignment horizontal="center"/>
    </xf>
    <xf numFmtId="181"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0" fontId="0" fillId="0" borderId="0" xfId="0" applyAlignment="1">
      <alignment horizontal="center"/>
    </xf>
    <xf numFmtId="0" fontId="5" fillId="22" borderId="52" xfId="0" applyFont="1" applyFill="1" applyBorder="1" applyAlignment="1">
      <alignment horizontal="center" vertical="center" wrapText="1"/>
    </xf>
    <xf numFmtId="0" fontId="5" fillId="17" borderId="52" xfId="0" applyFont="1" applyFill="1" applyBorder="1" applyAlignment="1">
      <alignment horizontal="center" vertical="center" wrapText="1"/>
    </xf>
    <xf numFmtId="0" fontId="11" fillId="20" borderId="23" xfId="0" applyFont="1" applyFill="1" applyBorder="1" applyAlignment="1">
      <alignment horizontal="center" vertical="center" wrapText="1"/>
    </xf>
    <xf numFmtId="0" fontId="11" fillId="17" borderId="60" xfId="0" applyFont="1" applyFill="1" applyBorder="1" applyAlignment="1">
      <alignment horizontal="center" vertical="center" wrapText="1"/>
    </xf>
    <xf numFmtId="0" fontId="11" fillId="20" borderId="65" xfId="0" applyFont="1" applyFill="1" applyBorder="1" applyAlignment="1">
      <alignment horizontal="center" vertical="center" wrapText="1"/>
    </xf>
    <xf numFmtId="0" fontId="5" fillId="17" borderId="52" xfId="0" applyFont="1" applyFill="1" applyBorder="1" applyAlignment="1">
      <alignment vertical="center" wrapText="1"/>
    </xf>
    <xf numFmtId="0" fontId="5" fillId="17" borderId="70" xfId="0" applyFont="1" applyFill="1" applyBorder="1" applyAlignment="1">
      <alignment horizontal="center" vertical="center" wrapText="1"/>
    </xf>
    <xf numFmtId="0" fontId="5" fillId="18" borderId="56" xfId="0" applyFont="1" applyFill="1" applyBorder="1" applyAlignment="1">
      <alignment horizontal="center" vertical="center" wrapText="1"/>
    </xf>
    <xf numFmtId="0" fontId="5" fillId="18" borderId="53" xfId="0" applyFont="1" applyFill="1" applyBorder="1" applyAlignment="1">
      <alignment horizontal="center" vertical="center" wrapText="1"/>
    </xf>
    <xf numFmtId="0" fontId="5" fillId="17" borderId="72" xfId="0" applyFont="1" applyFill="1" applyBorder="1" applyAlignment="1">
      <alignment horizontal="center" vertical="center" wrapText="1"/>
    </xf>
    <xf numFmtId="0" fontId="11" fillId="21" borderId="71" xfId="0" applyFont="1" applyFill="1" applyBorder="1" applyAlignment="1">
      <alignment horizontal="center" vertical="center" wrapText="1"/>
    </xf>
    <xf numFmtId="0" fontId="59" fillId="22" borderId="52" xfId="0" applyFont="1" applyFill="1" applyBorder="1" applyAlignment="1">
      <alignment horizontal="center" vertical="center" wrapText="1"/>
    </xf>
    <xf numFmtId="0" fontId="59" fillId="17" borderId="52" xfId="0" applyFont="1" applyFill="1" applyBorder="1" applyAlignment="1">
      <alignment horizontal="center" vertical="center" wrapText="1"/>
    </xf>
    <xf numFmtId="0" fontId="11" fillId="21" borderId="53"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4"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51"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0" fillId="0" borderId="0" xfId="0" applyFont="1" applyFill="1" applyBorder="1" applyAlignment="1">
      <alignment horizontal="center" vertical="center"/>
    </xf>
    <xf numFmtId="0" fontId="54" fillId="0" borderId="0" xfId="0" applyFont="1" applyFill="1" applyBorder="1" applyAlignment="1">
      <alignment vertical="top" wrapText="1"/>
    </xf>
    <xf numFmtId="0" fontId="30" fillId="0" borderId="0" xfId="0" applyFont="1" applyFill="1" applyBorder="1" applyAlignment="1">
      <alignment horizontal="center" vertical="center" wrapText="1"/>
    </xf>
    <xf numFmtId="0" fontId="53" fillId="0" borderId="0" xfId="0" applyFont="1" applyFill="1" applyBorder="1" applyAlignment="1">
      <alignment horizontal="left" vertical="top" wrapText="1"/>
    </xf>
    <xf numFmtId="0" fontId="53" fillId="0" borderId="0" xfId="0" applyFont="1" applyFill="1" applyBorder="1" applyAlignment="1">
      <alignment horizontal="center" vertical="center" wrapText="1"/>
    </xf>
    <xf numFmtId="182" fontId="59" fillId="0" borderId="0" xfId="0" applyNumberFormat="1" applyFont="1" applyFill="1" applyBorder="1" applyAlignment="1">
      <alignment horizontal="center" vertical="center" wrapText="1"/>
    </xf>
    <xf numFmtId="2" fontId="57" fillId="0" borderId="0" xfId="0" applyNumberFormat="1" applyFont="1" applyFill="1" applyBorder="1" applyAlignment="1">
      <alignment horizontal="center" vertical="center"/>
    </xf>
    <xf numFmtId="9" fontId="61" fillId="0" borderId="0" xfId="21" applyFont="1" applyFill="1" applyBorder="1" applyAlignment="1">
      <alignment horizontal="center" vertical="center"/>
    </xf>
    <xf numFmtId="10" fontId="61" fillId="0" borderId="0" xfId="21" applyNumberFormat="1" applyFont="1" applyFill="1" applyBorder="1" applyAlignment="1">
      <alignment horizontal="center" vertical="center" wrapText="1"/>
    </xf>
    <xf numFmtId="10" fontId="65" fillId="0" borderId="0" xfId="21" applyNumberFormat="1" applyFont="1" applyFill="1" applyBorder="1" applyAlignment="1">
      <alignment horizontal="center" vertical="center" wrapText="1"/>
    </xf>
    <xf numFmtId="0" fontId="59" fillId="17" borderId="72" xfId="0" applyFont="1" applyFill="1" applyBorder="1" applyAlignment="1">
      <alignment horizontal="center" vertical="center" wrapText="1"/>
    </xf>
    <xf numFmtId="0" fontId="11" fillId="20"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0" fillId="0" borderId="0" xfId="0" applyAlignment="1">
      <alignment horizontal="center"/>
    </xf>
    <xf numFmtId="0" fontId="10" fillId="0" borderId="29" xfId="0" applyFont="1" applyFill="1" applyBorder="1" applyAlignment="1">
      <alignment horizontal="left" vertical="center" wrapText="1"/>
    </xf>
    <xf numFmtId="0" fontId="11" fillId="20" borderId="71" xfId="0" applyFont="1" applyFill="1" applyBorder="1" applyAlignment="1">
      <alignment horizontal="center" vertical="center" wrapText="1"/>
    </xf>
    <xf numFmtId="0" fontId="11" fillId="17" borderId="71" xfId="0" applyFont="1" applyFill="1" applyBorder="1" applyAlignment="1">
      <alignment horizontal="center" vertical="center" wrapText="1"/>
    </xf>
    <xf numFmtId="0" fontId="11" fillId="22" borderId="71" xfId="0" applyFont="1" applyFill="1" applyBorder="1" applyAlignment="1">
      <alignment horizontal="center" vertical="center" wrapText="1"/>
    </xf>
    <xf numFmtId="0" fontId="11" fillId="22" borderId="51" xfId="0" applyFont="1" applyFill="1" applyBorder="1" applyAlignment="1">
      <alignment horizontal="center" vertical="center" wrapText="1"/>
    </xf>
    <xf numFmtId="0" fontId="0" fillId="0" borderId="0" xfId="0" applyAlignment="1">
      <alignment horizontal="center"/>
    </xf>
    <xf numFmtId="0" fontId="2" fillId="17" borderId="4" xfId="16" applyFont="1" applyFill="1" applyBorder="1" applyAlignment="1">
      <alignment horizontal="center" vertical="center" wrapText="1"/>
    </xf>
    <xf numFmtId="3" fontId="17" fillId="0" borderId="5" xfId="0" applyNumberFormat="1" applyFont="1" applyBorder="1" applyAlignment="1">
      <alignment horizontal="center" vertical="center"/>
    </xf>
    <xf numFmtId="181" fontId="62" fillId="17" borderId="0" xfId="0" applyNumberFormat="1" applyFont="1" applyFill="1" applyBorder="1" applyAlignment="1">
      <alignment horizontal="center" wrapText="1"/>
    </xf>
    <xf numFmtId="181" fontId="62" fillId="17" borderId="0" xfId="0" applyNumberFormat="1" applyFont="1" applyFill="1" applyBorder="1" applyAlignment="1">
      <alignment wrapText="1"/>
    </xf>
    <xf numFmtId="181" fontId="23" fillId="17" borderId="0" xfId="0" applyNumberFormat="1" applyFont="1" applyFill="1" applyBorder="1" applyAlignment="1">
      <alignment wrapText="1"/>
    </xf>
    <xf numFmtId="181" fontId="23" fillId="17" borderId="9" xfId="0" applyNumberFormat="1" applyFont="1" applyFill="1" applyBorder="1" applyAlignment="1">
      <alignment wrapText="1"/>
    </xf>
    <xf numFmtId="181" fontId="62" fillId="17" borderId="29" xfId="0" applyNumberFormat="1" applyFont="1" applyFill="1" applyBorder="1" applyAlignment="1">
      <alignment horizontal="center" wrapText="1"/>
    </xf>
    <xf numFmtId="181" fontId="62" fillId="17" borderId="29" xfId="0" applyNumberFormat="1" applyFont="1" applyFill="1" applyBorder="1" applyAlignment="1">
      <alignment wrapText="1"/>
    </xf>
    <xf numFmtId="181" fontId="23" fillId="17" borderId="29" xfId="0" applyNumberFormat="1" applyFont="1" applyFill="1" applyBorder="1" applyAlignment="1">
      <alignment wrapText="1"/>
    </xf>
    <xf numFmtId="181" fontId="23" fillId="17" borderId="34" xfId="0" applyNumberFormat="1" applyFont="1" applyFill="1" applyBorder="1" applyAlignment="1">
      <alignment wrapText="1"/>
    </xf>
    <xf numFmtId="0" fontId="11" fillId="20" borderId="50" xfId="0" applyFont="1" applyFill="1" applyBorder="1" applyAlignment="1">
      <alignment horizontal="center" vertical="center" wrapText="1"/>
    </xf>
    <xf numFmtId="0" fontId="17" fillId="17" borderId="66" xfId="0" applyFont="1" applyFill="1" applyBorder="1" applyAlignment="1" applyProtection="1">
      <alignment horizontal="left" vertical="center" wrapText="1"/>
      <protection locked="0"/>
    </xf>
    <xf numFmtId="181" fontId="17" fillId="18" borderId="66" xfId="0" applyNumberFormat="1" applyFont="1" applyFill="1" applyBorder="1" applyAlignment="1" applyProtection="1">
      <alignment horizontal="left" vertical="center" wrapText="1"/>
      <protection locked="0"/>
    </xf>
    <xf numFmtId="0" fontId="17" fillId="17" borderId="73" xfId="0" applyFont="1" applyFill="1" applyBorder="1" applyAlignment="1" applyProtection="1">
      <alignment horizontal="left" vertical="center" wrapText="1"/>
      <protection locked="0"/>
    </xf>
    <xf numFmtId="0" fontId="5" fillId="17" borderId="56"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11" fillId="17" borderId="52" xfId="0" applyFont="1" applyFill="1" applyBorder="1" applyAlignment="1">
      <alignment horizontal="center" vertical="center" wrapText="1"/>
    </xf>
    <xf numFmtId="0" fontId="5" fillId="21" borderId="71" xfId="0" applyFont="1" applyFill="1" applyBorder="1" applyAlignment="1">
      <alignment horizontal="center" vertical="center" wrapText="1"/>
    </xf>
    <xf numFmtId="0" fontId="2" fillId="17" borderId="15"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 fillId="17" borderId="62" xfId="0" applyFont="1" applyFill="1" applyBorder="1" applyAlignment="1">
      <alignment horizontal="center" vertical="center" wrapText="1"/>
    </xf>
    <xf numFmtId="0" fontId="2" fillId="17" borderId="36" xfId="0" applyFont="1" applyFill="1" applyBorder="1" applyAlignment="1">
      <alignment horizontal="center" vertical="center" wrapText="1"/>
    </xf>
    <xf numFmtId="9" fontId="7" fillId="0" borderId="53" xfId="24" applyFont="1" applyFill="1" applyBorder="1" applyAlignment="1">
      <alignment horizontal="center" vertical="center"/>
    </xf>
    <xf numFmtId="172" fontId="7" fillId="0" borderId="52" xfId="24" applyNumberFormat="1" applyFont="1" applyFill="1" applyBorder="1" applyAlignment="1">
      <alignment horizontal="center" vertical="center"/>
    </xf>
    <xf numFmtId="10" fontId="7" fillId="0" borderId="52" xfId="24" applyNumberFormat="1" applyFont="1" applyFill="1" applyBorder="1" applyAlignment="1">
      <alignment horizontal="center" vertical="center"/>
    </xf>
    <xf numFmtId="10" fontId="7" fillId="0" borderId="53" xfId="24" applyNumberFormat="1" applyFont="1" applyFill="1" applyBorder="1" applyAlignment="1">
      <alignment horizontal="center" vertical="center"/>
    </xf>
    <xf numFmtId="10" fontId="7" fillId="0" borderId="70" xfId="24" applyNumberFormat="1" applyFont="1" applyFill="1" applyBorder="1" applyAlignment="1">
      <alignment horizontal="center" vertical="center"/>
    </xf>
    <xf numFmtId="181" fontId="4" fillId="21" borderId="66" xfId="0" applyNumberFormat="1" applyFont="1" applyFill="1" applyBorder="1" applyAlignment="1" applyProtection="1">
      <alignment horizontal="left" vertical="center" wrapText="1"/>
      <protection locked="0"/>
    </xf>
    <xf numFmtId="181" fontId="17" fillId="17" borderId="73" xfId="0" applyNumberFormat="1" applyFont="1" applyFill="1" applyBorder="1" applyAlignment="1" applyProtection="1">
      <alignment horizontal="left" vertical="top" wrapText="1"/>
      <protection locked="0"/>
    </xf>
    <xf numFmtId="181" fontId="17" fillId="18" borderId="66" xfId="0" applyNumberFormat="1" applyFont="1" applyFill="1" applyBorder="1" applyAlignment="1" applyProtection="1">
      <alignment horizontal="left" vertical="top" wrapText="1"/>
      <protection locked="0"/>
    </xf>
    <xf numFmtId="181" fontId="17" fillId="17" borderId="68" xfId="0" applyNumberFormat="1" applyFont="1" applyFill="1" applyBorder="1" applyAlignment="1" applyProtection="1">
      <alignment horizontal="left" vertical="top" wrapText="1"/>
      <protection locked="0"/>
    </xf>
    <xf numFmtId="172" fontId="5" fillId="0" borderId="17" xfId="24" applyNumberFormat="1" applyFont="1" applyFill="1" applyBorder="1" applyAlignment="1">
      <alignment horizontal="center" vertical="center" wrapText="1"/>
    </xf>
    <xf numFmtId="3" fontId="11" fillId="17" borderId="62" xfId="0" applyNumberFormat="1" applyFont="1" applyFill="1" applyBorder="1" applyAlignment="1">
      <alignment horizontal="center" vertical="center" wrapText="1"/>
    </xf>
    <xf numFmtId="3" fontId="5" fillId="18" borderId="18" xfId="10" applyNumberFormat="1" applyFont="1" applyFill="1" applyBorder="1" applyAlignment="1">
      <alignment horizontal="center" vertical="center" wrapText="1"/>
    </xf>
    <xf numFmtId="3" fontId="5" fillId="17" borderId="17" xfId="10" applyNumberFormat="1" applyFont="1" applyFill="1" applyBorder="1" applyAlignment="1">
      <alignment horizontal="center" vertical="center" wrapText="1"/>
    </xf>
    <xf numFmtId="172" fontId="5" fillId="0" borderId="3" xfId="24" applyNumberFormat="1" applyFont="1" applyFill="1" applyBorder="1" applyAlignment="1">
      <alignment horizontal="center" vertical="center" wrapText="1"/>
    </xf>
    <xf numFmtId="181" fontId="17" fillId="18" borderId="68" xfId="0" applyNumberFormat="1" applyFont="1" applyFill="1" applyBorder="1" applyAlignment="1" applyProtection="1">
      <alignment horizontal="left" vertical="center" wrapText="1"/>
      <protection locked="0"/>
    </xf>
    <xf numFmtId="3" fontId="5" fillId="0" borderId="10" xfId="0" applyNumberFormat="1" applyFont="1" applyFill="1" applyBorder="1" applyAlignment="1">
      <alignment horizontal="center" vertical="center" wrapText="1"/>
    </xf>
    <xf numFmtId="3" fontId="7" fillId="0" borderId="11" xfId="0" applyNumberFormat="1" applyFont="1" applyFill="1" applyBorder="1" applyAlignment="1">
      <alignment horizontal="center" vertical="center"/>
    </xf>
    <xf numFmtId="172" fontId="5" fillId="0" borderId="37" xfId="24" applyNumberFormat="1" applyFont="1" applyFill="1" applyBorder="1" applyAlignment="1">
      <alignment horizontal="center" vertical="center" wrapText="1"/>
    </xf>
    <xf numFmtId="3" fontId="11" fillId="4" borderId="12" xfId="10" applyNumberFormat="1" applyFont="1" applyFill="1" applyBorder="1" applyAlignment="1">
      <alignment horizontal="center" vertical="center" wrapText="1"/>
    </xf>
    <xf numFmtId="3" fontId="11" fillId="4" borderId="62" xfId="10" applyNumberFormat="1" applyFont="1" applyFill="1" applyBorder="1" applyAlignment="1">
      <alignment horizontal="center" vertical="center" wrapText="1"/>
    </xf>
    <xf numFmtId="3" fontId="11" fillId="4" borderId="46" xfId="10" applyNumberFormat="1" applyFont="1" applyFill="1" applyBorder="1" applyAlignment="1">
      <alignment horizontal="center" vertical="center" wrapText="1"/>
    </xf>
    <xf numFmtId="3" fontId="11" fillId="4" borderId="4" xfId="0" applyNumberFormat="1" applyFont="1" applyFill="1" applyBorder="1" applyAlignment="1">
      <alignment horizontal="center" vertical="center" wrapText="1"/>
    </xf>
    <xf numFmtId="3" fontId="57" fillId="4" borderId="4" xfId="0" applyNumberFormat="1" applyFont="1" applyFill="1" applyBorder="1" applyAlignment="1">
      <alignment horizontal="center" vertical="center"/>
    </xf>
    <xf numFmtId="3" fontId="57" fillId="4" borderId="68" xfId="0" applyNumberFormat="1" applyFont="1" applyFill="1" applyBorder="1" applyAlignment="1">
      <alignment horizontal="center" vertical="center"/>
    </xf>
    <xf numFmtId="10" fontId="5" fillId="0" borderId="3" xfId="24" applyNumberFormat="1" applyFont="1" applyFill="1" applyBorder="1" applyAlignment="1">
      <alignment horizontal="center" vertical="center" wrapText="1"/>
    </xf>
    <xf numFmtId="3" fontId="11" fillId="4" borderId="11" xfId="0" applyNumberFormat="1" applyFont="1" applyFill="1" applyBorder="1" applyAlignment="1">
      <alignment horizontal="center" vertical="center" wrapText="1"/>
    </xf>
    <xf numFmtId="3" fontId="0" fillId="0" borderId="0" xfId="0" applyNumberFormat="1"/>
    <xf numFmtId="175" fontId="30" fillId="0" borderId="1" xfId="2867" applyNumberFormat="1" applyFont="1" applyBorder="1" applyAlignment="1">
      <alignment horizontal="center" vertical="center"/>
    </xf>
    <xf numFmtId="175" fontId="30" fillId="25" borderId="1" xfId="2867" applyNumberFormat="1" applyFont="1" applyFill="1" applyBorder="1" applyAlignment="1">
      <alignment horizontal="center" vertical="center"/>
    </xf>
    <xf numFmtId="3" fontId="7" fillId="0" borderId="1" xfId="0" applyNumberFormat="1" applyFont="1" applyFill="1" applyBorder="1" applyAlignment="1">
      <alignment horizontal="center" vertical="center"/>
    </xf>
    <xf numFmtId="3" fontId="5" fillId="0" borderId="64" xfId="0" applyNumberFormat="1" applyFont="1" applyFill="1" applyBorder="1" applyAlignment="1">
      <alignment horizontal="center" vertical="center" wrapText="1"/>
    </xf>
    <xf numFmtId="3" fontId="5" fillId="0" borderId="66" xfId="0" applyNumberFormat="1" applyFont="1" applyFill="1" applyBorder="1" applyAlignment="1">
      <alignment horizontal="center" vertical="center" wrapText="1"/>
    </xf>
    <xf numFmtId="3" fontId="11" fillId="4" borderId="66" xfId="0" applyNumberFormat="1" applyFont="1" applyFill="1" applyBorder="1" applyAlignment="1">
      <alignment horizontal="center" vertical="center" wrapText="1"/>
    </xf>
    <xf numFmtId="10" fontId="17" fillId="17" borderId="66" xfId="21" applyNumberFormat="1" applyFont="1" applyFill="1" applyBorder="1" applyAlignment="1" applyProtection="1">
      <alignment horizontal="left" vertical="center" wrapText="1"/>
      <protection locked="0"/>
    </xf>
    <xf numFmtId="10" fontId="0" fillId="0" borderId="0" xfId="21" applyNumberFormat="1" applyFont="1" applyFill="1" applyAlignment="1">
      <alignment horizontal="center" vertical="center"/>
    </xf>
    <xf numFmtId="10" fontId="4" fillId="17" borderId="4" xfId="16" applyNumberFormat="1" applyFill="1" applyBorder="1" applyAlignment="1">
      <alignment horizontal="center" vertical="center" wrapText="1"/>
    </xf>
    <xf numFmtId="10" fontId="12" fillId="17" borderId="3" xfId="0" applyNumberFormat="1" applyFont="1" applyFill="1" applyBorder="1" applyAlignment="1">
      <alignment vertical="center"/>
    </xf>
    <xf numFmtId="10" fontId="12" fillId="18" borderId="1" xfId="0" applyNumberFormat="1" applyFont="1" applyFill="1" applyBorder="1" applyAlignment="1">
      <alignment vertical="center"/>
    </xf>
    <xf numFmtId="10" fontId="12" fillId="17" borderId="1" xfId="0" applyNumberFormat="1" applyFont="1" applyFill="1" applyBorder="1" applyAlignment="1">
      <alignment vertical="center"/>
    </xf>
    <xf numFmtId="10" fontId="12" fillId="18" borderId="4" xfId="0" applyNumberFormat="1" applyFont="1" applyFill="1" applyBorder="1" applyAlignment="1">
      <alignment vertical="center"/>
    </xf>
    <xf numFmtId="10" fontId="12" fillId="18" borderId="2" xfId="0" applyNumberFormat="1" applyFont="1" applyFill="1" applyBorder="1" applyAlignment="1">
      <alignment vertical="center"/>
    </xf>
    <xf numFmtId="9" fontId="4" fillId="0" borderId="0" xfId="16" applyNumberFormat="1" applyAlignment="1">
      <alignment vertical="center"/>
    </xf>
    <xf numFmtId="169" fontId="4" fillId="0" borderId="0" xfId="2867" applyFont="1" applyFill="1" applyAlignment="1">
      <alignment vertical="center"/>
    </xf>
    <xf numFmtId="10" fontId="4" fillId="0" borderId="0" xfId="24" applyNumberFormat="1" applyFont="1" applyFill="1" applyAlignment="1">
      <alignment vertical="center"/>
    </xf>
    <xf numFmtId="2" fontId="4" fillId="0" borderId="0" xfId="16" applyNumberFormat="1" applyAlignment="1">
      <alignment vertical="center"/>
    </xf>
    <xf numFmtId="10" fontId="12" fillId="17" borderId="10" xfId="0" applyNumberFormat="1" applyFont="1" applyFill="1" applyBorder="1" applyAlignment="1">
      <alignment vertical="center"/>
    </xf>
    <xf numFmtId="172" fontId="2" fillId="17" borderId="36" xfId="16" applyNumberFormat="1" applyFont="1" applyFill="1" applyBorder="1" applyAlignment="1">
      <alignment horizontal="center" vertical="center" wrapText="1"/>
    </xf>
    <xf numFmtId="172" fontId="2" fillId="17" borderId="36" xfId="24" applyNumberFormat="1" applyFont="1" applyFill="1" applyBorder="1" applyAlignment="1">
      <alignment horizontal="center" vertical="center" wrapText="1"/>
    </xf>
    <xf numFmtId="0" fontId="2" fillId="17" borderId="47" xfId="16" applyFont="1" applyFill="1" applyBorder="1" applyAlignment="1">
      <alignment horizontal="center" vertical="center" wrapText="1"/>
    </xf>
    <xf numFmtId="9" fontId="75" fillId="2" borderId="0" xfId="16" applyNumberFormat="1" applyFont="1" applyFill="1" applyAlignment="1">
      <alignment vertical="center"/>
    </xf>
    <xf numFmtId="169" fontId="4" fillId="2" borderId="0" xfId="2867" applyFont="1" applyFill="1" applyAlignment="1">
      <alignment vertical="center"/>
    </xf>
    <xf numFmtId="9" fontId="4" fillId="2" borderId="0" xfId="24" applyFont="1" applyFill="1" applyAlignment="1">
      <alignment vertical="center"/>
    </xf>
    <xf numFmtId="0" fontId="44" fillId="0" borderId="0" xfId="0" applyFont="1"/>
    <xf numFmtId="0" fontId="2" fillId="17" borderId="36" xfId="19" applyFont="1" applyFill="1" applyBorder="1" applyAlignment="1">
      <alignment horizontal="center" vertical="center" wrapText="1"/>
    </xf>
    <xf numFmtId="0" fontId="2" fillId="17" borderId="63" xfId="0" applyFont="1" applyFill="1" applyBorder="1" applyAlignment="1">
      <alignment horizontal="center" vertical="center" wrapText="1"/>
    </xf>
    <xf numFmtId="0" fontId="2" fillId="17" borderId="71"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2" fillId="17" borderId="67" xfId="0" applyFont="1" applyFill="1" applyBorder="1" applyAlignment="1">
      <alignment horizontal="center" vertical="center" wrapText="1"/>
    </xf>
    <xf numFmtId="0" fontId="22" fillId="0" borderId="0" xfId="0" applyFont="1" applyAlignment="1">
      <alignment horizontal="center" vertical="center"/>
    </xf>
    <xf numFmtId="0" fontId="16" fillId="17" borderId="74" xfId="0" applyFont="1" applyFill="1" applyBorder="1" applyAlignment="1" applyProtection="1">
      <alignment horizontal="left" vertical="center" wrapText="1"/>
      <protection locked="0"/>
    </xf>
    <xf numFmtId="1" fontId="49" fillId="0" borderId="17" xfId="0" applyNumberFormat="1" applyFont="1" applyBorder="1" applyAlignment="1">
      <alignment horizontal="center" vertical="center"/>
    </xf>
    <xf numFmtId="1" fontId="49" fillId="0" borderId="3" xfId="0" applyNumberFormat="1" applyFont="1" applyBorder="1" applyAlignment="1">
      <alignment horizontal="center" vertical="center"/>
    </xf>
    <xf numFmtId="3" fontId="17" fillId="0" borderId="21" xfId="0" applyNumberFormat="1" applyFont="1" applyBorder="1" applyAlignment="1">
      <alignment horizontal="center" vertical="center" wrapText="1"/>
    </xf>
    <xf numFmtId="0" fontId="16" fillId="17" borderId="75" xfId="0" applyFont="1" applyFill="1" applyBorder="1" applyAlignment="1" applyProtection="1">
      <alignment horizontal="left" vertical="center" wrapText="1"/>
      <protection locked="0"/>
    </xf>
    <xf numFmtId="179" fontId="18" fillId="0" borderId="1" xfId="2867" applyNumberFormat="1" applyFont="1" applyFill="1" applyBorder="1" applyAlignment="1">
      <alignment horizontal="center" vertical="center" wrapText="1"/>
    </xf>
    <xf numFmtId="179" fontId="18" fillId="0" borderId="11" xfId="2867" applyNumberFormat="1" applyFont="1" applyFill="1" applyBorder="1" applyAlignment="1">
      <alignment horizontal="center" vertical="center" wrapText="1"/>
    </xf>
    <xf numFmtId="3" fontId="17" fillId="0" borderId="18" xfId="0" applyNumberFormat="1" applyFont="1" applyBorder="1" applyAlignment="1">
      <alignment horizontal="center" vertical="center"/>
    </xf>
    <xf numFmtId="3" fontId="17" fillId="0" borderId="1" xfId="0" applyNumberFormat="1" applyFont="1" applyBorder="1" applyAlignment="1">
      <alignment horizontal="center" vertical="center"/>
    </xf>
    <xf numFmtId="4" fontId="17" fillId="0" borderId="1" xfId="0" applyNumberFormat="1" applyFont="1" applyBorder="1" applyAlignment="1">
      <alignment horizontal="center" vertical="center"/>
    </xf>
    <xf numFmtId="0" fontId="17" fillId="0" borderId="11" xfId="0" applyFont="1" applyBorder="1" applyAlignment="1">
      <alignment horizontal="center" vertical="center"/>
    </xf>
    <xf numFmtId="0" fontId="16" fillId="17" borderId="55" xfId="0" applyFont="1" applyFill="1" applyBorder="1" applyAlignment="1" applyProtection="1">
      <alignment vertical="center" wrapText="1"/>
      <protection locked="0"/>
    </xf>
    <xf numFmtId="0" fontId="16" fillId="17" borderId="33" xfId="0" applyFont="1" applyFill="1" applyBorder="1" applyAlignment="1" applyProtection="1">
      <alignment horizontal="left" vertical="center" wrapText="1"/>
      <protection locked="0"/>
    </xf>
    <xf numFmtId="3" fontId="17" fillId="0" borderId="3" xfId="0" applyNumberFormat="1" applyFont="1" applyBorder="1" applyAlignment="1">
      <alignment horizontal="center" vertical="center"/>
    </xf>
    <xf numFmtId="3" fontId="17" fillId="0" borderId="10" xfId="0" applyNumberFormat="1" applyFont="1" applyBorder="1" applyAlignment="1">
      <alignment horizontal="center" vertical="center" wrapText="1"/>
    </xf>
    <xf numFmtId="0" fontId="16" fillId="17" borderId="10" xfId="0" applyFont="1" applyFill="1" applyBorder="1" applyAlignment="1" applyProtection="1">
      <alignment horizontal="left" vertical="center" wrapText="1"/>
      <protection locked="0"/>
    </xf>
    <xf numFmtId="0" fontId="16" fillId="17" borderId="11" xfId="0" applyFont="1" applyFill="1" applyBorder="1" applyAlignment="1" applyProtection="1">
      <alignment horizontal="left" vertical="center" wrapText="1"/>
      <protection locked="0"/>
    </xf>
    <xf numFmtId="0" fontId="16" fillId="17" borderId="19" xfId="0" applyFont="1" applyFill="1" applyBorder="1" applyAlignment="1" applyProtection="1">
      <alignment horizontal="left" vertical="center" wrapText="1"/>
      <protection locked="0"/>
    </xf>
    <xf numFmtId="0" fontId="16" fillId="17" borderId="12" xfId="0" applyFont="1" applyFill="1" applyBorder="1" applyAlignment="1" applyProtection="1">
      <alignment horizontal="left" vertical="center" wrapText="1"/>
      <protection locked="0"/>
    </xf>
    <xf numFmtId="3" fontId="19" fillId="0" borderId="3" xfId="0" applyNumberFormat="1" applyFont="1" applyBorder="1" applyAlignment="1">
      <alignment horizontal="center" vertical="center"/>
    </xf>
    <xf numFmtId="3" fontId="19" fillId="0" borderId="10" xfId="0" applyNumberFormat="1" applyFont="1" applyBorder="1" applyAlignment="1">
      <alignment horizontal="center" vertical="center" wrapText="1"/>
    </xf>
    <xf numFmtId="183" fontId="17" fillId="0" borderId="11" xfId="246" applyNumberFormat="1" applyFont="1" applyFill="1" applyBorder="1" applyAlignment="1">
      <alignment horizontal="center" vertical="center"/>
    </xf>
    <xf numFmtId="3" fontId="17"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xf>
    <xf numFmtId="0" fontId="16" fillId="17" borderId="68" xfId="0" applyFont="1" applyFill="1" applyBorder="1" applyAlignment="1" applyProtection="1">
      <alignment vertical="center" wrapText="1"/>
      <protection locked="0"/>
    </xf>
    <xf numFmtId="4" fontId="49" fillId="0" borderId="17" xfId="0" applyNumberFormat="1" applyFont="1" applyBorder="1" applyAlignment="1">
      <alignment horizontal="center" vertical="center"/>
    </xf>
    <xf numFmtId="4" fontId="49" fillId="0" borderId="3" xfId="0" applyNumberFormat="1" applyFont="1" applyBorder="1" applyAlignment="1">
      <alignment horizontal="center" vertical="center"/>
    </xf>
    <xf numFmtId="3" fontId="19" fillId="0" borderId="5" xfId="0" applyNumberFormat="1" applyFont="1" applyBorder="1" applyAlignment="1">
      <alignment horizontal="center" vertical="center"/>
    </xf>
    <xf numFmtId="3" fontId="19" fillId="0" borderId="21" xfId="0" applyNumberFormat="1" applyFont="1" applyBorder="1" applyAlignment="1">
      <alignment horizontal="center" vertical="center" wrapText="1"/>
    </xf>
    <xf numFmtId="3" fontId="19" fillId="0" borderId="42" xfId="0" applyNumberFormat="1" applyFont="1" applyBorder="1" applyAlignment="1">
      <alignment horizontal="center" vertical="center" wrapText="1"/>
    </xf>
    <xf numFmtId="183" fontId="17" fillId="0" borderId="8" xfId="246" applyNumberFormat="1" applyFont="1" applyFill="1" applyBorder="1" applyAlignment="1">
      <alignment horizontal="center" vertical="center"/>
    </xf>
    <xf numFmtId="4" fontId="17" fillId="0" borderId="18" xfId="0" applyNumberFormat="1" applyFont="1" applyBorder="1" applyAlignment="1">
      <alignment horizontal="center" vertical="center"/>
    </xf>
    <xf numFmtId="0" fontId="17" fillId="0" borderId="8" xfId="0" applyFont="1" applyBorder="1" applyAlignment="1">
      <alignment horizontal="center" vertical="center"/>
    </xf>
    <xf numFmtId="0" fontId="16" fillId="17" borderId="31" xfId="0" applyFont="1" applyFill="1" applyBorder="1" applyAlignment="1" applyProtection="1">
      <alignment vertical="center" wrapText="1"/>
      <protection locked="0"/>
    </xf>
    <xf numFmtId="0" fontId="19" fillId="17" borderId="43" xfId="0" applyFont="1" applyFill="1" applyBorder="1" applyAlignment="1">
      <alignment horizontal="left" vertical="center" wrapText="1"/>
    </xf>
    <xf numFmtId="42" fontId="19" fillId="17" borderId="17" xfId="0" applyNumberFormat="1" applyFont="1" applyFill="1" applyBorder="1" applyAlignment="1">
      <alignment horizontal="center" vertical="center" wrapText="1"/>
    </xf>
    <xf numFmtId="42" fontId="19" fillId="17" borderId="3" xfId="0" applyNumberFormat="1" applyFont="1" applyFill="1" applyBorder="1" applyAlignment="1">
      <alignment horizontal="center" vertical="center" wrapText="1"/>
    </xf>
    <xf numFmtId="42" fontId="19" fillId="17" borderId="10" xfId="0" applyNumberFormat="1" applyFont="1" applyFill="1" applyBorder="1" applyAlignment="1">
      <alignment horizontal="center" vertical="center" wrapText="1"/>
    </xf>
    <xf numFmtId="0" fontId="19" fillId="17" borderId="6" xfId="0" applyFont="1" applyFill="1" applyBorder="1" applyAlignment="1">
      <alignment horizontal="left" vertical="center" wrapText="1"/>
    </xf>
    <xf numFmtId="42" fontId="19" fillId="17" borderId="18" xfId="0" applyNumberFormat="1" applyFont="1" applyFill="1" applyBorder="1" applyAlignment="1">
      <alignment horizontal="center" vertical="center" wrapText="1"/>
    </xf>
    <xf numFmtId="42" fontId="19" fillId="17" borderId="1" xfId="0" applyNumberFormat="1" applyFont="1" applyFill="1" applyBorder="1" applyAlignment="1">
      <alignment horizontal="center" vertical="center" wrapText="1"/>
    </xf>
    <xf numFmtId="42" fontId="19" fillId="17" borderId="11" xfId="0" applyNumberFormat="1" applyFont="1" applyFill="1" applyBorder="1" applyAlignment="1">
      <alignment horizontal="center" vertical="center" wrapText="1"/>
    </xf>
    <xf numFmtId="0" fontId="19" fillId="17" borderId="30" xfId="0" applyFont="1" applyFill="1" applyBorder="1" applyAlignment="1">
      <alignment horizontal="left" vertical="center" wrapText="1"/>
    </xf>
    <xf numFmtId="42" fontId="19" fillId="17" borderId="62" xfId="0" applyNumberFormat="1" applyFont="1" applyFill="1" applyBorder="1" applyAlignment="1">
      <alignment horizontal="center" vertical="center" wrapText="1"/>
    </xf>
    <xf numFmtId="42" fontId="19" fillId="17" borderId="4" xfId="0" applyNumberFormat="1" applyFont="1" applyFill="1" applyBorder="1" applyAlignment="1">
      <alignment horizontal="center" vertical="center" wrapText="1"/>
    </xf>
    <xf numFmtId="42" fontId="19" fillId="17" borderId="12" xfId="0" applyNumberFormat="1" applyFont="1" applyFill="1" applyBorder="1" applyAlignment="1">
      <alignment horizontal="center" vertical="center" wrapText="1"/>
    </xf>
    <xf numFmtId="42" fontId="19" fillId="0" borderId="0" xfId="0" applyNumberFormat="1" applyFont="1" applyAlignment="1">
      <alignment horizontal="center" vertical="center" wrapText="1"/>
    </xf>
    <xf numFmtId="0" fontId="40" fillId="0" borderId="0" xfId="0" applyFont="1"/>
    <xf numFmtId="0" fontId="30" fillId="0" borderId="0" xfId="0" applyFont="1"/>
    <xf numFmtId="0" fontId="2" fillId="18" borderId="18" xfId="0" applyFont="1" applyFill="1" applyBorder="1" applyAlignment="1">
      <alignment horizontal="center" vertical="center"/>
    </xf>
    <xf numFmtId="0" fontId="2" fillId="19" borderId="1" xfId="2868" applyFont="1" applyFill="1" applyBorder="1" applyAlignment="1">
      <alignment horizontal="center" vertical="center" wrapText="1"/>
    </xf>
    <xf numFmtId="0" fontId="2" fillId="19" borderId="11" xfId="2868" applyFont="1" applyFill="1" applyBorder="1" applyAlignment="1">
      <alignment horizontal="center" vertical="center" wrapText="1"/>
    </xf>
    <xf numFmtId="0" fontId="30" fillId="0" borderId="18" xfId="0" applyFont="1" applyBorder="1" applyAlignment="1">
      <alignment vertical="center"/>
    </xf>
    <xf numFmtId="175" fontId="30" fillId="0" borderId="1" xfId="2867" applyNumberFormat="1" applyFont="1" applyBorder="1" applyAlignment="1">
      <alignment horizontal="left" vertical="center"/>
    </xf>
    <xf numFmtId="10" fontId="30" fillId="0" borderId="11" xfId="24" applyNumberFormat="1" applyFont="1" applyBorder="1" applyAlignment="1">
      <alignment horizontal="center" vertical="center"/>
    </xf>
    <xf numFmtId="175" fontId="30" fillId="0" borderId="1" xfId="2867" applyNumberFormat="1" applyFont="1" applyFill="1" applyBorder="1" applyAlignment="1">
      <alignment horizontal="center" vertical="center"/>
    </xf>
    <xf numFmtId="10" fontId="30" fillId="0" borderId="11" xfId="24" applyNumberFormat="1" applyFont="1" applyFill="1" applyBorder="1" applyAlignment="1">
      <alignment horizontal="center" vertical="center"/>
    </xf>
    <xf numFmtId="175" fontId="30" fillId="0" borderId="1" xfId="2867" applyNumberFormat="1" applyFont="1" applyFill="1" applyBorder="1" applyAlignment="1">
      <alignment horizontal="left" vertical="center"/>
    </xf>
    <xf numFmtId="0" fontId="30" fillId="0" borderId="18" xfId="0" applyFont="1" applyBorder="1"/>
    <xf numFmtId="0" fontId="30" fillId="0" borderId="1" xfId="0" applyFont="1" applyBorder="1"/>
    <xf numFmtId="0" fontId="30" fillId="0" borderId="11" xfId="0" applyFont="1" applyBorder="1"/>
    <xf numFmtId="0" fontId="30" fillId="0" borderId="62" xfId="0" applyFont="1" applyBorder="1"/>
    <xf numFmtId="0" fontId="30" fillId="0" borderId="4" xfId="0" applyFont="1" applyBorder="1"/>
    <xf numFmtId="0" fontId="30" fillId="0" borderId="12" xfId="0" applyFont="1" applyBorder="1"/>
    <xf numFmtId="0" fontId="40" fillId="0" borderId="0" xfId="0" applyFont="1" applyAlignment="1">
      <alignment vertical="center"/>
    </xf>
    <xf numFmtId="0" fontId="30" fillId="0" borderId="0" xfId="0" applyFont="1" applyAlignment="1">
      <alignment vertical="center"/>
    </xf>
    <xf numFmtId="0" fontId="30" fillId="0" borderId="1" xfId="0" applyFont="1" applyBorder="1" applyAlignment="1">
      <alignment vertical="center"/>
    </xf>
    <xf numFmtId="0" fontId="30" fillId="0" borderId="1" xfId="0" applyFont="1" applyBorder="1" applyAlignment="1">
      <alignment horizontal="center" vertical="center"/>
    </xf>
    <xf numFmtId="3" fontId="30" fillId="0" borderId="1" xfId="0" applyNumberFormat="1" applyFont="1" applyBorder="1" applyAlignment="1">
      <alignment horizontal="center" vertical="center"/>
    </xf>
    <xf numFmtId="172" fontId="30" fillId="0" borderId="1" xfId="24" applyNumberFormat="1" applyFont="1" applyBorder="1" applyAlignment="1">
      <alignment horizontal="center" vertical="center"/>
    </xf>
    <xf numFmtId="0" fontId="30" fillId="0" borderId="11" xfId="0" applyFont="1" applyBorder="1" applyAlignment="1">
      <alignment vertical="center"/>
    </xf>
    <xf numFmtId="0" fontId="30" fillId="25" borderId="1" xfId="0" applyFont="1" applyFill="1" applyBorder="1" applyAlignment="1">
      <alignment vertical="center"/>
    </xf>
    <xf numFmtId="0" fontId="30" fillId="25" borderId="1" xfId="0" applyFont="1" applyFill="1" applyBorder="1" applyAlignment="1">
      <alignment horizontal="center" vertical="center"/>
    </xf>
    <xf numFmtId="3" fontId="30" fillId="25" borderId="1" xfId="0" applyNumberFormat="1" applyFont="1" applyFill="1" applyBorder="1" applyAlignment="1">
      <alignment horizontal="center" vertical="center"/>
    </xf>
    <xf numFmtId="172" fontId="30" fillId="25" borderId="1" xfId="24" applyNumberFormat="1" applyFont="1" applyFill="1" applyBorder="1" applyAlignment="1">
      <alignment horizontal="center" vertical="center"/>
    </xf>
    <xf numFmtId="0" fontId="30" fillId="25" borderId="11" xfId="0" applyFont="1" applyFill="1" applyBorder="1" applyAlignment="1">
      <alignment vertical="center"/>
    </xf>
    <xf numFmtId="172" fontId="30" fillId="0" borderId="1" xfId="24" applyNumberFormat="1" applyFont="1" applyFill="1" applyBorder="1" applyAlignment="1">
      <alignment horizontal="center" vertical="center"/>
    </xf>
    <xf numFmtId="4" fontId="30" fillId="25" borderId="1" xfId="0" applyNumberFormat="1" applyFont="1" applyFill="1" applyBorder="1" applyAlignment="1">
      <alignment horizontal="center" vertical="center"/>
    </xf>
    <xf numFmtId="0" fontId="2" fillId="19" borderId="1" xfId="2868" applyFont="1" applyFill="1" applyBorder="1" applyAlignment="1">
      <alignment horizontal="center" vertical="top" wrapText="1"/>
    </xf>
    <xf numFmtId="0" fontId="2" fillId="18" borderId="20" xfId="0" applyFont="1" applyFill="1" applyBorder="1" applyAlignment="1">
      <alignment horizontal="center" vertical="center"/>
    </xf>
    <xf numFmtId="0" fontId="2" fillId="19" borderId="2" xfId="2868" applyFont="1" applyFill="1" applyBorder="1" applyAlignment="1">
      <alignment horizontal="center" vertical="center" wrapText="1"/>
    </xf>
    <xf numFmtId="0" fontId="2" fillId="19" borderId="19" xfId="2868" applyFont="1" applyFill="1" applyBorder="1" applyAlignment="1">
      <alignment horizontal="center" vertical="center" wrapText="1"/>
    </xf>
    <xf numFmtId="0" fontId="30" fillId="0" borderId="3" xfId="0" applyFont="1" applyBorder="1" applyAlignment="1">
      <alignment vertical="center"/>
    </xf>
    <xf numFmtId="175" fontId="30" fillId="0" borderId="3" xfId="2867" applyNumberFormat="1" applyFont="1" applyBorder="1" applyAlignment="1">
      <alignment horizontal="center" vertical="center"/>
    </xf>
    <xf numFmtId="0" fontId="30" fillId="0" borderId="10" xfId="0" applyFont="1" applyBorder="1" applyAlignment="1">
      <alignment vertical="center"/>
    </xf>
    <xf numFmtId="0" fontId="2" fillId="19" borderId="4" xfId="2868" applyFont="1" applyFill="1" applyBorder="1" applyAlignment="1">
      <alignment horizontal="center" vertical="center" wrapText="1"/>
    </xf>
    <xf numFmtId="0" fontId="2" fillId="19" borderId="12" xfId="2868" applyFont="1" applyFill="1" applyBorder="1" applyAlignment="1">
      <alignment horizontal="center" vertical="center" wrapText="1"/>
    </xf>
    <xf numFmtId="0" fontId="30" fillId="0" borderId="26" xfId="0" applyFont="1" applyBorder="1"/>
    <xf numFmtId="0" fontId="30" fillId="0" borderId="40" xfId="0" applyFont="1" applyBorder="1"/>
    <xf numFmtId="0" fontId="30" fillId="0" borderId="5" xfId="0" applyFont="1" applyBorder="1"/>
    <xf numFmtId="0" fontId="30" fillId="0" borderId="21" xfId="0" applyFont="1" applyBorder="1"/>
    <xf numFmtId="0" fontId="30" fillId="0" borderId="27" xfId="0" applyFont="1" applyBorder="1"/>
    <xf numFmtId="0" fontId="52" fillId="17" borderId="1" xfId="0" applyFont="1" applyFill="1" applyBorder="1" applyAlignment="1">
      <alignment horizontal="center" vertical="center" wrapText="1"/>
    </xf>
    <xf numFmtId="9" fontId="40" fillId="0" borderId="0" xfId="0" applyNumberFormat="1" applyFont="1"/>
    <xf numFmtId="10" fontId="30" fillId="0" borderId="1" xfId="24" applyNumberFormat="1" applyFont="1" applyBorder="1" applyAlignment="1">
      <alignment horizontal="center" vertical="center"/>
    </xf>
    <xf numFmtId="9" fontId="40" fillId="0" borderId="0" xfId="24" applyFont="1" applyAlignment="1">
      <alignment vertical="center"/>
    </xf>
    <xf numFmtId="9" fontId="40" fillId="0" borderId="0" xfId="0" applyNumberFormat="1" applyFont="1" applyAlignment="1">
      <alignment vertical="center"/>
    </xf>
    <xf numFmtId="10" fontId="40" fillId="0" borderId="0" xfId="24" applyNumberFormat="1" applyFont="1" applyAlignment="1">
      <alignment vertical="center"/>
    </xf>
    <xf numFmtId="10" fontId="30" fillId="0" borderId="1" xfId="24" applyNumberFormat="1" applyFont="1" applyFill="1" applyBorder="1" applyAlignment="1">
      <alignment horizontal="center" vertical="center"/>
    </xf>
    <xf numFmtId="0" fontId="30" fillId="0" borderId="62" xfId="0" applyFont="1" applyBorder="1" applyAlignment="1">
      <alignment vertical="center"/>
    </xf>
    <xf numFmtId="0" fontId="30" fillId="0" borderId="4" xfId="0" applyFont="1" applyBorder="1" applyAlignment="1">
      <alignment vertical="center"/>
    </xf>
    <xf numFmtId="0" fontId="30" fillId="0" borderId="4" xfId="0" applyFont="1" applyBorder="1" applyAlignment="1">
      <alignment horizontal="center" vertical="center"/>
    </xf>
    <xf numFmtId="10" fontId="30" fillId="0" borderId="4" xfId="24" applyNumberFormat="1" applyFont="1" applyFill="1" applyBorder="1" applyAlignment="1">
      <alignment horizontal="center" vertical="center"/>
    </xf>
    <xf numFmtId="0" fontId="30" fillId="0" borderId="12" xfId="0" applyFont="1" applyBorder="1" applyAlignment="1">
      <alignment vertical="center"/>
    </xf>
    <xf numFmtId="184" fontId="30" fillId="0" borderId="1" xfId="0" applyNumberFormat="1" applyFont="1" applyBorder="1" applyAlignment="1">
      <alignment horizontal="center" vertical="center"/>
    </xf>
    <xf numFmtId="0" fontId="30" fillId="0" borderId="1" xfId="0" applyFont="1" applyBorder="1" applyAlignment="1">
      <alignment horizontal="center"/>
    </xf>
    <xf numFmtId="172" fontId="30" fillId="0" borderId="1" xfId="24" applyNumberFormat="1" applyFont="1" applyFill="1" applyBorder="1" applyAlignment="1">
      <alignment horizontal="center"/>
    </xf>
    <xf numFmtId="2" fontId="40" fillId="0" borderId="0" xfId="0" applyNumberFormat="1" applyFont="1"/>
    <xf numFmtId="9" fontId="40" fillId="0" borderId="0" xfId="0" applyNumberFormat="1" applyFont="1" applyAlignment="1">
      <alignment horizontal="right"/>
    </xf>
    <xf numFmtId="9" fontId="0" fillId="0" borderId="0" xfId="0" applyNumberFormat="1"/>
    <xf numFmtId="172" fontId="0" fillId="0" borderId="0" xfId="24" applyNumberFormat="1" applyFont="1"/>
    <xf numFmtId="0" fontId="0" fillId="0" borderId="0" xfId="24" applyNumberFormat="1" applyFont="1"/>
    <xf numFmtId="184" fontId="0" fillId="0" borderId="0" xfId="24" applyNumberFormat="1" applyFont="1"/>
    <xf numFmtId="2" fontId="0" fillId="0" borderId="0" xfId="0" applyNumberFormat="1"/>
    <xf numFmtId="1" fontId="0" fillId="0" borderId="0" xfId="0" applyNumberFormat="1"/>
    <xf numFmtId="184" fontId="0" fillId="0" borderId="0" xfId="0" applyNumberFormat="1"/>
    <xf numFmtId="0" fontId="0" fillId="24" borderId="0" xfId="0" applyFill="1"/>
    <xf numFmtId="184" fontId="0" fillId="24" borderId="0" xfId="24" applyNumberFormat="1" applyFont="1" applyFill="1"/>
    <xf numFmtId="184" fontId="0" fillId="24" borderId="0" xfId="0" applyNumberFormat="1" applyFill="1"/>
    <xf numFmtId="1" fontId="0" fillId="24" borderId="0" xfId="0" applyNumberFormat="1" applyFill="1"/>
    <xf numFmtId="2" fontId="0" fillId="24" borderId="0" xfId="0" applyNumberFormat="1" applyFill="1"/>
    <xf numFmtId="0" fontId="0" fillId="26" borderId="0" xfId="0" applyFill="1"/>
    <xf numFmtId="10" fontId="0" fillId="0" borderId="0" xfId="24" applyNumberFormat="1" applyFont="1"/>
    <xf numFmtId="169" fontId="0" fillId="0" borderId="0" xfId="2867" applyFont="1"/>
    <xf numFmtId="179" fontId="0" fillId="0" borderId="0" xfId="0" applyNumberFormat="1"/>
    <xf numFmtId="0" fontId="26" fillId="24" borderId="0" xfId="0" applyFont="1" applyFill="1" applyAlignment="1">
      <alignment horizontal="center" vertical="center"/>
    </xf>
    <xf numFmtId="0" fontId="26" fillId="0" borderId="1" xfId="0" applyFont="1" applyBorder="1" applyAlignment="1">
      <alignment horizontal="center" vertical="center"/>
    </xf>
    <xf numFmtId="0" fontId="26" fillId="27" borderId="1" xfId="0" applyFont="1" applyFill="1" applyBorder="1" applyAlignment="1">
      <alignment horizontal="center" vertical="center"/>
    </xf>
    <xf numFmtId="0" fontId="0" fillId="27" borderId="1" xfId="0" applyFill="1" applyBorder="1" applyAlignment="1">
      <alignment horizontal="center" vertical="center"/>
    </xf>
    <xf numFmtId="179" fontId="0" fillId="0" borderId="1" xfId="2867" applyNumberFormat="1" applyFont="1" applyBorder="1" applyAlignment="1">
      <alignment horizontal="center" vertical="center"/>
    </xf>
    <xf numFmtId="172" fontId="0" fillId="0" borderId="1" xfId="24" applyNumberFormat="1" applyFont="1" applyBorder="1" applyAlignment="1">
      <alignment horizontal="center" vertical="center"/>
    </xf>
    <xf numFmtId="10" fontId="0" fillId="0" borderId="0" xfId="24" applyNumberFormat="1" applyFont="1" applyAlignment="1">
      <alignment vertical="center"/>
    </xf>
    <xf numFmtId="179" fontId="26" fillId="27" borderId="1" xfId="2867" applyNumberFormat="1" applyFont="1" applyFill="1" applyBorder="1" applyAlignment="1">
      <alignment horizontal="center" vertical="center"/>
    </xf>
    <xf numFmtId="179" fontId="0" fillId="0" borderId="0" xfId="0" applyNumberFormat="1" applyAlignment="1">
      <alignment vertical="center"/>
    </xf>
    <xf numFmtId="9" fontId="0" fillId="0" borderId="1" xfId="24" applyFont="1" applyBorder="1" applyAlignment="1">
      <alignment horizontal="center" vertical="center"/>
    </xf>
    <xf numFmtId="0" fontId="0" fillId="27" borderId="0" xfId="0" applyFill="1" applyAlignment="1">
      <alignment horizontal="center" vertical="center"/>
    </xf>
    <xf numFmtId="3" fontId="0" fillId="0" borderId="0" xfId="0" applyNumberFormat="1" applyAlignment="1">
      <alignment vertical="center"/>
    </xf>
    <xf numFmtId="10" fontId="0" fillId="0" borderId="0" xfId="24" applyNumberFormat="1" applyFont="1" applyAlignment="1">
      <alignment horizontal="center" vertical="center"/>
    </xf>
    <xf numFmtId="3" fontId="26" fillId="24" borderId="0" xfId="0" applyNumberFormat="1" applyFont="1" applyFill="1" applyAlignment="1">
      <alignment vertical="center"/>
    </xf>
    <xf numFmtId="9" fontId="0" fillId="0" borderId="0" xfId="24" applyFont="1" applyAlignment="1">
      <alignment vertical="center"/>
    </xf>
    <xf numFmtId="175" fontId="0" fillId="0" borderId="0" xfId="2867" applyNumberFormat="1" applyFont="1" applyAlignment="1">
      <alignment vertical="center"/>
    </xf>
    <xf numFmtId="0" fontId="78" fillId="28" borderId="76" xfId="2869" applyFont="1" applyFill="1" applyBorder="1" applyAlignment="1">
      <alignment horizontal="center" vertical="center" wrapText="1"/>
    </xf>
    <xf numFmtId="0" fontId="78" fillId="29" borderId="76" xfId="2869" applyFont="1" applyFill="1" applyBorder="1" applyAlignment="1">
      <alignment horizontal="center" vertical="center" wrapText="1"/>
    </xf>
    <xf numFmtId="0" fontId="2" fillId="24" borderId="76" xfId="2869" applyFont="1" applyFill="1" applyBorder="1" applyAlignment="1">
      <alignment horizontal="center" vertical="center" wrapText="1"/>
    </xf>
    <xf numFmtId="0" fontId="2" fillId="17" borderId="76" xfId="2869" applyFont="1" applyFill="1" applyBorder="1" applyAlignment="1">
      <alignment horizontal="center" vertical="center" wrapText="1"/>
    </xf>
    <xf numFmtId="185" fontId="78" fillId="30" borderId="76" xfId="2870" applyNumberFormat="1" applyFont="1" applyFill="1" applyBorder="1" applyAlignment="1">
      <alignment horizontal="center" vertical="center" wrapText="1"/>
    </xf>
    <xf numFmtId="0" fontId="38" fillId="0" borderId="0" xfId="2869" applyFont="1" applyAlignment="1">
      <alignment vertical="center"/>
    </xf>
    <xf numFmtId="0" fontId="29" fillId="0" borderId="76" xfId="2869" applyFont="1" applyBorder="1" applyAlignment="1">
      <alignment horizontal="center" vertical="center" wrapText="1"/>
    </xf>
    <xf numFmtId="0" fontId="39" fillId="0" borderId="76" xfId="2871" applyFont="1" applyBorder="1" applyAlignment="1">
      <alignment horizontal="center" vertical="center"/>
    </xf>
    <xf numFmtId="3" fontId="17" fillId="0" borderId="1" xfId="16" applyNumberFormat="1" applyFont="1" applyBorder="1" applyAlignment="1">
      <alignment horizontal="center" vertical="center" wrapText="1"/>
    </xf>
    <xf numFmtId="3" fontId="49" fillId="0" borderId="76" xfId="2846" applyNumberFormat="1" applyFont="1" applyBorder="1" applyAlignment="1">
      <alignment horizontal="center" vertical="center" wrapText="1"/>
    </xf>
    <xf numFmtId="1" fontId="39" fillId="0" borderId="76" xfId="2871" applyNumberFormat="1" applyFont="1" applyBorder="1" applyAlignment="1">
      <alignment horizontal="center" vertical="center"/>
    </xf>
    <xf numFmtId="172" fontId="39" fillId="0" borderId="76" xfId="2872" applyNumberFormat="1" applyFont="1" applyBorder="1" applyAlignment="1">
      <alignment horizontal="center" vertical="center"/>
    </xf>
    <xf numFmtId="185" fontId="39" fillId="0" borderId="76" xfId="2870" applyNumberFormat="1" applyFont="1" applyBorder="1" applyAlignment="1">
      <alignment horizontal="center" vertical="center"/>
    </xf>
    <xf numFmtId="0" fontId="39" fillId="0" borderId="59" xfId="2871" applyFont="1" applyBorder="1" applyAlignment="1">
      <alignment horizontal="center" vertical="center"/>
    </xf>
    <xf numFmtId="3" fontId="17" fillId="0" borderId="0" xfId="16" applyNumberFormat="1" applyFont="1" applyAlignment="1">
      <alignment horizontal="center" vertical="center" wrapText="1"/>
    </xf>
    <xf numFmtId="3" fontId="78" fillId="29" borderId="76" xfId="2871" applyNumberFormat="1" applyFont="1" applyFill="1" applyBorder="1" applyAlignment="1">
      <alignment horizontal="center" vertical="center"/>
    </xf>
    <xf numFmtId="1" fontId="78" fillId="28" borderId="76" xfId="2869" applyNumberFormat="1" applyFont="1" applyFill="1" applyBorder="1" applyAlignment="1">
      <alignment horizontal="center" vertical="center" wrapText="1"/>
    </xf>
    <xf numFmtId="9" fontId="78" fillId="28" borderId="76" xfId="2872" applyFont="1" applyFill="1" applyBorder="1" applyAlignment="1">
      <alignment horizontal="center" vertical="center" wrapText="1"/>
    </xf>
    <xf numFmtId="185" fontId="78" fillId="28" borderId="76" xfId="2872" applyNumberFormat="1" applyFont="1" applyFill="1" applyBorder="1" applyAlignment="1">
      <alignment horizontal="center" vertical="center" wrapText="1"/>
    </xf>
    <xf numFmtId="3" fontId="2" fillId="17" borderId="76" xfId="2869" applyNumberFormat="1" applyFont="1" applyFill="1" applyBorder="1" applyAlignment="1">
      <alignment horizontal="center" vertical="center" wrapText="1"/>
    </xf>
    <xf numFmtId="3" fontId="2" fillId="4" borderId="76" xfId="2869" applyNumberFormat="1" applyFont="1" applyFill="1" applyBorder="1" applyAlignment="1">
      <alignment horizontal="center" vertical="center" wrapText="1"/>
    </xf>
    <xf numFmtId="172" fontId="49" fillId="0" borderId="76" xfId="24" applyNumberFormat="1" applyFont="1" applyBorder="1" applyAlignment="1">
      <alignment horizontal="center" vertical="center" wrapText="1"/>
    </xf>
    <xf numFmtId="9" fontId="78" fillId="29" borderId="76" xfId="24" applyFont="1" applyFill="1" applyBorder="1" applyAlignment="1">
      <alignment horizontal="center" vertical="center"/>
    </xf>
    <xf numFmtId="3" fontId="38" fillId="0" borderId="0" xfId="2869" applyNumberFormat="1" applyFont="1" applyAlignment="1">
      <alignment vertical="center"/>
    </xf>
    <xf numFmtId="185" fontId="38" fillId="0" borderId="0" xfId="2869" applyNumberFormat="1" applyFont="1" applyAlignment="1">
      <alignment vertical="center"/>
    </xf>
    <xf numFmtId="2" fontId="4" fillId="2" borderId="0" xfId="16" applyNumberFormat="1" applyFill="1" applyAlignment="1">
      <alignment vertical="center"/>
    </xf>
    <xf numFmtId="10" fontId="0" fillId="0" borderId="0" xfId="21" applyNumberFormat="1" applyFont="1" applyAlignment="1">
      <alignment vertical="center"/>
    </xf>
    <xf numFmtId="0" fontId="26" fillId="4" borderId="1" xfId="0" applyFont="1" applyFill="1" applyBorder="1" applyAlignment="1">
      <alignment horizontal="center" vertical="center" wrapText="1"/>
    </xf>
    <xf numFmtId="3" fontId="11" fillId="4" borderId="67" xfId="0" applyNumberFormat="1" applyFont="1" applyFill="1" applyBorder="1" applyAlignment="1">
      <alignment horizontal="center" vertical="center" wrapText="1"/>
    </xf>
    <xf numFmtId="172" fontId="5" fillId="0" borderId="16" xfId="24" applyNumberFormat="1" applyFont="1" applyFill="1" applyBorder="1" applyAlignment="1">
      <alignment horizontal="center" vertical="center" wrapText="1"/>
    </xf>
    <xf numFmtId="172" fontId="0" fillId="0" borderId="0" xfId="0" applyNumberFormat="1"/>
    <xf numFmtId="175" fontId="0" fillId="0" borderId="0" xfId="2867" applyNumberFormat="1" applyFont="1"/>
    <xf numFmtId="0" fontId="80" fillId="33" borderId="0" xfId="0" applyFont="1" applyFill="1" applyAlignment="1">
      <alignment horizontal="center" vertical="center"/>
    </xf>
    <xf numFmtId="0" fontId="26" fillId="25" borderId="1" xfId="0" applyFont="1" applyFill="1" applyBorder="1" applyAlignment="1">
      <alignment horizontal="center" vertical="center"/>
    </xf>
    <xf numFmtId="0" fontId="82" fillId="0" borderId="0" xfId="0" applyFont="1"/>
    <xf numFmtId="0" fontId="83" fillId="4" borderId="1" xfId="0" applyFont="1" applyFill="1" applyBorder="1" applyAlignment="1">
      <alignment horizontal="center" vertical="center"/>
    </xf>
    <xf numFmtId="0" fontId="0" fillId="25" borderId="1" xfId="0" applyFill="1" applyBorder="1" applyAlignment="1">
      <alignment horizontal="center" vertical="center" wrapText="1"/>
    </xf>
    <xf numFmtId="179" fontId="26" fillId="4" borderId="1" xfId="2867" applyNumberFormat="1" applyFont="1" applyFill="1" applyBorder="1" applyAlignment="1">
      <alignment horizontal="center" vertical="center"/>
    </xf>
    <xf numFmtId="9" fontId="0" fillId="0" borderId="0" xfId="24" applyFont="1"/>
    <xf numFmtId="0" fontId="0" fillId="0" borderId="0" xfId="0" applyAlignment="1">
      <alignment vertical="center" wrapText="1"/>
    </xf>
    <xf numFmtId="0" fontId="84" fillId="4" borderId="1" xfId="0" applyFont="1" applyFill="1" applyBorder="1" applyAlignment="1">
      <alignment horizontal="center" vertical="center"/>
    </xf>
    <xf numFmtId="10" fontId="0" fillId="0" borderId="1" xfId="24" applyNumberFormat="1" applyFont="1" applyBorder="1" applyAlignment="1">
      <alignment horizontal="center" vertical="center"/>
    </xf>
    <xf numFmtId="10" fontId="0" fillId="0" borderId="0" xfId="21" applyNumberFormat="1" applyFont="1"/>
    <xf numFmtId="9" fontId="4" fillId="2" borderId="0" xfId="16" applyNumberFormat="1" applyFill="1" applyAlignment="1">
      <alignment vertical="center"/>
    </xf>
    <xf numFmtId="175" fontId="0" fillId="0" borderId="0" xfId="3" applyNumberFormat="1" applyFont="1" applyAlignment="1">
      <alignment vertical="center"/>
    </xf>
    <xf numFmtId="10" fontId="26" fillId="24" borderId="0" xfId="0" applyNumberFormat="1" applyFont="1" applyFill="1" applyAlignment="1">
      <alignment vertical="center"/>
    </xf>
    <xf numFmtId="10" fontId="26" fillId="24" borderId="0" xfId="0" applyNumberFormat="1" applyFont="1" applyFill="1" applyAlignment="1">
      <alignment horizontal="center" vertical="center"/>
    </xf>
    <xf numFmtId="0" fontId="26" fillId="24" borderId="0" xfId="0" applyFont="1" applyFill="1" applyAlignment="1">
      <alignment vertical="center"/>
    </xf>
    <xf numFmtId="175" fontId="0" fillId="0" borderId="0" xfId="0" applyNumberFormat="1" applyAlignment="1">
      <alignment vertical="center"/>
    </xf>
    <xf numFmtId="175" fontId="0" fillId="0" borderId="1" xfId="3" applyNumberFormat="1" applyFont="1" applyBorder="1"/>
    <xf numFmtId="175" fontId="26" fillId="32" borderId="0" xfId="3" applyNumberFormat="1" applyFont="1" applyFill="1" applyAlignment="1">
      <alignment vertical="center"/>
    </xf>
    <xf numFmtId="0" fontId="0" fillId="0" borderId="0" xfId="0" applyAlignment="1">
      <alignment horizontal="center"/>
    </xf>
    <xf numFmtId="0" fontId="26" fillId="4" borderId="1" xfId="0" applyFont="1" applyFill="1" applyBorder="1" applyAlignment="1">
      <alignment horizontal="center" vertical="center"/>
    </xf>
    <xf numFmtId="172" fontId="86" fillId="2" borderId="0" xfId="21" applyNumberFormat="1" applyFont="1" applyFill="1" applyAlignment="1">
      <alignment vertical="center"/>
    </xf>
    <xf numFmtId="172" fontId="4" fillId="2" borderId="0" xfId="21" applyNumberFormat="1" applyFont="1" applyFill="1" applyAlignment="1">
      <alignment vertical="center"/>
    </xf>
    <xf numFmtId="9" fontId="7" fillId="0" borderId="0" xfId="0" applyNumberFormat="1" applyFont="1"/>
    <xf numFmtId="10" fontId="7" fillId="0" borderId="0" xfId="21" applyNumberFormat="1" applyFont="1"/>
    <xf numFmtId="10" fontId="5" fillId="0" borderId="0" xfId="2866" applyNumberFormat="1" applyFont="1" applyFill="1" applyAlignment="1">
      <alignment horizontal="center"/>
    </xf>
    <xf numFmtId="175" fontId="40" fillId="0" borderId="0" xfId="0" applyNumberFormat="1" applyFont="1" applyAlignment="1">
      <alignment vertical="center"/>
    </xf>
    <xf numFmtId="172" fontId="30" fillId="0" borderId="1" xfId="21" applyNumberFormat="1" applyFont="1" applyBorder="1" applyAlignment="1">
      <alignment horizontal="center" vertical="center"/>
    </xf>
    <xf numFmtId="172" fontId="30" fillId="25" borderId="1" xfId="21" applyNumberFormat="1" applyFont="1" applyFill="1" applyBorder="1" applyAlignment="1">
      <alignment horizontal="center" vertical="center"/>
    </xf>
    <xf numFmtId="0" fontId="30" fillId="0" borderId="18" xfId="0" applyFont="1" applyFill="1" applyBorder="1"/>
    <xf numFmtId="0" fontId="30" fillId="0" borderId="0" xfId="0" applyFont="1" applyFill="1"/>
    <xf numFmtId="0" fontId="40" fillId="0" borderId="0" xfId="0" applyFont="1" applyFill="1"/>
    <xf numFmtId="0" fontId="85" fillId="0" borderId="0" xfId="0" applyFont="1" applyAlignment="1">
      <alignment vertical="center"/>
    </xf>
    <xf numFmtId="0" fontId="30" fillId="0" borderId="1" xfId="0" applyFont="1" applyFill="1" applyBorder="1" applyAlignment="1">
      <alignment vertical="center"/>
    </xf>
    <xf numFmtId="0" fontId="30" fillId="0" borderId="1" xfId="0" applyFont="1" applyFill="1" applyBorder="1" applyAlignment="1">
      <alignment horizontal="center" vertical="center"/>
    </xf>
    <xf numFmtId="0" fontId="30" fillId="0" borderId="1" xfId="0" applyFont="1" applyFill="1" applyBorder="1" applyAlignment="1">
      <alignment horizontal="center"/>
    </xf>
    <xf numFmtId="0" fontId="30" fillId="0" borderId="11" xfId="0" applyFont="1" applyFill="1" applyBorder="1" applyAlignment="1">
      <alignment vertical="center"/>
    </xf>
    <xf numFmtId="0" fontId="85" fillId="0" borderId="0" xfId="0" applyFont="1"/>
    <xf numFmtId="4" fontId="5" fillId="0" borderId="3" xfId="0" applyNumberFormat="1" applyFont="1" applyFill="1" applyBorder="1" applyAlignment="1">
      <alignment horizontal="center" vertical="center" wrapText="1"/>
    </xf>
    <xf numFmtId="9" fontId="0" fillId="0" borderId="1" xfId="21" applyFont="1" applyBorder="1" applyAlignment="1">
      <alignment horizontal="center" vertical="center"/>
    </xf>
    <xf numFmtId="10" fontId="0" fillId="0" borderId="1" xfId="21" applyNumberFormat="1" applyFont="1" applyBorder="1" applyAlignment="1">
      <alignment horizontal="center" vertical="center"/>
    </xf>
    <xf numFmtId="0" fontId="0" fillId="0" borderId="1" xfId="0" applyBorder="1"/>
    <xf numFmtId="3" fontId="5" fillId="0" borderId="3"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172" fontId="5" fillId="0" borderId="64" xfId="21" applyNumberFormat="1" applyFont="1" applyFill="1" applyBorder="1" applyAlignment="1">
      <alignment horizontal="center" vertical="center" wrapText="1"/>
    </xf>
    <xf numFmtId="3" fontId="7" fillId="0" borderId="66" xfId="0" applyNumberFormat="1" applyFont="1" applyFill="1" applyBorder="1" applyAlignment="1">
      <alignment horizontal="center" vertical="center"/>
    </xf>
    <xf numFmtId="10" fontId="7" fillId="0" borderId="66" xfId="21" applyNumberFormat="1" applyFont="1" applyFill="1" applyBorder="1" applyAlignment="1">
      <alignment horizontal="right" vertical="center"/>
    </xf>
    <xf numFmtId="10" fontId="7" fillId="0" borderId="1" xfId="21" applyNumberFormat="1" applyFont="1" applyFill="1" applyBorder="1" applyAlignment="1">
      <alignment horizontal="center" vertical="center"/>
    </xf>
    <xf numFmtId="0" fontId="7" fillId="0" borderId="66" xfId="0" applyFont="1" applyFill="1" applyBorder="1" applyAlignment="1">
      <alignment horizontal="right" vertical="center"/>
    </xf>
    <xf numFmtId="0" fontId="7" fillId="0" borderId="1" xfId="0" applyFont="1" applyFill="1" applyBorder="1" applyAlignment="1">
      <alignment horizontal="right" vertical="center"/>
    </xf>
    <xf numFmtId="180" fontId="7" fillId="0" borderId="66" xfId="0" applyNumberFormat="1" applyFont="1" applyFill="1" applyBorder="1" applyAlignment="1">
      <alignment horizontal="right" vertical="center"/>
    </xf>
    <xf numFmtId="180" fontId="7" fillId="0" borderId="1" xfId="0" applyNumberFormat="1" applyFont="1" applyFill="1" applyBorder="1" applyAlignment="1">
      <alignment horizontal="right" vertical="center"/>
    </xf>
    <xf numFmtId="10" fontId="7" fillId="0" borderId="18" xfId="24" applyNumberFormat="1" applyFont="1" applyFill="1" applyBorder="1" applyAlignment="1">
      <alignment horizontal="center" vertical="center"/>
    </xf>
    <xf numFmtId="10" fontId="7" fillId="0" borderId="1" xfId="24" applyNumberFormat="1" applyFont="1" applyFill="1" applyBorder="1" applyAlignment="1">
      <alignment horizontal="center" vertical="center"/>
    </xf>
    <xf numFmtId="10" fontId="11" fillId="4" borderId="1" xfId="24" applyNumberFormat="1" applyFont="1" applyFill="1" applyBorder="1" applyAlignment="1">
      <alignment horizontal="center" vertical="center" wrapText="1"/>
    </xf>
    <xf numFmtId="3" fontId="57" fillId="4" borderId="66" xfId="0" applyNumberFormat="1" applyFont="1" applyFill="1" applyBorder="1" applyAlignment="1">
      <alignment horizontal="center" vertical="center"/>
    </xf>
    <xf numFmtId="3" fontId="0" fillId="0" borderId="0" xfId="0" applyNumberFormat="1" applyFill="1"/>
    <xf numFmtId="10" fontId="11" fillId="4" borderId="18" xfId="24" applyNumberFormat="1" applyFont="1" applyFill="1" applyBorder="1" applyAlignment="1">
      <alignment horizontal="center" vertical="center" wrapText="1"/>
    </xf>
    <xf numFmtId="0" fontId="0" fillId="0" borderId="0" xfId="0" applyFill="1" applyBorder="1" applyAlignment="1">
      <alignment vertical="center"/>
    </xf>
    <xf numFmtId="0" fontId="32" fillId="0" borderId="12" xfId="0" applyFont="1" applyBorder="1" applyAlignment="1">
      <alignment horizontal="center" vertical="center" wrapText="1"/>
    </xf>
    <xf numFmtId="10" fontId="12" fillId="17" borderId="5" xfId="0" applyNumberFormat="1" applyFont="1" applyFill="1" applyBorder="1" applyAlignment="1">
      <alignment vertical="center"/>
    </xf>
    <xf numFmtId="10" fontId="7" fillId="0" borderId="71" xfId="24" applyNumberFormat="1" applyFont="1" applyFill="1" applyBorder="1" applyAlignment="1">
      <alignment horizontal="center" vertical="center"/>
    </xf>
    <xf numFmtId="172" fontId="5" fillId="0" borderId="52" xfId="21" applyNumberFormat="1" applyFont="1" applyFill="1" applyBorder="1" applyAlignment="1">
      <alignment horizontal="center" vertical="center" wrapText="1"/>
    </xf>
    <xf numFmtId="9" fontId="0" fillId="0" borderId="0" xfId="0" applyNumberFormat="1" applyAlignment="1">
      <alignment vertical="center"/>
    </xf>
    <xf numFmtId="2" fontId="0" fillId="0" borderId="0" xfId="24" applyNumberFormat="1" applyFont="1"/>
    <xf numFmtId="10" fontId="40" fillId="0" borderId="0" xfId="0" applyNumberFormat="1" applyFont="1" applyAlignment="1">
      <alignment horizontal="right"/>
    </xf>
    <xf numFmtId="0" fontId="40" fillId="0" borderId="0" xfId="0" applyFont="1" applyFill="1" applyAlignment="1">
      <alignment vertical="center"/>
    </xf>
    <xf numFmtId="2" fontId="7" fillId="0" borderId="1" xfId="0" applyNumberFormat="1" applyFont="1" applyFill="1" applyBorder="1" applyAlignment="1">
      <alignment horizontal="center" vertical="center"/>
    </xf>
    <xf numFmtId="9" fontId="5" fillId="0" borderId="10" xfId="21" applyNumberFormat="1" applyFont="1" applyFill="1" applyBorder="1" applyAlignment="1">
      <alignment horizontal="center" vertical="center" wrapText="1"/>
    </xf>
    <xf numFmtId="175" fontId="30" fillId="0" borderId="0" xfId="0" applyNumberFormat="1" applyFont="1"/>
    <xf numFmtId="9" fontId="4" fillId="2" borderId="0" xfId="16" applyNumberFormat="1" applyFont="1" applyFill="1" applyAlignment="1">
      <alignment vertical="center"/>
    </xf>
    <xf numFmtId="10" fontId="4" fillId="17" borderId="62" xfId="16" applyNumberFormat="1" applyFill="1" applyBorder="1" applyAlignment="1">
      <alignment horizontal="center" vertical="center" wrapText="1"/>
    </xf>
    <xf numFmtId="3" fontId="5" fillId="0" borderId="1" xfId="0" applyNumberFormat="1" applyFont="1" applyFill="1" applyBorder="1" applyAlignment="1">
      <alignment horizontal="center" vertical="center"/>
    </xf>
    <xf numFmtId="3" fontId="5" fillId="0" borderId="11" xfId="0" applyNumberFormat="1" applyFont="1" applyFill="1" applyBorder="1" applyAlignment="1">
      <alignment horizontal="center" vertical="center" wrapText="1"/>
    </xf>
    <xf numFmtId="169" fontId="7" fillId="0" borderId="1" xfId="3" applyFont="1" applyFill="1" applyBorder="1" applyAlignment="1">
      <alignment horizontal="right" vertical="center"/>
    </xf>
    <xf numFmtId="10" fontId="7" fillId="0" borderId="1" xfId="21" applyNumberFormat="1" applyFont="1" applyFill="1" applyBorder="1" applyAlignment="1">
      <alignment horizontal="right" vertical="center"/>
    </xf>
    <xf numFmtId="10" fontId="5" fillId="0" borderId="66" xfId="21" applyNumberFormat="1" applyFont="1" applyFill="1" applyBorder="1" applyAlignment="1">
      <alignment horizontal="center" vertical="center" wrapText="1"/>
    </xf>
    <xf numFmtId="9" fontId="7" fillId="0" borderId="1" xfId="21" applyFont="1" applyFill="1" applyBorder="1" applyAlignment="1">
      <alignment horizontal="right" vertical="center"/>
    </xf>
    <xf numFmtId="9" fontId="7" fillId="0" borderId="11" xfId="21" applyNumberFormat="1" applyFont="1" applyFill="1" applyBorder="1" applyAlignment="1">
      <alignment horizontal="center" vertical="center"/>
    </xf>
    <xf numFmtId="0" fontId="7" fillId="0" borderId="70"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52" xfId="0" applyFont="1" applyFill="1" applyBorder="1" applyAlignment="1">
      <alignment horizontal="justify" vertical="center" wrapText="1"/>
    </xf>
    <xf numFmtId="0" fontId="7" fillId="0" borderId="52" xfId="0" applyFont="1" applyFill="1" applyBorder="1" applyAlignment="1">
      <alignment horizontal="center" vertical="center"/>
    </xf>
    <xf numFmtId="0" fontId="7" fillId="0" borderId="52" xfId="0" applyFont="1" applyFill="1" applyBorder="1" applyAlignment="1">
      <alignment horizontal="center" vertical="center" wrapText="1"/>
    </xf>
    <xf numFmtId="0" fontId="30" fillId="0" borderId="0" xfId="0" applyFont="1" applyFill="1" applyAlignment="1">
      <alignment vertical="center"/>
    </xf>
    <xf numFmtId="0" fontId="85" fillId="0" borderId="0" xfId="0" applyFont="1" applyFill="1"/>
    <xf numFmtId="175" fontId="0" fillId="0" borderId="1" xfId="3" applyNumberFormat="1" applyFont="1" applyBorder="1" applyAlignment="1">
      <alignment horizontal="center" vertical="center"/>
    </xf>
    <xf numFmtId="175" fontId="26" fillId="24" borderId="0" xfId="3" applyNumberFormat="1" applyFont="1" applyFill="1"/>
    <xf numFmtId="175" fontId="26" fillId="24" borderId="1" xfId="3" applyNumberFormat="1" applyFont="1" applyFill="1" applyBorder="1" applyAlignment="1">
      <alignment horizontal="center" vertical="center"/>
    </xf>
    <xf numFmtId="0" fontId="26" fillId="24" borderId="0" xfId="3" applyNumberFormat="1" applyFont="1" applyFill="1" applyAlignment="1">
      <alignment horizontal="center"/>
    </xf>
    <xf numFmtId="0" fontId="0" fillId="0" borderId="0" xfId="3" applyNumberFormat="1" applyFont="1"/>
    <xf numFmtId="2" fontId="26" fillId="24" borderId="1" xfId="3" applyNumberFormat="1" applyFont="1" applyFill="1" applyBorder="1" applyAlignment="1">
      <alignment horizontal="center" vertical="center"/>
    </xf>
    <xf numFmtId="9" fontId="7" fillId="0" borderId="53" xfId="24" applyNumberFormat="1" applyFont="1" applyFill="1" applyBorder="1" applyAlignment="1">
      <alignment horizontal="center" vertical="center"/>
    </xf>
    <xf numFmtId="2" fontId="0" fillId="34" borderId="1" xfId="3" applyNumberFormat="1" applyFont="1" applyFill="1" applyBorder="1" applyAlignment="1">
      <alignment horizontal="center" vertical="center"/>
    </xf>
    <xf numFmtId="0" fontId="0" fillId="0" borderId="0" xfId="0" applyAlignment="1">
      <alignment horizontal="center"/>
    </xf>
    <xf numFmtId="0" fontId="48" fillId="0" borderId="1" xfId="0" applyFont="1" applyBorder="1" applyAlignment="1">
      <alignment horizontal="center" vertical="center"/>
    </xf>
    <xf numFmtId="0" fontId="2" fillId="17" borderId="12" xfId="0" applyFont="1" applyFill="1" applyBorder="1" applyAlignment="1">
      <alignment horizontal="center" vertical="center" wrapText="1"/>
    </xf>
    <xf numFmtId="0" fontId="25" fillId="0" borderId="56" xfId="0" applyFont="1" applyFill="1" applyBorder="1" applyAlignment="1">
      <alignment horizontal="justify" vertical="justify" wrapText="1"/>
    </xf>
    <xf numFmtId="0" fontId="7" fillId="0" borderId="22" xfId="0" applyFont="1" applyFill="1" applyBorder="1" applyAlignment="1">
      <alignment horizontal="center" vertical="center" wrapText="1"/>
    </xf>
    <xf numFmtId="0" fontId="7" fillId="0" borderId="70" xfId="0" applyFont="1" applyFill="1" applyBorder="1" applyAlignment="1">
      <alignment horizontal="justify" vertical="top" wrapText="1"/>
    </xf>
    <xf numFmtId="0" fontId="7" fillId="0" borderId="61" xfId="0" applyFont="1" applyFill="1" applyBorder="1" applyAlignment="1">
      <alignment horizontal="center" vertical="center" wrapText="1"/>
    </xf>
    <xf numFmtId="0" fontId="25" fillId="0" borderId="52" xfId="0" applyFont="1" applyFill="1" applyBorder="1" applyAlignment="1">
      <alignment horizontal="center" vertical="center" wrapText="1"/>
    </xf>
    <xf numFmtId="0" fontId="25" fillId="0" borderId="52" xfId="0" applyFont="1" applyFill="1" applyBorder="1" applyAlignment="1">
      <alignment horizontal="justify" vertical="center" wrapText="1"/>
    </xf>
    <xf numFmtId="0" fontId="7" fillId="0" borderId="53" xfId="0" applyFont="1" applyFill="1" applyBorder="1" applyAlignment="1">
      <alignment horizontal="center" vertical="center" wrapText="1"/>
    </xf>
    <xf numFmtId="3" fontId="5" fillId="0" borderId="17" xfId="0" applyNumberFormat="1" applyFont="1" applyFill="1" applyBorder="1" applyAlignment="1">
      <alignment horizontal="center" vertical="center" wrapText="1"/>
    </xf>
    <xf numFmtId="3" fontId="5" fillId="0" borderId="37" xfId="0" applyNumberFormat="1" applyFont="1" applyFill="1" applyBorder="1" applyAlignment="1">
      <alignment horizontal="center" vertical="center" wrapText="1"/>
    </xf>
    <xf numFmtId="3" fontId="5" fillId="0" borderId="16" xfId="0" applyNumberFormat="1" applyFont="1" applyFill="1" applyBorder="1" applyAlignment="1">
      <alignment horizontal="center" vertical="center" wrapText="1"/>
    </xf>
    <xf numFmtId="10" fontId="5" fillId="0" borderId="17" xfId="24" applyNumberFormat="1" applyFont="1" applyFill="1" applyBorder="1" applyAlignment="1">
      <alignment horizontal="center" vertical="center" wrapText="1"/>
    </xf>
    <xf numFmtId="3" fontId="7" fillId="0" borderId="18" xfId="0" applyNumberFormat="1" applyFont="1" applyFill="1" applyBorder="1" applyAlignment="1">
      <alignment horizontal="center" vertical="center"/>
    </xf>
    <xf numFmtId="3" fontId="7" fillId="0" borderId="7"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3" fontId="5" fillId="0" borderId="8" xfId="0" applyNumberFormat="1" applyFont="1" applyFill="1" applyBorder="1" applyAlignment="1">
      <alignment horizontal="center" vertical="center" wrapText="1"/>
    </xf>
    <xf numFmtId="180" fontId="7" fillId="0" borderId="18" xfId="0" applyNumberFormat="1" applyFont="1" applyFill="1" applyBorder="1" applyAlignment="1">
      <alignment horizontal="right" vertical="center"/>
    </xf>
    <xf numFmtId="180" fontId="7" fillId="0" borderId="7" xfId="0" applyNumberFormat="1" applyFont="1" applyFill="1" applyBorder="1" applyAlignment="1">
      <alignment horizontal="right" vertical="center"/>
    </xf>
    <xf numFmtId="0" fontId="7" fillId="0" borderId="18" xfId="0" applyFont="1" applyFill="1" applyBorder="1" applyAlignment="1">
      <alignment horizontal="right" vertical="center"/>
    </xf>
    <xf numFmtId="0" fontId="7" fillId="0" borderId="7" xfId="0" applyFont="1" applyFill="1" applyBorder="1" applyAlignment="1">
      <alignment horizontal="right" vertical="center"/>
    </xf>
    <xf numFmtId="3" fontId="5" fillId="0" borderId="19" xfId="10" applyNumberFormat="1" applyFont="1" applyFill="1" applyBorder="1" applyAlignment="1">
      <alignment horizontal="center" vertical="center" wrapText="1"/>
    </xf>
    <xf numFmtId="3" fontId="5" fillId="0" borderId="18" xfId="10" applyNumberFormat="1" applyFont="1" applyFill="1" applyBorder="1" applyAlignment="1">
      <alignment horizontal="center" vertical="center" wrapText="1"/>
    </xf>
    <xf numFmtId="3" fontId="5" fillId="0" borderId="7" xfId="10" applyNumberFormat="1" applyFont="1" applyFill="1" applyBorder="1" applyAlignment="1">
      <alignment horizontal="center" vertical="center" wrapText="1"/>
    </xf>
    <xf numFmtId="3" fontId="5" fillId="0" borderId="1" xfId="10" applyNumberFormat="1" applyFont="1" applyFill="1" applyBorder="1" applyAlignment="1">
      <alignment horizontal="center" vertical="center" wrapText="1"/>
    </xf>
    <xf numFmtId="3" fontId="5" fillId="0" borderId="66" xfId="10" applyNumberFormat="1" applyFont="1" applyFill="1" applyBorder="1" applyAlignment="1">
      <alignment horizontal="center" vertical="center" wrapText="1"/>
    </xf>
    <xf numFmtId="10" fontId="5" fillId="0" borderId="18" xfId="24" applyNumberFormat="1" applyFont="1" applyFill="1" applyBorder="1" applyAlignment="1">
      <alignment horizontal="center" vertical="center" wrapText="1"/>
    </xf>
    <xf numFmtId="10" fontId="5" fillId="0" borderId="1" xfId="24" applyNumberFormat="1" applyFont="1" applyFill="1" applyBorder="1" applyAlignment="1">
      <alignment horizontal="center" vertical="center" wrapText="1"/>
    </xf>
    <xf numFmtId="10" fontId="5" fillId="0" borderId="64" xfId="24" applyNumberFormat="1" applyFont="1" applyFill="1" applyBorder="1" applyAlignment="1">
      <alignment horizontal="center" vertical="center" wrapText="1"/>
    </xf>
    <xf numFmtId="10" fontId="7" fillId="0" borderId="18" xfId="21" applyNumberFormat="1" applyFont="1" applyFill="1" applyBorder="1" applyAlignment="1">
      <alignment horizontal="right" vertical="center"/>
    </xf>
    <xf numFmtId="10" fontId="7" fillId="0" borderId="7" xfId="21" applyNumberFormat="1" applyFont="1" applyFill="1" applyBorder="1" applyAlignment="1">
      <alignment horizontal="right" vertical="center"/>
    </xf>
    <xf numFmtId="10" fontId="5" fillId="0" borderId="1" xfId="21" applyNumberFormat="1" applyFont="1" applyFill="1" applyBorder="1" applyAlignment="1">
      <alignment horizontal="center" vertical="center" wrapText="1"/>
    </xf>
    <xf numFmtId="10" fontId="5" fillId="0" borderId="8" xfId="21" applyNumberFormat="1" applyFont="1" applyFill="1" applyBorder="1" applyAlignment="1">
      <alignment horizontal="center" vertical="center" wrapText="1"/>
    </xf>
    <xf numFmtId="10" fontId="7" fillId="0" borderId="66" xfId="24" applyNumberFormat="1" applyFont="1" applyFill="1" applyBorder="1" applyAlignment="1">
      <alignment horizontal="center" vertical="center"/>
    </xf>
    <xf numFmtId="9" fontId="5" fillId="0" borderId="19" xfId="21" applyNumberFormat="1" applyFont="1" applyFill="1" applyBorder="1" applyAlignment="1">
      <alignment horizontal="center" vertical="center" wrapText="1"/>
    </xf>
    <xf numFmtId="172" fontId="5" fillId="0" borderId="18" xfId="24" applyNumberFormat="1" applyFont="1" applyFill="1" applyBorder="1" applyAlignment="1">
      <alignment horizontal="center" vertical="center" wrapText="1"/>
    </xf>
    <xf numFmtId="172" fontId="5" fillId="0" borderId="7" xfId="24" applyNumberFormat="1" applyFont="1" applyFill="1" applyBorder="1" applyAlignment="1">
      <alignment horizontal="center" vertical="center" wrapText="1"/>
    </xf>
    <xf numFmtId="172" fontId="5" fillId="0" borderId="1" xfId="24" applyNumberFormat="1" applyFont="1" applyFill="1" applyBorder="1" applyAlignment="1">
      <alignment horizontal="center" vertical="center" wrapText="1"/>
    </xf>
    <xf numFmtId="172" fontId="5" fillId="0" borderId="8" xfId="24" applyNumberFormat="1" applyFont="1" applyFill="1" applyBorder="1" applyAlignment="1">
      <alignment horizontal="center" vertical="center" wrapText="1"/>
    </xf>
    <xf numFmtId="172" fontId="5" fillId="0" borderId="66" xfId="21" applyNumberFormat="1" applyFont="1" applyFill="1" applyBorder="1" applyAlignment="1">
      <alignment horizontal="center" vertical="center" wrapText="1"/>
    </xf>
    <xf numFmtId="0" fontId="5" fillId="0" borderId="64" xfId="21" applyNumberFormat="1" applyFont="1" applyFill="1" applyBorder="1" applyAlignment="1">
      <alignment horizontal="center" vertical="center" wrapText="1"/>
    </xf>
    <xf numFmtId="182" fontId="5" fillId="0" borderId="3" xfId="0" applyNumberFormat="1" applyFont="1" applyFill="1" applyBorder="1" applyAlignment="1">
      <alignment horizontal="center" vertical="center" wrapText="1"/>
    </xf>
    <xf numFmtId="4" fontId="5" fillId="0" borderId="64" xfId="0" applyNumberFormat="1" applyFont="1" applyFill="1" applyBorder="1" applyAlignment="1">
      <alignment horizontal="center" vertical="center" wrapText="1"/>
    </xf>
    <xf numFmtId="0" fontId="5" fillId="0" borderId="66" xfId="21" applyNumberFormat="1" applyFont="1" applyFill="1" applyBorder="1" applyAlignment="1">
      <alignment horizontal="center" vertical="center" wrapText="1"/>
    </xf>
    <xf numFmtId="4" fontId="5" fillId="0" borderId="1" xfId="10" applyNumberFormat="1" applyFont="1" applyFill="1" applyBorder="1" applyAlignment="1">
      <alignment horizontal="center" vertical="center" wrapText="1"/>
    </xf>
    <xf numFmtId="4" fontId="7" fillId="0" borderId="66" xfId="0" applyNumberFormat="1" applyFont="1" applyFill="1" applyBorder="1" applyAlignment="1">
      <alignment horizontal="center" vertical="center"/>
    </xf>
    <xf numFmtId="4" fontId="5" fillId="0" borderId="66" xfId="0" applyNumberFormat="1" applyFont="1" applyFill="1" applyBorder="1" applyAlignment="1">
      <alignment horizontal="center" vertical="center" wrapText="1"/>
    </xf>
    <xf numFmtId="3" fontId="5" fillId="35" borderId="17" xfId="10" applyNumberFormat="1" applyFont="1" applyFill="1" applyBorder="1" applyAlignment="1">
      <alignment horizontal="center" vertical="center" wrapText="1"/>
    </xf>
    <xf numFmtId="3" fontId="5" fillId="35" borderId="64" xfId="10" applyNumberFormat="1" applyFont="1" applyFill="1" applyBorder="1" applyAlignment="1">
      <alignment horizontal="center" vertical="center" wrapText="1"/>
    </xf>
    <xf numFmtId="3" fontId="5" fillId="35" borderId="18" xfId="10" applyNumberFormat="1" applyFont="1" applyFill="1" applyBorder="1" applyAlignment="1">
      <alignment horizontal="center" vertical="center" wrapText="1"/>
    </xf>
    <xf numFmtId="3" fontId="5" fillId="35" borderId="66" xfId="10" applyNumberFormat="1" applyFont="1" applyFill="1" applyBorder="1" applyAlignment="1">
      <alignment horizontal="center" vertical="center" wrapText="1"/>
    </xf>
    <xf numFmtId="3" fontId="11" fillId="35" borderId="62" xfId="0" applyNumberFormat="1" applyFont="1" applyFill="1" applyBorder="1" applyAlignment="1">
      <alignment horizontal="center" vertical="center" wrapText="1"/>
    </xf>
    <xf numFmtId="3" fontId="11" fillId="35" borderId="68" xfId="0" applyNumberFormat="1" applyFont="1" applyFill="1" applyBorder="1" applyAlignment="1">
      <alignment horizontal="center" vertical="center" wrapText="1"/>
    </xf>
    <xf numFmtId="172" fontId="72" fillId="0" borderId="5" xfId="16" applyNumberFormat="1" applyFont="1" applyFill="1" applyBorder="1" applyAlignment="1">
      <alignment horizontal="center" vertical="center" wrapText="1"/>
    </xf>
    <xf numFmtId="172" fontId="72" fillId="0" borderId="1" xfId="16" applyNumberFormat="1" applyFont="1" applyFill="1" applyBorder="1" applyAlignment="1">
      <alignment horizontal="center" vertical="center" wrapText="1"/>
    </xf>
    <xf numFmtId="172" fontId="12" fillId="0" borderId="17" xfId="16" applyNumberFormat="1" applyFont="1" applyFill="1" applyBorder="1" applyAlignment="1">
      <alignment horizontal="center" vertical="center" wrapText="1"/>
    </xf>
    <xf numFmtId="172" fontId="12" fillId="0" borderId="3" xfId="16" applyNumberFormat="1" applyFont="1" applyFill="1" applyBorder="1" applyAlignment="1">
      <alignment horizontal="center" vertical="center" wrapText="1"/>
    </xf>
    <xf numFmtId="172" fontId="12" fillId="0" borderId="18" xfId="16" applyNumberFormat="1" applyFont="1" applyFill="1" applyBorder="1" applyAlignment="1">
      <alignment horizontal="center" vertical="center" wrapText="1"/>
    </xf>
    <xf numFmtId="10" fontId="12" fillId="0" borderId="1" xfId="16" applyNumberFormat="1" applyFont="1" applyFill="1" applyBorder="1" applyAlignment="1">
      <alignment horizontal="center" vertical="center" wrapText="1"/>
    </xf>
    <xf numFmtId="172" fontId="12" fillId="0" borderId="1" xfId="16" applyNumberFormat="1" applyFont="1" applyFill="1" applyBorder="1" applyAlignment="1">
      <alignment horizontal="center" vertical="center" wrapText="1"/>
    </xf>
    <xf numFmtId="172" fontId="12" fillId="0" borderId="8" xfId="16" applyNumberFormat="1" applyFont="1" applyFill="1" applyBorder="1" applyAlignment="1">
      <alignment horizontal="center" vertical="center" wrapText="1"/>
    </xf>
    <xf numFmtId="172" fontId="12" fillId="0" borderId="7" xfId="16" applyNumberFormat="1" applyFont="1" applyFill="1" applyBorder="1" applyAlignment="1">
      <alignment horizontal="center" vertical="center" wrapText="1"/>
    </xf>
    <xf numFmtId="10" fontId="72" fillId="0" borderId="4" xfId="16" applyNumberFormat="1" applyFont="1" applyFill="1" applyBorder="1" applyAlignment="1">
      <alignment horizontal="center" vertical="center" wrapText="1"/>
    </xf>
    <xf numFmtId="172" fontId="72" fillId="0" borderId="4" xfId="16" applyNumberFormat="1" applyFont="1" applyFill="1" applyBorder="1" applyAlignment="1">
      <alignment horizontal="center" vertical="center" wrapText="1"/>
    </xf>
    <xf numFmtId="172" fontId="72" fillId="0" borderId="67" xfId="16" applyNumberFormat="1" applyFont="1" applyFill="1" applyBorder="1" applyAlignment="1">
      <alignment horizontal="center" vertical="center" wrapText="1"/>
    </xf>
    <xf numFmtId="172" fontId="72" fillId="0" borderId="17" xfId="16" applyNumberFormat="1" applyFont="1" applyFill="1" applyBorder="1" applyAlignment="1">
      <alignment horizontal="center" vertical="center" wrapText="1"/>
    </xf>
    <xf numFmtId="172" fontId="72" fillId="0" borderId="3" xfId="16" applyNumberFormat="1" applyFont="1" applyFill="1" applyBorder="1" applyAlignment="1">
      <alignment horizontal="center" vertical="center" wrapText="1"/>
    </xf>
    <xf numFmtId="172" fontId="74" fillId="0" borderId="3" xfId="16" applyNumberFormat="1" applyFont="1" applyFill="1" applyBorder="1" applyAlignment="1">
      <alignment horizontal="center" vertical="center" wrapText="1"/>
    </xf>
    <xf numFmtId="172" fontId="72" fillId="0" borderId="16" xfId="16" applyNumberFormat="1" applyFont="1" applyFill="1" applyBorder="1" applyAlignment="1">
      <alignment horizontal="center" vertical="center" wrapText="1"/>
    </xf>
    <xf numFmtId="172" fontId="12" fillId="0" borderId="18" xfId="16" applyNumberFormat="1" applyFont="1" applyFill="1" applyBorder="1" applyAlignment="1">
      <alignment vertical="center"/>
    </xf>
    <xf numFmtId="172" fontId="72" fillId="0" borderId="8" xfId="16" applyNumberFormat="1" applyFont="1" applyFill="1" applyBorder="1" applyAlignment="1">
      <alignment horizontal="center" vertical="center" wrapText="1"/>
    </xf>
    <xf numFmtId="172" fontId="72" fillId="0" borderId="7" xfId="16" applyNumberFormat="1" applyFont="1" applyFill="1" applyBorder="1" applyAlignment="1">
      <alignment horizontal="center" vertical="center" wrapText="1"/>
    </xf>
    <xf numFmtId="172" fontId="12" fillId="0" borderId="46" xfId="16" applyNumberFormat="1" applyFont="1" applyFill="1" applyBorder="1" applyAlignment="1">
      <alignment vertical="center"/>
    </xf>
    <xf numFmtId="179" fontId="49" fillId="0" borderId="40" xfId="2867" applyNumberFormat="1" applyFont="1" applyFill="1" applyBorder="1" applyAlignment="1">
      <alignment horizontal="center" vertical="center"/>
    </xf>
    <xf numFmtId="179" fontId="49" fillId="0" borderId="5" xfId="2867" applyNumberFormat="1" applyFont="1" applyFill="1" applyBorder="1" applyAlignment="1">
      <alignment horizontal="center" vertical="center"/>
    </xf>
    <xf numFmtId="3" fontId="17" fillId="0" borderId="11" xfId="0" applyNumberFormat="1" applyFont="1" applyBorder="1" applyAlignment="1">
      <alignment horizontal="center" vertical="center"/>
    </xf>
    <xf numFmtId="179" fontId="17" fillId="0" borderId="62" xfId="2867" applyNumberFormat="1" applyFont="1" applyFill="1" applyBorder="1" applyAlignment="1">
      <alignment horizontal="center" vertical="center"/>
    </xf>
    <xf numFmtId="179" fontId="17" fillId="0" borderId="4" xfId="2867" applyNumberFormat="1" applyFont="1" applyFill="1" applyBorder="1" applyAlignment="1">
      <alignment horizontal="center" vertical="center"/>
    </xf>
    <xf numFmtId="179" fontId="17" fillId="0" borderId="2" xfId="2867" applyNumberFormat="1" applyFont="1" applyFill="1" applyBorder="1" applyAlignment="1">
      <alignment horizontal="center" vertical="center"/>
    </xf>
    <xf numFmtId="179" fontId="17" fillId="0" borderId="19" xfId="2867" applyNumberFormat="1" applyFont="1" applyFill="1" applyBorder="1" applyAlignment="1">
      <alignment horizontal="center" vertical="center"/>
    </xf>
    <xf numFmtId="3" fontId="20" fillId="0" borderId="33" xfId="0" applyNumberFormat="1" applyFont="1" applyBorder="1" applyAlignment="1">
      <alignment horizontal="center" vertical="center" wrapText="1"/>
    </xf>
    <xf numFmtId="3" fontId="20" fillId="0" borderId="17" xfId="0" applyNumberFormat="1" applyFont="1" applyBorder="1" applyAlignment="1">
      <alignment horizontal="center" vertical="center" wrapText="1"/>
    </xf>
    <xf numFmtId="3" fontId="20" fillId="0" borderId="3" xfId="0" applyNumberFormat="1" applyFont="1" applyBorder="1" applyAlignment="1">
      <alignment horizontal="center" vertical="center" wrapText="1"/>
    </xf>
    <xf numFmtId="179" fontId="55" fillId="0" borderId="75" xfId="2867" applyNumberFormat="1" applyFont="1" applyFill="1" applyBorder="1" applyAlignment="1">
      <alignment horizontal="center" vertical="center"/>
    </xf>
    <xf numFmtId="179" fontId="55" fillId="0" borderId="18" xfId="2867" applyNumberFormat="1" applyFont="1" applyFill="1" applyBorder="1" applyAlignment="1">
      <alignment horizontal="center" vertical="center"/>
    </xf>
    <xf numFmtId="179" fontId="55" fillId="0" borderId="1" xfId="2867" applyNumberFormat="1" applyFont="1" applyFill="1" applyBorder="1" applyAlignment="1">
      <alignment horizontal="center" vertical="center"/>
    </xf>
    <xf numFmtId="179" fontId="55" fillId="0" borderId="55" xfId="2867" applyNumberFormat="1" applyFont="1" applyFill="1" applyBorder="1" applyAlignment="1">
      <alignment horizontal="center" vertical="center"/>
    </xf>
    <xf numFmtId="179" fontId="55" fillId="0" borderId="20" xfId="2867" applyNumberFormat="1" applyFont="1" applyFill="1" applyBorder="1" applyAlignment="1">
      <alignment horizontal="center" vertical="center"/>
    </xf>
    <xf numFmtId="179" fontId="55" fillId="0" borderId="2" xfId="2867" applyNumberFormat="1" applyFont="1" applyFill="1" applyBorder="1" applyAlignment="1">
      <alignment horizontal="center" vertical="center"/>
    </xf>
    <xf numFmtId="179" fontId="55" fillId="0" borderId="31" xfId="2867" applyNumberFormat="1" applyFont="1" applyFill="1" applyBorder="1" applyAlignment="1">
      <alignment horizontal="center" vertical="center"/>
    </xf>
    <xf numFmtId="179" fontId="55" fillId="0" borderId="62" xfId="2867" applyNumberFormat="1" applyFont="1" applyFill="1" applyBorder="1" applyAlignment="1">
      <alignment horizontal="center" vertical="center"/>
    </xf>
    <xf numFmtId="179" fontId="55" fillId="0" borderId="4" xfId="2867" applyNumberFormat="1" applyFont="1" applyFill="1" applyBorder="1" applyAlignment="1">
      <alignment horizontal="center" vertical="center"/>
    </xf>
    <xf numFmtId="172" fontId="17" fillId="0" borderId="17" xfId="24" applyNumberFormat="1" applyFont="1" applyFill="1" applyBorder="1" applyAlignment="1">
      <alignment horizontal="center" vertical="center"/>
    </xf>
    <xf numFmtId="172" fontId="17" fillId="0" borderId="3" xfId="24" applyNumberFormat="1" applyFont="1" applyFill="1" applyBorder="1" applyAlignment="1">
      <alignment horizontal="center" vertical="center"/>
    </xf>
    <xf numFmtId="10" fontId="17" fillId="0" borderId="3" xfId="24" applyNumberFormat="1" applyFont="1" applyFill="1" applyBorder="1" applyAlignment="1">
      <alignment horizontal="center" vertical="center"/>
    </xf>
    <xf numFmtId="172" fontId="17" fillId="0" borderId="3" xfId="24" applyNumberFormat="1" applyFont="1" applyFill="1" applyBorder="1" applyAlignment="1">
      <alignment horizontal="center" vertical="center" wrapText="1"/>
    </xf>
    <xf numFmtId="172" fontId="19" fillId="0" borderId="18" xfId="24" applyNumberFormat="1" applyFont="1" applyFill="1" applyBorder="1" applyAlignment="1">
      <alignment horizontal="center" vertical="center"/>
    </xf>
    <xf numFmtId="172" fontId="19" fillId="0" borderId="1" xfId="24" applyNumberFormat="1" applyFont="1" applyFill="1" applyBorder="1" applyAlignment="1">
      <alignment horizontal="center" vertical="center"/>
    </xf>
    <xf numFmtId="172" fontId="17" fillId="0" borderId="11" xfId="24" applyNumberFormat="1" applyFont="1" applyFill="1" applyBorder="1" applyAlignment="1">
      <alignment horizontal="center" vertical="center"/>
    </xf>
    <xf numFmtId="10" fontId="19" fillId="0" borderId="1" xfId="24" applyNumberFormat="1" applyFont="1" applyFill="1" applyBorder="1" applyAlignment="1">
      <alignment horizontal="center" vertical="center"/>
    </xf>
    <xf numFmtId="3" fontId="19" fillId="0" borderId="62" xfId="0" applyNumberFormat="1" applyFont="1" applyBorder="1" applyAlignment="1">
      <alignment horizontal="center" vertical="center"/>
    </xf>
    <xf numFmtId="3" fontId="19" fillId="0" borderId="4" xfId="0" applyNumberFormat="1" applyFont="1" applyBorder="1" applyAlignment="1">
      <alignment horizontal="center" vertical="center"/>
    </xf>
    <xf numFmtId="4" fontId="19" fillId="0" borderId="4" xfId="0" applyNumberFormat="1" applyFont="1" applyBorder="1" applyAlignment="1">
      <alignment horizontal="center" vertical="center"/>
    </xf>
    <xf numFmtId="0" fontId="17" fillId="0" borderId="12" xfId="0" applyFont="1" applyBorder="1" applyAlignment="1">
      <alignment horizontal="center" vertical="center"/>
    </xf>
    <xf numFmtId="172" fontId="17" fillId="0" borderId="5" xfId="24" applyNumberFormat="1" applyFont="1" applyFill="1" applyBorder="1" applyAlignment="1">
      <alignment horizontal="center" vertical="center"/>
    </xf>
    <xf numFmtId="172" fontId="17" fillId="0" borderId="5" xfId="24" applyNumberFormat="1" applyFont="1" applyFill="1" applyBorder="1" applyAlignment="1">
      <alignment horizontal="center" vertical="center" wrapText="1"/>
    </xf>
    <xf numFmtId="3" fontId="19" fillId="0" borderId="1" xfId="0" applyNumberFormat="1" applyFont="1" applyBorder="1" applyAlignment="1">
      <alignment horizontal="center" vertical="center"/>
    </xf>
    <xf numFmtId="3" fontId="30" fillId="0" borderId="1" xfId="0" applyNumberFormat="1" applyFont="1" applyFill="1" applyBorder="1" applyAlignment="1">
      <alignment horizontal="center" vertical="center"/>
    </xf>
    <xf numFmtId="4" fontId="30" fillId="0" borderId="1" xfId="0" applyNumberFormat="1" applyFont="1" applyFill="1" applyBorder="1" applyAlignment="1">
      <alignment horizontal="center" vertical="center"/>
    </xf>
    <xf numFmtId="0" fontId="0" fillId="0" borderId="0" xfId="0" applyFill="1" applyBorder="1" applyAlignment="1">
      <alignment horizontal="center" vertical="center"/>
    </xf>
    <xf numFmtId="0" fontId="25" fillId="0" borderId="3" xfId="0" applyFont="1" applyFill="1" applyBorder="1" applyAlignment="1">
      <alignment horizontal="justify" vertical="top" wrapText="1"/>
    </xf>
    <xf numFmtId="0" fontId="25" fillId="0" borderId="1" xfId="0" applyFont="1" applyFill="1" applyBorder="1" applyAlignment="1">
      <alignment horizontal="justify" vertical="top"/>
    </xf>
    <xf numFmtId="0" fontId="25" fillId="0" borderId="4" xfId="0" applyFont="1" applyFill="1" applyBorder="1" applyAlignment="1">
      <alignment horizontal="justify" vertical="top"/>
    </xf>
    <xf numFmtId="0" fontId="25" fillId="0" borderId="3"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3"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0" borderId="4" xfId="0" applyFont="1" applyFill="1" applyBorder="1" applyAlignment="1">
      <alignment horizontal="justify" vertical="center"/>
    </xf>
    <xf numFmtId="0" fontId="5" fillId="0" borderId="3" xfId="0" applyFont="1" applyFill="1" applyBorder="1" applyAlignment="1">
      <alignment horizontal="justify" vertical="center" wrapText="1"/>
    </xf>
    <xf numFmtId="0" fontId="5" fillId="0" borderId="1" xfId="0" applyFont="1" applyFill="1" applyBorder="1" applyAlignment="1">
      <alignment horizontal="justify" vertical="center"/>
    </xf>
    <xf numFmtId="0" fontId="5" fillId="0" borderId="4" xfId="0" applyFont="1" applyFill="1" applyBorder="1" applyAlignment="1">
      <alignment horizontal="justify" vertical="center"/>
    </xf>
    <xf numFmtId="0" fontId="25" fillId="0" borderId="60" xfId="0" applyFont="1" applyFill="1" applyBorder="1" applyAlignment="1">
      <alignment horizontal="center" vertical="center" wrapText="1"/>
    </xf>
    <xf numFmtId="0" fontId="25" fillId="0" borderId="61" xfId="0" applyFont="1" applyFill="1" applyBorder="1" applyAlignment="1">
      <alignment horizontal="center" vertical="center" wrapText="1"/>
    </xf>
    <xf numFmtId="0" fontId="25" fillId="0" borderId="47"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8"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9" xfId="0" applyFill="1" applyBorder="1" applyAlignment="1">
      <alignment horizontal="center"/>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63" fillId="17" borderId="23" xfId="0" applyFont="1" applyFill="1" applyBorder="1" applyAlignment="1">
      <alignment horizontal="center" vertical="center" wrapText="1"/>
    </xf>
    <xf numFmtId="0" fontId="63" fillId="17" borderId="24" xfId="0" applyFont="1" applyFill="1" applyBorder="1" applyAlignment="1">
      <alignment horizontal="center" vertical="center" wrapText="1"/>
    </xf>
    <xf numFmtId="0" fontId="63" fillId="17" borderId="38" xfId="0" applyFont="1" applyFill="1" applyBorder="1" applyAlignment="1">
      <alignment horizontal="center" vertical="center" wrapText="1"/>
    </xf>
    <xf numFmtId="0" fontId="63" fillId="17" borderId="28" xfId="0" applyFont="1" applyFill="1" applyBorder="1" applyAlignment="1">
      <alignment horizontal="center" vertical="center" wrapText="1"/>
    </xf>
    <xf numFmtId="0" fontId="63" fillId="17" borderId="29" xfId="0" applyFont="1" applyFill="1" applyBorder="1" applyAlignment="1">
      <alignment horizontal="center" vertical="center" wrapText="1"/>
    </xf>
    <xf numFmtId="0" fontId="63" fillId="17" borderId="39" xfId="0" applyFont="1" applyFill="1" applyBorder="1" applyAlignment="1">
      <alignment horizontal="center" vertical="center" wrapText="1"/>
    </xf>
    <xf numFmtId="0" fontId="66" fillId="17" borderId="41" xfId="0" applyFont="1" applyFill="1" applyBorder="1" applyAlignment="1">
      <alignment horizontal="center" vertical="center" wrapText="1"/>
    </xf>
    <xf numFmtId="0" fontId="66" fillId="17" borderId="32" xfId="0" applyFont="1" applyFill="1" applyBorder="1" applyAlignment="1">
      <alignment horizontal="center" vertical="center" wrapText="1"/>
    </xf>
    <xf numFmtId="0" fontId="66" fillId="17" borderId="33" xfId="0" applyFont="1" applyFill="1" applyBorder="1" applyAlignment="1">
      <alignment horizontal="center" vertical="center" wrapText="1"/>
    </xf>
    <xf numFmtId="0" fontId="67" fillId="17" borderId="45" xfId="0" applyFont="1" applyFill="1" applyBorder="1" applyAlignment="1">
      <alignment horizontal="center" vertical="center" wrapText="1"/>
    </xf>
    <xf numFmtId="0" fontId="67" fillId="17" borderId="30" xfId="0" applyFont="1" applyFill="1" applyBorder="1" applyAlignment="1">
      <alignment horizontal="center" vertical="center" wrapText="1"/>
    </xf>
    <xf numFmtId="0" fontId="67" fillId="17" borderId="31" xfId="0" applyFont="1" applyFill="1" applyBorder="1" applyAlignment="1">
      <alignment horizontal="center" vertical="center" wrapText="1"/>
    </xf>
    <xf numFmtId="0" fontId="32" fillId="0" borderId="48" xfId="0" applyFont="1" applyBorder="1" applyAlignment="1">
      <alignment horizontal="left" vertical="center"/>
    </xf>
    <xf numFmtId="0" fontId="32" fillId="0" borderId="49" xfId="0" applyFont="1" applyBorder="1" applyAlignment="1">
      <alignment horizontal="left" vertical="center"/>
    </xf>
    <xf numFmtId="0" fontId="63" fillId="17" borderId="24" xfId="0" applyFont="1" applyFill="1" applyBorder="1" applyAlignment="1">
      <alignment horizontal="center" vertical="center"/>
    </xf>
    <xf numFmtId="0" fontId="63" fillId="17" borderId="49" xfId="0" applyFont="1" applyFill="1" applyBorder="1" applyAlignment="1">
      <alignment horizontal="center" vertical="center"/>
    </xf>
    <xf numFmtId="0" fontId="63" fillId="21" borderId="49" xfId="0" applyFont="1" applyFill="1" applyBorder="1" applyAlignment="1">
      <alignment horizontal="center" vertical="center"/>
    </xf>
    <xf numFmtId="0" fontId="63" fillId="21" borderId="50" xfId="0" applyFont="1" applyFill="1" applyBorder="1" applyAlignment="1">
      <alignment horizontal="center" vertical="center"/>
    </xf>
    <xf numFmtId="0" fontId="63" fillId="21" borderId="48" xfId="0" applyFont="1" applyFill="1" applyBorder="1" applyAlignment="1">
      <alignment horizontal="center" vertical="center"/>
    </xf>
    <xf numFmtId="0" fontId="32" fillId="0" borderId="50" xfId="0" applyFont="1" applyBorder="1" applyAlignment="1">
      <alignment horizontal="left" vertical="center"/>
    </xf>
    <xf numFmtId="0" fontId="63" fillId="21" borderId="54" xfId="0" applyFont="1" applyFill="1" applyBorder="1" applyAlignment="1">
      <alignment horizontal="center" vertical="center"/>
    </xf>
    <xf numFmtId="0" fontId="63" fillId="21" borderId="43" xfId="0" applyFont="1" applyFill="1" applyBorder="1" applyAlignment="1">
      <alignment horizontal="center" vertical="center"/>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63" fillId="21" borderId="23" xfId="0" applyFont="1" applyFill="1" applyBorder="1" applyAlignment="1">
      <alignment horizontal="center" vertical="center" wrapText="1"/>
    </xf>
    <xf numFmtId="0" fontId="63" fillId="21" borderId="26" xfId="0" applyFont="1" applyFill="1" applyBorder="1" applyAlignment="1">
      <alignment horizontal="center" vertical="center" wrapText="1"/>
    </xf>
    <xf numFmtId="0" fontId="63" fillId="21" borderId="28"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2" xfId="0" applyFont="1" applyFill="1" applyBorder="1" applyAlignment="1">
      <alignment horizontal="center"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63" fillId="21" borderId="40" xfId="0" applyFont="1" applyFill="1" applyBorder="1" applyAlignment="1">
      <alignment horizontal="center" vertical="center"/>
    </xf>
    <xf numFmtId="0" fontId="63" fillId="21" borderId="44" xfId="0" applyFont="1" applyFill="1" applyBorder="1" applyAlignment="1">
      <alignment horizontal="center" vertical="center"/>
    </xf>
    <xf numFmtId="0" fontId="63" fillId="21" borderId="5" xfId="0" applyFont="1" applyFill="1" applyBorder="1" applyAlignment="1">
      <alignment horizontal="center" vertical="center"/>
    </xf>
    <xf numFmtId="181" fontId="3" fillId="17" borderId="26" xfId="0" applyNumberFormat="1" applyFont="1" applyFill="1" applyBorder="1" applyAlignment="1" applyProtection="1">
      <alignment horizontal="center" vertical="center" wrapText="1"/>
      <protection locked="0"/>
    </xf>
    <xf numFmtId="181" fontId="3" fillId="17" borderId="0" xfId="0" applyNumberFormat="1" applyFont="1" applyFill="1" applyBorder="1" applyAlignment="1" applyProtection="1">
      <alignment horizontal="center" vertical="center" wrapText="1"/>
      <protection locked="0"/>
    </xf>
    <xf numFmtId="181" fontId="3" fillId="17" borderId="28" xfId="0" applyNumberFormat="1" applyFont="1" applyFill="1" applyBorder="1" applyAlignment="1" applyProtection="1">
      <alignment horizontal="center" vertical="center" wrapText="1"/>
      <protection locked="0"/>
    </xf>
    <xf numFmtId="181" fontId="3" fillId="17" borderId="29" xfId="0" applyNumberFormat="1" applyFont="1" applyFill="1" applyBorder="1" applyAlignment="1" applyProtection="1">
      <alignment horizontal="center" vertical="center" wrapText="1"/>
      <protection locked="0"/>
    </xf>
    <xf numFmtId="0" fontId="5" fillId="0" borderId="51"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6" xfId="0" applyFont="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0" fillId="0" borderId="1" xfId="0" applyFill="1" applyBorder="1" applyAlignment="1">
      <alignment horizontal="left" vertical="center"/>
    </xf>
    <xf numFmtId="0" fontId="26" fillId="4" borderId="1" xfId="0" applyFont="1" applyFill="1" applyBorder="1" applyAlignment="1">
      <alignment horizontal="center" vertical="center"/>
    </xf>
    <xf numFmtId="0" fontId="26" fillId="4" borderId="1" xfId="0" applyFont="1" applyFill="1" applyBorder="1" applyAlignment="1">
      <alignment horizontal="center" vertical="center" wrapText="1"/>
    </xf>
    <xf numFmtId="0" fontId="10" fillId="23" borderId="51" xfId="0" applyFont="1" applyFill="1" applyBorder="1" applyAlignment="1">
      <alignment horizontal="center" vertical="center" wrapText="1"/>
    </xf>
    <xf numFmtId="0" fontId="10" fillId="23" borderId="57" xfId="0" applyFont="1" applyFill="1" applyBorder="1" applyAlignment="1">
      <alignment horizontal="center" vertical="center" wrapText="1"/>
    </xf>
    <xf numFmtId="0" fontId="10" fillId="23" borderId="69" xfId="0" applyFont="1" applyFill="1" applyBorder="1" applyAlignment="1">
      <alignment horizontal="center" vertical="center" wrapText="1"/>
    </xf>
    <xf numFmtId="0" fontId="10" fillId="21" borderId="51" xfId="0" applyFont="1" applyFill="1" applyBorder="1" applyAlignment="1">
      <alignment horizontal="center" vertical="center" wrapText="1"/>
    </xf>
    <xf numFmtId="0" fontId="10" fillId="21" borderId="57" xfId="0" applyFont="1" applyFill="1" applyBorder="1" applyAlignment="1">
      <alignment horizontal="center" vertical="center" wrapText="1"/>
    </xf>
    <xf numFmtId="0" fontId="10" fillId="21" borderId="69" xfId="0" applyFont="1" applyFill="1" applyBorder="1" applyAlignment="1">
      <alignment horizontal="center" vertical="center" wrapText="1"/>
    </xf>
    <xf numFmtId="0" fontId="10" fillId="18" borderId="51" xfId="0" applyFont="1" applyFill="1" applyBorder="1" applyAlignment="1">
      <alignment horizontal="center" vertical="center" wrapText="1"/>
    </xf>
    <xf numFmtId="0" fontId="10" fillId="18" borderId="57" xfId="0" applyFont="1" applyFill="1" applyBorder="1" applyAlignment="1">
      <alignment horizontal="center" vertical="center" wrapText="1"/>
    </xf>
    <xf numFmtId="0" fontId="10" fillId="18" borderId="6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1" xfId="0" applyFill="1" applyBorder="1" applyAlignment="1">
      <alignment horizontal="left" vertical="center" wrapText="1"/>
    </xf>
    <xf numFmtId="181"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47" xfId="0" applyFont="1" applyBorder="1" applyAlignment="1">
      <alignment horizontal="center" vertical="center" wrapText="1"/>
    </xf>
    <xf numFmtId="0" fontId="63" fillId="17" borderId="48" xfId="0" applyFont="1" applyFill="1" applyBorder="1" applyAlignment="1">
      <alignment horizontal="center" vertical="center" wrapText="1"/>
    </xf>
    <xf numFmtId="0" fontId="63" fillId="17" borderId="49" xfId="0" applyFont="1" applyFill="1" applyBorder="1" applyAlignment="1">
      <alignment horizontal="center" vertical="center" wrapText="1"/>
    </xf>
    <xf numFmtId="0" fontId="63" fillId="17" borderId="50" xfId="0" applyFont="1" applyFill="1" applyBorder="1" applyAlignment="1">
      <alignment horizontal="center" vertical="center" wrapText="1"/>
    </xf>
    <xf numFmtId="0" fontId="33" fillId="0" borderId="23" xfId="0" applyFont="1" applyFill="1" applyBorder="1" applyAlignment="1">
      <alignment horizontal="center"/>
    </xf>
    <xf numFmtId="0" fontId="33" fillId="0" borderId="24" xfId="0" applyFont="1" applyFill="1" applyBorder="1" applyAlignment="1">
      <alignment horizontal="center"/>
    </xf>
    <xf numFmtId="0" fontId="33" fillId="0" borderId="38" xfId="0" applyFont="1" applyFill="1" applyBorder="1" applyAlignment="1">
      <alignment horizontal="center"/>
    </xf>
    <xf numFmtId="0" fontId="33" fillId="0" borderId="26" xfId="0" applyFont="1" applyFill="1" applyBorder="1" applyAlignment="1">
      <alignment horizontal="center"/>
    </xf>
    <xf numFmtId="0" fontId="33" fillId="0" borderId="0" xfId="0" applyFont="1" applyFill="1" applyBorder="1" applyAlignment="1">
      <alignment horizontal="center"/>
    </xf>
    <xf numFmtId="0" fontId="33" fillId="0" borderId="27" xfId="0" applyFont="1" applyFill="1" applyBorder="1" applyAlignment="1">
      <alignment horizontal="center"/>
    </xf>
    <xf numFmtId="0" fontId="33" fillId="0" borderId="28" xfId="0" applyFont="1" applyFill="1" applyBorder="1" applyAlignment="1">
      <alignment horizontal="center"/>
    </xf>
    <xf numFmtId="0" fontId="33" fillId="0" borderId="29" xfId="0" applyFont="1" applyFill="1" applyBorder="1" applyAlignment="1">
      <alignment horizontal="center"/>
    </xf>
    <xf numFmtId="0" fontId="33" fillId="0" borderId="39" xfId="0" applyFont="1" applyFill="1" applyBorder="1" applyAlignment="1">
      <alignment horizontal="center"/>
    </xf>
    <xf numFmtId="0" fontId="68" fillId="17" borderId="45" xfId="0" applyFont="1" applyFill="1" applyBorder="1" applyAlignment="1">
      <alignment horizontal="center"/>
    </xf>
    <xf numFmtId="0" fontId="68" fillId="17" borderId="30" xfId="0" applyFont="1" applyFill="1" applyBorder="1" applyAlignment="1">
      <alignment horizontal="center"/>
    </xf>
    <xf numFmtId="0" fontId="32" fillId="3" borderId="48" xfId="0" applyFont="1" applyFill="1" applyBorder="1" applyAlignment="1">
      <alignment vertical="center" wrapText="1"/>
    </xf>
    <xf numFmtId="0" fontId="32" fillId="3" borderId="49" xfId="0" applyFont="1" applyFill="1" applyBorder="1" applyAlignment="1">
      <alignment vertical="center" wrapText="1"/>
    </xf>
    <xf numFmtId="0" fontId="32" fillId="3" borderId="50" xfId="0" applyFont="1" applyFill="1" applyBorder="1" applyAlignment="1">
      <alignment vertical="center" wrapText="1"/>
    </xf>
    <xf numFmtId="0" fontId="32" fillId="3" borderId="48" xfId="0" applyFont="1" applyFill="1" applyBorder="1" applyAlignment="1">
      <alignment horizontal="left" vertical="center" wrapText="1"/>
    </xf>
    <xf numFmtId="0" fontId="32" fillId="3" borderId="49" xfId="0" applyFont="1" applyFill="1" applyBorder="1" applyAlignment="1">
      <alignment horizontal="left" vertical="center" wrapText="1"/>
    </xf>
    <xf numFmtId="0" fontId="32" fillId="3" borderId="50" xfId="0" applyFont="1" applyFill="1" applyBorder="1" applyAlignment="1">
      <alignment horizontal="left" vertical="center" wrapText="1"/>
    </xf>
    <xf numFmtId="0" fontId="11" fillId="17" borderId="3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6" xfId="0" applyFont="1" applyFill="1" applyBorder="1" applyAlignment="1">
      <alignment horizontal="center" vertical="center" wrapText="1"/>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1" fillId="21" borderId="51" xfId="0" applyFont="1" applyFill="1" applyBorder="1" applyAlignment="1">
      <alignment horizontal="center" vertical="center" wrapText="1"/>
    </xf>
    <xf numFmtId="0" fontId="11" fillId="21" borderId="57" xfId="0" applyFont="1" applyFill="1" applyBorder="1" applyAlignment="1">
      <alignment horizontal="center" vertical="center" wrapText="1"/>
    </xf>
    <xf numFmtId="0" fontId="11" fillId="21" borderId="69"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1" fillId="23" borderId="51" xfId="0" applyFont="1" applyFill="1" applyBorder="1" applyAlignment="1">
      <alignment horizontal="center" vertical="center" wrapText="1"/>
    </xf>
    <xf numFmtId="0" fontId="11" fillId="23" borderId="57" xfId="0" applyFont="1" applyFill="1" applyBorder="1" applyAlignment="1">
      <alignment horizontal="center" vertical="center" wrapText="1"/>
    </xf>
    <xf numFmtId="0" fontId="11" fillId="23" borderId="69" xfId="0" applyFont="1" applyFill="1" applyBorder="1" applyAlignment="1">
      <alignment horizontal="center" vertical="center" wrapText="1"/>
    </xf>
    <xf numFmtId="0" fontId="26" fillId="0" borderId="0" xfId="0" applyFont="1" applyAlignment="1">
      <alignment horizontal="center" vertical="center"/>
    </xf>
    <xf numFmtId="0" fontId="79" fillId="18" borderId="1" xfId="0" applyFont="1" applyFill="1" applyBorder="1" applyAlignment="1">
      <alignment horizontal="center" vertical="center" wrapText="1"/>
    </xf>
    <xf numFmtId="0" fontId="79" fillId="18" borderId="1" xfId="0" applyFont="1" applyFill="1" applyBorder="1" applyAlignment="1">
      <alignment horizontal="center" vertical="center"/>
    </xf>
    <xf numFmtId="9" fontId="26" fillId="25" borderId="1" xfId="24" applyFont="1" applyFill="1" applyBorder="1" applyAlignment="1">
      <alignment horizontal="center" vertical="center"/>
    </xf>
    <xf numFmtId="0" fontId="81" fillId="24" borderId="1" xfId="0" applyFont="1" applyFill="1" applyBorder="1" applyAlignment="1">
      <alignment horizontal="center" vertical="center"/>
    </xf>
    <xf numFmtId="0" fontId="79" fillId="18" borderId="8" xfId="0" applyFont="1" applyFill="1" applyBorder="1" applyAlignment="1">
      <alignment horizontal="center" vertical="center"/>
    </xf>
    <xf numFmtId="0" fontId="79" fillId="18" borderId="7" xfId="0" applyFont="1" applyFill="1" applyBorder="1" applyAlignment="1">
      <alignment horizontal="center" vertical="center"/>
    </xf>
    <xf numFmtId="0" fontId="79" fillId="18" borderId="2" xfId="0" applyFont="1" applyFill="1" applyBorder="1" applyAlignment="1">
      <alignment horizontal="center" vertical="center"/>
    </xf>
    <xf numFmtId="0" fontId="79" fillId="18" borderId="5" xfId="0" applyFont="1" applyFill="1" applyBorder="1" applyAlignment="1">
      <alignment horizontal="center" vertical="center"/>
    </xf>
    <xf numFmtId="0" fontId="79" fillId="18" borderId="2" xfId="0" applyFont="1" applyFill="1" applyBorder="1" applyAlignment="1">
      <alignment horizontal="center" vertical="center" wrapText="1"/>
    </xf>
    <xf numFmtId="0" fontId="79" fillId="18" borderId="5" xfId="0" applyFont="1" applyFill="1" applyBorder="1" applyAlignment="1">
      <alignment horizontal="center" vertical="center" wrapText="1"/>
    </xf>
    <xf numFmtId="9" fontId="26" fillId="25" borderId="8" xfId="24" applyFont="1" applyFill="1" applyBorder="1" applyAlignment="1">
      <alignment horizontal="center" vertical="center"/>
    </xf>
    <xf numFmtId="9" fontId="26" fillId="25" borderId="6" xfId="24" applyFont="1" applyFill="1" applyBorder="1" applyAlignment="1">
      <alignment horizontal="center" vertical="center"/>
    </xf>
    <xf numFmtId="9" fontId="26" fillId="25" borderId="7" xfId="24" applyFont="1" applyFill="1" applyBorder="1" applyAlignment="1">
      <alignment horizontal="center" vertical="center"/>
    </xf>
    <xf numFmtId="0" fontId="81" fillId="24" borderId="8" xfId="0" applyFont="1" applyFill="1" applyBorder="1" applyAlignment="1">
      <alignment horizontal="center" vertical="center"/>
    </xf>
    <xf numFmtId="0" fontId="81" fillId="24" borderId="7" xfId="0" applyFont="1" applyFill="1" applyBorder="1" applyAlignment="1">
      <alignment horizontal="center" vertical="center"/>
    </xf>
    <xf numFmtId="0" fontId="0" fillId="24" borderId="0" xfId="0" applyFill="1" applyAlignment="1">
      <alignment horizontal="center"/>
    </xf>
    <xf numFmtId="0" fontId="2" fillId="17" borderId="1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0" fontId="15" fillId="0" borderId="35"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10" fontId="12" fillId="0" borderId="35" xfId="16" applyNumberFormat="1" applyFont="1" applyBorder="1" applyAlignment="1">
      <alignment horizontal="center" vertical="center" wrapText="1"/>
    </xf>
    <xf numFmtId="0" fontId="12" fillId="0" borderId="22" xfId="16" applyFont="1" applyBorder="1" applyAlignment="1">
      <alignment horizontal="center" vertical="center" wrapText="1"/>
    </xf>
    <xf numFmtId="0" fontId="12" fillId="0" borderId="36" xfId="16" applyFont="1" applyBorder="1" applyAlignment="1">
      <alignment horizontal="center" vertical="center" wrapText="1"/>
    </xf>
    <xf numFmtId="10" fontId="12" fillId="0" borderId="35" xfId="16" applyNumberFormat="1" applyFont="1" applyFill="1" applyBorder="1" applyAlignment="1">
      <alignment horizontal="center" vertical="center" wrapText="1"/>
    </xf>
    <xf numFmtId="10" fontId="12" fillId="0" borderId="5" xfId="16" applyNumberFormat="1" applyFont="1" applyFill="1" applyBorder="1" applyAlignment="1">
      <alignment horizontal="center" vertical="center" wrapText="1"/>
    </xf>
    <xf numFmtId="0" fontId="12" fillId="0" borderId="35" xfId="16" applyFont="1" applyFill="1" applyBorder="1" applyAlignment="1">
      <alignment horizontal="justify" vertical="center" wrapText="1"/>
    </xf>
    <xf numFmtId="0" fontId="12" fillId="0" borderId="5" xfId="16" applyFont="1" applyFill="1" applyBorder="1" applyAlignment="1">
      <alignment horizontal="justify" vertical="center" wrapText="1"/>
    </xf>
    <xf numFmtId="0" fontId="15" fillId="0" borderId="1" xfId="16" applyFont="1" applyFill="1" applyBorder="1" applyAlignment="1">
      <alignment horizontal="justify" wrapText="1"/>
    </xf>
    <xf numFmtId="0" fontId="12" fillId="0" borderId="4" xfId="16" applyFont="1" applyFill="1" applyBorder="1" applyAlignment="1">
      <alignment horizontal="justify" wrapText="1"/>
    </xf>
    <xf numFmtId="0" fontId="15" fillId="0" borderId="2" xfId="0" applyFont="1" applyBorder="1" applyAlignment="1" applyProtection="1">
      <alignment horizontal="center" vertical="center" wrapText="1"/>
      <protection locked="0"/>
    </xf>
    <xf numFmtId="0" fontId="15" fillId="0" borderId="36" xfId="0" applyFont="1" applyBorder="1" applyAlignment="1" applyProtection="1">
      <alignment horizontal="center" vertical="center" wrapText="1"/>
      <protection locked="0"/>
    </xf>
    <xf numFmtId="10" fontId="12" fillId="0" borderId="1" xfId="16" applyNumberFormat="1" applyFont="1" applyFill="1" applyBorder="1" applyAlignment="1">
      <alignment horizontal="center" vertical="center" wrapText="1"/>
    </xf>
    <xf numFmtId="10" fontId="12" fillId="0" borderId="4" xfId="16" applyNumberFormat="1" applyFont="1" applyFill="1" applyBorder="1" applyAlignment="1">
      <alignment horizontal="center" vertical="center" wrapText="1"/>
    </xf>
    <xf numFmtId="0" fontId="12" fillId="0" borderId="35" xfId="16" applyFont="1" applyFill="1" applyBorder="1" applyAlignment="1">
      <alignment horizontal="justify" vertical="top" wrapText="1"/>
    </xf>
    <xf numFmtId="0" fontId="12" fillId="0" borderId="5" xfId="16" applyFont="1" applyFill="1" applyBorder="1" applyAlignment="1">
      <alignment horizontal="justify" vertical="top" wrapText="1"/>
    </xf>
    <xf numFmtId="0" fontId="12" fillId="0" borderId="14" xfId="16" applyFont="1" applyBorder="1" applyAlignment="1">
      <alignment horizontal="center" vertical="center" wrapText="1"/>
    </xf>
    <xf numFmtId="0" fontId="12" fillId="0" borderId="15" xfId="16" applyFont="1" applyBorder="1" applyAlignment="1">
      <alignment horizontal="center" vertical="center" wrapText="1"/>
    </xf>
    <xf numFmtId="0" fontId="12" fillId="3" borderId="35" xfId="16" applyFont="1" applyFill="1" applyBorder="1" applyAlignment="1">
      <alignment horizontal="center" vertical="center" wrapText="1"/>
    </xf>
    <xf numFmtId="0" fontId="12" fillId="3" borderId="22" xfId="16" applyFont="1" applyFill="1" applyBorder="1" applyAlignment="1">
      <alignment horizontal="center" vertical="center" wrapText="1"/>
    </xf>
    <xf numFmtId="0" fontId="12" fillId="3" borderId="36" xfId="16" applyFont="1" applyFill="1" applyBorder="1" applyAlignment="1">
      <alignment horizontal="center" vertical="center" wrapText="1"/>
    </xf>
    <xf numFmtId="0" fontId="15" fillId="0" borderId="5" xfId="0" applyFont="1" applyBorder="1" applyAlignment="1" applyProtection="1">
      <alignment horizontal="center" vertical="center" wrapText="1"/>
      <protection locked="0"/>
    </xf>
    <xf numFmtId="0" fontId="12" fillId="0" borderId="35" xfId="16" applyFont="1" applyBorder="1" applyAlignment="1">
      <alignment horizontal="center" vertical="center" wrapText="1"/>
    </xf>
    <xf numFmtId="0" fontId="12" fillId="0" borderId="35" xfId="16" applyFont="1" applyFill="1" applyBorder="1" applyAlignment="1">
      <alignment horizontal="justify" wrapText="1"/>
    </xf>
    <xf numFmtId="0" fontId="12" fillId="0" borderId="5" xfId="16" applyFont="1" applyFill="1" applyBorder="1" applyAlignment="1">
      <alignment horizontal="justify" wrapText="1"/>
    </xf>
    <xf numFmtId="10" fontId="12" fillId="0" borderId="2" xfId="24" applyNumberFormat="1" applyFont="1" applyFill="1" applyBorder="1" applyAlignment="1">
      <alignment horizontal="center" vertical="center" wrapText="1"/>
    </xf>
    <xf numFmtId="10" fontId="12" fillId="0" borderId="5" xfId="24" applyNumberFormat="1" applyFont="1" applyFill="1" applyBorder="1" applyAlignment="1">
      <alignment horizontal="center" vertical="center" wrapText="1"/>
    </xf>
    <xf numFmtId="0" fontId="72" fillId="0" borderId="1" xfId="16" applyFont="1" applyFill="1" applyBorder="1" applyAlignment="1">
      <alignment horizontal="justify" vertical="top" wrapText="1"/>
    </xf>
    <xf numFmtId="0" fontId="72" fillId="0" borderId="1" xfId="16" applyFont="1" applyFill="1" applyBorder="1" applyAlignment="1">
      <alignment horizontal="justify" vertical="top"/>
    </xf>
    <xf numFmtId="0" fontId="12" fillId="0" borderId="2" xfId="16" applyFont="1" applyFill="1" applyBorder="1" applyAlignment="1">
      <alignment horizontal="justify" wrapText="1"/>
    </xf>
    <xf numFmtId="0" fontId="12" fillId="0" borderId="22" xfId="16" applyFont="1" applyFill="1" applyBorder="1" applyAlignment="1">
      <alignment horizontal="justify" wrapText="1"/>
    </xf>
    <xf numFmtId="10" fontId="12" fillId="0" borderId="25" xfId="16" applyNumberFormat="1" applyFont="1" applyBorder="1" applyAlignment="1">
      <alignment horizontal="center" vertical="center" wrapText="1"/>
    </xf>
    <xf numFmtId="0" fontId="12" fillId="0" borderId="9" xfId="16" applyFont="1" applyBorder="1" applyAlignment="1">
      <alignment horizontal="center" vertical="center" wrapText="1"/>
    </xf>
    <xf numFmtId="0" fontId="12" fillId="0" borderId="34" xfId="16" applyFont="1" applyBorder="1" applyAlignment="1">
      <alignment horizontal="center" vertical="center" wrapText="1"/>
    </xf>
    <xf numFmtId="10" fontId="12" fillId="0" borderId="35" xfId="24" applyNumberFormat="1" applyFont="1" applyFill="1" applyBorder="1" applyAlignment="1">
      <alignment horizontal="center" vertical="center" wrapText="1"/>
    </xf>
    <xf numFmtId="10" fontId="12" fillId="0" borderId="36" xfId="24" applyNumberFormat="1" applyFont="1" applyFill="1" applyBorder="1" applyAlignment="1">
      <alignment horizontal="center" vertical="center" wrapText="1"/>
    </xf>
    <xf numFmtId="0" fontId="12" fillId="0" borderId="2" xfId="16" applyFont="1" applyFill="1" applyBorder="1" applyAlignment="1">
      <alignment horizontal="justify" vertical="top" wrapText="1"/>
    </xf>
    <xf numFmtId="0" fontId="12" fillId="0" borderId="22" xfId="16" applyFont="1" applyFill="1" applyBorder="1" applyAlignment="1">
      <alignment horizontal="justify" vertical="top" wrapText="1"/>
    </xf>
    <xf numFmtId="10" fontId="12" fillId="0" borderId="35" xfId="0" applyNumberFormat="1" applyFont="1" applyFill="1" applyBorder="1" applyAlignment="1" applyProtection="1">
      <alignment horizontal="center" vertical="center" wrapText="1"/>
      <protection locked="0"/>
    </xf>
    <xf numFmtId="10" fontId="12" fillId="0" borderId="5" xfId="0" applyNumberFormat="1" applyFont="1" applyFill="1" applyBorder="1" applyAlignment="1" applyProtection="1">
      <alignment horizontal="center" vertical="center" wrapText="1"/>
      <protection locked="0"/>
    </xf>
    <xf numFmtId="0" fontId="72" fillId="0" borderId="60" xfId="16" applyFont="1" applyFill="1" applyBorder="1" applyAlignment="1">
      <alignment horizontal="justify" vertical="top" wrapText="1"/>
    </xf>
    <xf numFmtId="0" fontId="72" fillId="0" borderId="21" xfId="16" applyFont="1" applyFill="1" applyBorder="1" applyAlignment="1">
      <alignment horizontal="justify" vertical="top" wrapText="1"/>
    </xf>
    <xf numFmtId="0" fontId="72" fillId="0" borderId="3" xfId="16" applyFont="1" applyFill="1" applyBorder="1" applyAlignment="1">
      <alignment horizontal="justify" vertical="top" wrapText="1"/>
    </xf>
    <xf numFmtId="10" fontId="12" fillId="0" borderId="2" xfId="0" applyNumberFormat="1" applyFont="1" applyFill="1" applyBorder="1" applyAlignment="1" applyProtection="1">
      <alignment horizontal="center" vertical="center" wrapText="1"/>
      <protection locked="0"/>
    </xf>
    <xf numFmtId="0" fontId="72" fillId="0" borderId="19" xfId="16" applyFont="1" applyFill="1" applyBorder="1" applyAlignment="1">
      <alignment horizontal="justify" vertical="top" wrapText="1"/>
    </xf>
    <xf numFmtId="10" fontId="12" fillId="0" borderId="35" xfId="0" applyNumberFormat="1" applyFont="1" applyBorder="1" applyAlignment="1" applyProtection="1">
      <alignment horizontal="center" vertical="center" wrapText="1"/>
      <protection locked="0"/>
    </xf>
    <xf numFmtId="10" fontId="12" fillId="0" borderId="22" xfId="0" applyNumberFormat="1" applyFont="1" applyBorder="1" applyAlignment="1" applyProtection="1">
      <alignment horizontal="center" vertical="center" wrapText="1"/>
      <protection locked="0"/>
    </xf>
    <xf numFmtId="10" fontId="12" fillId="0" borderId="36" xfId="0" applyNumberFormat="1" applyFont="1" applyBorder="1" applyAlignment="1" applyProtection="1">
      <alignment horizontal="center" vertical="center" wrapText="1"/>
      <protection locked="0"/>
    </xf>
    <xf numFmtId="10" fontId="12" fillId="0" borderId="36" xfId="0" applyNumberFormat="1" applyFont="1" applyFill="1" applyBorder="1" applyAlignment="1" applyProtection="1">
      <alignment horizontal="center" vertical="center" wrapText="1"/>
      <protection locked="0"/>
    </xf>
    <xf numFmtId="0" fontId="12" fillId="0" borderId="36" xfId="16" applyFont="1" applyFill="1" applyBorder="1" applyAlignment="1">
      <alignment horizontal="justify" wrapText="1"/>
    </xf>
    <xf numFmtId="0" fontId="10" fillId="17" borderId="45"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3" borderId="48"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17" borderId="60" xfId="16" applyFont="1" applyFill="1" applyBorder="1" applyAlignment="1">
      <alignment horizontal="center" vertical="center" wrapText="1"/>
    </xf>
    <xf numFmtId="0" fontId="2" fillId="17" borderId="47" xfId="16"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34" fillId="17" borderId="17" xfId="0" applyFont="1" applyFill="1" applyBorder="1" applyAlignment="1">
      <alignment horizontal="center" vertical="center" wrapText="1"/>
    </xf>
    <xf numFmtId="0" fontId="34" fillId="17" borderId="3" xfId="0" applyFont="1" applyFill="1" applyBorder="1" applyAlignment="1">
      <alignment horizontal="center" vertical="center" wrapText="1"/>
    </xf>
    <xf numFmtId="0" fontId="34" fillId="17" borderId="10" xfId="0" applyFont="1" applyFill="1" applyBorder="1" applyAlignment="1">
      <alignment horizontal="center" vertical="center" wrapText="1"/>
    </xf>
    <xf numFmtId="0" fontId="71" fillId="17" borderId="18" xfId="0" applyFont="1" applyFill="1" applyBorder="1" applyAlignment="1">
      <alignment horizontal="center" vertical="center" wrapText="1"/>
    </xf>
    <xf numFmtId="0" fontId="71" fillId="17" borderId="1" xfId="0" applyFont="1" applyFill="1" applyBorder="1" applyAlignment="1">
      <alignment horizontal="center" vertical="center" wrapText="1"/>
    </xf>
    <xf numFmtId="0" fontId="71" fillId="17" borderId="11" xfId="0" applyFont="1" applyFill="1" applyBorder="1" applyAlignment="1">
      <alignment horizontal="center" vertical="center" wrapText="1"/>
    </xf>
    <xf numFmtId="0" fontId="32" fillId="3" borderId="45" xfId="0" applyFont="1" applyFill="1" applyBorder="1" applyAlignment="1">
      <alignment horizontal="left" vertical="center" wrapText="1"/>
    </xf>
    <xf numFmtId="0" fontId="32" fillId="3" borderId="30" xfId="0" applyFont="1" applyFill="1" applyBorder="1" applyAlignment="1">
      <alignment horizontal="left" vertical="center" wrapText="1"/>
    </xf>
    <xf numFmtId="0" fontId="32" fillId="3" borderId="46" xfId="0" applyFont="1" applyFill="1" applyBorder="1" applyAlignment="1">
      <alignment horizontal="left" vertical="center" wrapText="1"/>
    </xf>
    <xf numFmtId="0" fontId="10" fillId="17" borderId="33" xfId="0" applyFont="1" applyFill="1" applyBorder="1" applyAlignment="1">
      <alignment horizontal="left" vertical="center" wrapText="1"/>
    </xf>
    <xf numFmtId="3" fontId="17" fillId="17" borderId="60" xfId="0" applyNumberFormat="1" applyFont="1" applyFill="1" applyBorder="1" applyAlignment="1">
      <alignment horizontal="center" vertical="center" wrapText="1"/>
    </xf>
    <xf numFmtId="3" fontId="17" fillId="17" borderId="61" xfId="0" applyNumberFormat="1" applyFont="1" applyFill="1" applyBorder="1" applyAlignment="1">
      <alignment horizontal="center" vertical="center" wrapText="1"/>
    </xf>
    <xf numFmtId="3" fontId="17" fillId="17" borderId="47" xfId="0" applyNumberFormat="1" applyFont="1" applyFill="1" applyBorder="1" applyAlignment="1">
      <alignment horizontal="center" vertical="center" wrapText="1"/>
    </xf>
    <xf numFmtId="0" fontId="50" fillId="16" borderId="8" xfId="0" applyFont="1" applyFill="1" applyBorder="1" applyAlignment="1">
      <alignment horizontal="center" vertical="center"/>
    </xf>
    <xf numFmtId="0" fontId="50" fillId="16" borderId="6" xfId="0" applyFont="1" applyFill="1" applyBorder="1" applyAlignment="1">
      <alignment horizontal="center" vertical="center"/>
    </xf>
    <xf numFmtId="0" fontId="50" fillId="16" borderId="7" xfId="0" applyFont="1" applyFill="1" applyBorder="1" applyAlignment="1">
      <alignment horizontal="center" vertical="center"/>
    </xf>
    <xf numFmtId="0" fontId="50" fillId="16" borderId="1" xfId="0" applyFont="1" applyFill="1" applyBorder="1" applyAlignment="1">
      <alignment horizontal="center" vertical="center" wrapText="1"/>
    </xf>
    <xf numFmtId="0" fontId="48" fillId="0" borderId="8"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1" xfId="0" applyFont="1" applyBorder="1" applyAlignment="1">
      <alignment horizontal="center" vertical="center"/>
    </xf>
    <xf numFmtId="3" fontId="19" fillId="17" borderId="35" xfId="0" applyNumberFormat="1" applyFont="1" applyFill="1" applyBorder="1" applyAlignment="1">
      <alignment horizontal="center" vertical="center" wrapText="1"/>
    </xf>
    <xf numFmtId="3" fontId="19" fillId="17" borderId="22" xfId="0" applyNumberFormat="1" applyFont="1" applyFill="1" applyBorder="1" applyAlignment="1">
      <alignment horizontal="center" vertical="center" wrapText="1"/>
    </xf>
    <xf numFmtId="3" fontId="19" fillId="17" borderId="36" xfId="0" applyNumberFormat="1" applyFont="1" applyFill="1" applyBorder="1" applyAlignment="1">
      <alignment horizontal="center" vertical="center" wrapText="1"/>
    </xf>
    <xf numFmtId="0" fontId="19" fillId="17" borderId="35" xfId="0" applyFont="1" applyFill="1" applyBorder="1" applyAlignment="1">
      <alignment horizontal="center" vertical="center" wrapText="1"/>
    </xf>
    <xf numFmtId="0" fontId="19" fillId="17" borderId="22" xfId="0" applyFont="1" applyFill="1" applyBorder="1" applyAlignment="1">
      <alignment horizontal="center" vertical="center" wrapText="1"/>
    </xf>
    <xf numFmtId="0" fontId="19" fillId="17" borderId="36" xfId="0" applyFont="1" applyFill="1" applyBorder="1" applyAlignment="1">
      <alignment horizontal="center" vertical="center" wrapText="1"/>
    </xf>
    <xf numFmtId="3" fontId="17" fillId="0" borderId="35" xfId="0" applyNumberFormat="1" applyFont="1" applyBorder="1" applyAlignment="1">
      <alignment horizontal="center" vertical="center" wrapText="1"/>
    </xf>
    <xf numFmtId="0" fontId="17" fillId="0" borderId="22"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47" xfId="0" applyFont="1" applyBorder="1" applyAlignment="1">
      <alignment horizontal="center" vertical="center" wrapText="1"/>
    </xf>
    <xf numFmtId="0" fontId="15" fillId="17" borderId="40" xfId="0" applyFont="1" applyFill="1" applyBorder="1" applyAlignment="1">
      <alignment horizontal="center" vertical="center" wrapText="1"/>
    </xf>
    <xf numFmtId="0" fontId="15" fillId="17" borderId="5" xfId="0" applyFont="1" applyFill="1" applyBorder="1" applyAlignment="1">
      <alignment horizontal="center" vertical="center" wrapText="1"/>
    </xf>
    <xf numFmtId="0" fontId="15" fillId="17" borderId="21"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11" xfId="0" applyFont="1" applyFill="1" applyBorder="1" applyAlignment="1">
      <alignment horizontal="center" vertical="center" wrapText="1"/>
    </xf>
    <xf numFmtId="0" fontId="15" fillId="17" borderId="62"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15" fillId="17" borderId="12" xfId="0" applyFont="1" applyFill="1" applyBorder="1" applyAlignment="1">
      <alignment horizontal="center" vertical="center" wrapText="1"/>
    </xf>
    <xf numFmtId="0" fontId="19" fillId="17" borderId="13" xfId="0" applyFont="1" applyFill="1" applyBorder="1" applyAlignment="1">
      <alignment horizontal="center" vertical="center" wrapText="1"/>
    </xf>
    <xf numFmtId="0" fontId="19" fillId="17" borderId="14" xfId="0" applyFont="1" applyFill="1" applyBorder="1" applyAlignment="1">
      <alignment horizontal="center" vertical="center" wrapText="1"/>
    </xf>
    <xf numFmtId="0" fontId="19" fillId="17" borderId="15" xfId="0" applyFont="1" applyFill="1" applyBorder="1" applyAlignment="1">
      <alignment horizontal="center" vertical="center" wrapText="1"/>
    </xf>
    <xf numFmtId="3" fontId="17" fillId="0" borderId="22" xfId="0" applyNumberFormat="1" applyFont="1" applyBorder="1" applyAlignment="1">
      <alignment horizontal="center" vertical="center" wrapText="1"/>
    </xf>
    <xf numFmtId="3" fontId="17" fillId="0" borderId="36" xfId="0" applyNumberFormat="1" applyFont="1" applyBorder="1" applyAlignment="1">
      <alignment horizontal="center" vertical="center" wrapText="1"/>
    </xf>
    <xf numFmtId="0" fontId="17" fillId="0" borderId="35" xfId="0" applyFont="1" applyBorder="1" applyAlignment="1">
      <alignment horizontal="center" vertical="center" wrapText="1"/>
    </xf>
    <xf numFmtId="3" fontId="17" fillId="0" borderId="35" xfId="2867" applyNumberFormat="1" applyFont="1" applyFill="1" applyBorder="1" applyAlignment="1">
      <alignment horizontal="center" vertical="center" wrapText="1"/>
    </xf>
    <xf numFmtId="3" fontId="17" fillId="0" borderId="22" xfId="2867" applyNumberFormat="1" applyFont="1" applyFill="1" applyBorder="1" applyAlignment="1">
      <alignment horizontal="center" vertical="center" wrapText="1"/>
    </xf>
    <xf numFmtId="3" fontId="17" fillId="0" borderId="36" xfId="2867" applyNumberFormat="1" applyFont="1" applyFill="1" applyBorder="1" applyAlignment="1">
      <alignment horizontal="center" vertical="center" wrapText="1"/>
    </xf>
    <xf numFmtId="3" fontId="17" fillId="0" borderId="60" xfId="0" applyNumberFormat="1" applyFont="1" applyBorder="1" applyAlignment="1">
      <alignment horizontal="center" vertical="center" wrapText="1"/>
    </xf>
    <xf numFmtId="3" fontId="17" fillId="0" borderId="61" xfId="0" applyNumberFormat="1" applyFont="1" applyBorder="1" applyAlignment="1">
      <alignment horizontal="center" vertical="center" wrapText="1"/>
    </xf>
    <xf numFmtId="3" fontId="17" fillId="0" borderId="47" xfId="0" applyNumberFormat="1" applyFont="1" applyBorder="1" applyAlignment="1">
      <alignment horizontal="center" vertical="center" wrapText="1"/>
    </xf>
    <xf numFmtId="3" fontId="17" fillId="0" borderId="13" xfId="0" applyNumberFormat="1" applyFont="1" applyBorder="1" applyAlignment="1">
      <alignment horizontal="center" vertical="center"/>
    </xf>
    <xf numFmtId="3" fontId="17" fillId="0" borderId="14" xfId="0" applyNumberFormat="1" applyFont="1" applyBorder="1" applyAlignment="1">
      <alignment horizontal="center" vertical="center"/>
    </xf>
    <xf numFmtId="3" fontId="17" fillId="0" borderId="15" xfId="0" applyNumberFormat="1" applyFont="1" applyBorder="1" applyAlignment="1">
      <alignment horizontal="center" vertical="center"/>
    </xf>
    <xf numFmtId="0" fontId="77" fillId="0" borderId="60"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47"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49" fillId="0" borderId="35"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36" xfId="0" applyFont="1" applyBorder="1" applyAlignment="1">
      <alignment horizontal="center" vertical="center" wrapText="1"/>
    </xf>
    <xf numFmtId="3" fontId="17" fillId="0" borderId="35" xfId="0" applyNumberFormat="1" applyFont="1" applyBorder="1" applyAlignment="1">
      <alignment horizontal="center" vertical="top" wrapText="1"/>
    </xf>
    <xf numFmtId="3" fontId="17" fillId="0" borderId="22" xfId="0" applyNumberFormat="1" applyFont="1" applyBorder="1" applyAlignment="1">
      <alignment horizontal="center" vertical="top" wrapText="1"/>
    </xf>
    <xf numFmtId="3" fontId="17" fillId="0" borderId="36" xfId="0" applyNumberFormat="1" applyFont="1" applyBorder="1" applyAlignment="1">
      <alignment horizontal="center" vertical="top" wrapText="1"/>
    </xf>
    <xf numFmtId="3" fontId="55" fillId="0" borderId="35" xfId="0" applyNumberFormat="1" applyFont="1" applyBorder="1" applyAlignment="1">
      <alignment horizontal="center" vertical="center"/>
    </xf>
    <xf numFmtId="3" fontId="55" fillId="0" borderId="22" xfId="0" applyNumberFormat="1" applyFont="1" applyBorder="1" applyAlignment="1">
      <alignment horizontal="center" vertical="center"/>
    </xf>
    <xf numFmtId="3" fontId="55" fillId="0" borderId="36" xfId="0" applyNumberFormat="1" applyFont="1" applyBorder="1" applyAlignment="1">
      <alignment horizontal="center" vertical="center"/>
    </xf>
    <xf numFmtId="0" fontId="26" fillId="0" borderId="60" xfId="0" applyFont="1" applyBorder="1" applyAlignment="1">
      <alignment horizontal="center" vertical="center"/>
    </xf>
    <xf numFmtId="0" fontId="26" fillId="0" borderId="61" xfId="0" applyFont="1" applyBorder="1" applyAlignment="1">
      <alignment horizontal="center" vertical="center"/>
    </xf>
    <xf numFmtId="0" fontId="26" fillId="0" borderId="47" xfId="0" applyFont="1" applyBorder="1" applyAlignment="1">
      <alignment horizontal="center" vertical="center"/>
    </xf>
    <xf numFmtId="3" fontId="17" fillId="0" borderId="13" xfId="0" applyNumberFormat="1" applyFont="1" applyBorder="1" applyAlignment="1">
      <alignment horizontal="center" vertical="center" wrapText="1"/>
    </xf>
    <xf numFmtId="3" fontId="17" fillId="0" borderId="14" xfId="0" applyNumberFormat="1" applyFont="1" applyBorder="1" applyAlignment="1">
      <alignment horizontal="center" vertical="center" wrapText="1"/>
    </xf>
    <xf numFmtId="3" fontId="17" fillId="0" borderId="15" xfId="0" applyNumberFormat="1" applyFont="1" applyBorder="1" applyAlignment="1">
      <alignment horizontal="center" vertical="center" wrapText="1"/>
    </xf>
    <xf numFmtId="0" fontId="55" fillId="0" borderId="35" xfId="0" applyFont="1" applyBorder="1" applyAlignment="1">
      <alignment horizontal="center" vertical="center"/>
    </xf>
    <xf numFmtId="0" fontId="55" fillId="0" borderId="22" xfId="0" applyFont="1" applyBorder="1" applyAlignment="1">
      <alignment horizontal="center" vertical="center"/>
    </xf>
    <xf numFmtId="0" fontId="55" fillId="0" borderId="36" xfId="0" applyFont="1" applyBorder="1" applyAlignment="1">
      <alignment horizontal="center" vertical="center"/>
    </xf>
    <xf numFmtId="0" fontId="55" fillId="0" borderId="35" xfId="0" applyFont="1" applyBorder="1" applyAlignment="1">
      <alignment horizontal="center" vertical="center" wrapText="1"/>
    </xf>
    <xf numFmtId="0" fontId="55" fillId="0" borderId="22" xfId="0" applyFont="1" applyBorder="1" applyAlignment="1">
      <alignment horizontal="center" vertical="center" wrapText="1"/>
    </xf>
    <xf numFmtId="0" fontId="55" fillId="0" borderId="36" xfId="0" applyFont="1" applyBorder="1" applyAlignment="1">
      <alignment horizontal="center" vertical="center" wrapText="1"/>
    </xf>
    <xf numFmtId="0" fontId="18" fillId="0" borderId="13" xfId="19" applyFont="1" applyBorder="1" applyAlignment="1">
      <alignment horizontal="center" vertical="center" wrapText="1"/>
    </xf>
    <xf numFmtId="0" fontId="18" fillId="0" borderId="14" xfId="19" applyFont="1" applyBorder="1" applyAlignment="1">
      <alignment horizontal="center" vertical="center" wrapText="1"/>
    </xf>
    <xf numFmtId="0" fontId="18" fillId="0" borderId="15" xfId="19" applyFont="1" applyBorder="1" applyAlignment="1">
      <alignment horizontal="center" vertical="center" wrapText="1"/>
    </xf>
    <xf numFmtId="3" fontId="18" fillId="0" borderId="60" xfId="0" applyNumberFormat="1" applyFont="1" applyBorder="1" applyAlignment="1">
      <alignment horizontal="center" vertical="center" wrapText="1"/>
    </xf>
    <xf numFmtId="3" fontId="18" fillId="0" borderId="61" xfId="0" applyNumberFormat="1" applyFont="1" applyBorder="1" applyAlignment="1">
      <alignment horizontal="center" vertical="center" wrapText="1"/>
    </xf>
    <xf numFmtId="3" fontId="18" fillId="0" borderId="47" xfId="0" applyNumberFormat="1" applyFont="1" applyBorder="1" applyAlignment="1">
      <alignment horizontal="center" vertical="center" wrapText="1"/>
    </xf>
    <xf numFmtId="0" fontId="55" fillId="0" borderId="13" xfId="0" applyFont="1" applyBorder="1" applyAlignment="1">
      <alignment horizontal="center" vertical="center"/>
    </xf>
    <xf numFmtId="0" fontId="55" fillId="0" borderId="14" xfId="0" applyFont="1" applyBorder="1" applyAlignment="1">
      <alignment horizontal="center" vertical="center"/>
    </xf>
    <xf numFmtId="0" fontId="55" fillId="0" borderId="15" xfId="0" applyFont="1" applyBorder="1" applyAlignment="1">
      <alignment horizontal="center" vertical="center"/>
    </xf>
    <xf numFmtId="0" fontId="12" fillId="0" borderId="35"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36" xfId="0" applyFont="1" applyBorder="1" applyAlignment="1">
      <alignment horizontal="center" vertical="center" wrapText="1"/>
    </xf>
    <xf numFmtId="175" fontId="17" fillId="0" borderId="35" xfId="0" applyNumberFormat="1" applyFont="1" applyBorder="1" applyAlignment="1">
      <alignment horizontal="center" vertical="center" wrapText="1"/>
    </xf>
    <xf numFmtId="175" fontId="17" fillId="0" borderId="22" xfId="0" applyNumberFormat="1" applyFont="1" applyBorder="1" applyAlignment="1">
      <alignment horizontal="center" vertical="center" wrapText="1"/>
    </xf>
    <xf numFmtId="175" fontId="17" fillId="0" borderId="36" xfId="0" applyNumberFormat="1" applyFont="1" applyBorder="1" applyAlignment="1">
      <alignment horizontal="center" vertical="center" wrapText="1"/>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47"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36" xfId="0" applyFont="1" applyBorder="1" applyAlignment="1">
      <alignment horizontal="center" vertical="center" wrapText="1"/>
    </xf>
    <xf numFmtId="0" fontId="17" fillId="0" borderId="52" xfId="0" applyFont="1" applyBorder="1" applyAlignment="1">
      <alignment horizontal="center" vertical="center" wrapText="1"/>
    </xf>
    <xf numFmtId="3" fontId="49" fillId="0" borderId="35" xfId="0" applyNumberFormat="1" applyFont="1" applyBorder="1" applyAlignment="1">
      <alignment horizontal="center" vertical="center"/>
    </xf>
    <xf numFmtId="3" fontId="49" fillId="0" borderId="22" xfId="0" applyNumberFormat="1" applyFont="1" applyBorder="1" applyAlignment="1">
      <alignment horizontal="center" vertical="center"/>
    </xf>
    <xf numFmtId="3" fontId="49" fillId="0" borderId="36" xfId="0" applyNumberFormat="1" applyFont="1" applyBorder="1" applyAlignment="1">
      <alignment horizontal="center" vertical="center"/>
    </xf>
    <xf numFmtId="1" fontId="17" fillId="0" borderId="35" xfId="0" applyNumberFormat="1" applyFont="1" applyBorder="1" applyAlignment="1">
      <alignment horizontal="center" vertical="center" wrapText="1"/>
    </xf>
    <xf numFmtId="1" fontId="17" fillId="0" borderId="22" xfId="0" applyNumberFormat="1" applyFont="1" applyBorder="1" applyAlignment="1">
      <alignment horizontal="center" vertical="center" wrapText="1"/>
    </xf>
    <xf numFmtId="1" fontId="17" fillId="0" borderId="36" xfId="0" applyNumberFormat="1" applyFont="1" applyBorder="1" applyAlignment="1">
      <alignment horizontal="center" vertical="center" wrapText="1"/>
    </xf>
    <xf numFmtId="0" fontId="2" fillId="17" borderId="16"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2" xfId="0" applyFont="1" applyFill="1" applyBorder="1" applyAlignment="1">
      <alignment horizontal="center" vertical="center" wrapText="1"/>
    </xf>
    <xf numFmtId="0" fontId="17" fillId="0" borderId="58" xfId="0" applyFont="1" applyBorder="1" applyAlignment="1">
      <alignment horizontal="center" vertical="center" wrapText="1"/>
    </xf>
    <xf numFmtId="0" fontId="17" fillId="0" borderId="63" xfId="0" applyFont="1" applyBorder="1" applyAlignment="1">
      <alignment horizontal="center" vertical="center" wrapText="1"/>
    </xf>
    <xf numFmtId="0" fontId="11" fillId="17" borderId="48" xfId="0" applyFont="1" applyFill="1" applyBorder="1" applyAlignment="1">
      <alignment horizontal="left" vertical="center" wrapText="1"/>
    </xf>
    <xf numFmtId="0" fontId="11" fillId="17" borderId="49" xfId="0" applyFont="1" applyFill="1" applyBorder="1" applyAlignment="1">
      <alignment horizontal="left" vertical="center" wrapText="1"/>
    </xf>
    <xf numFmtId="0" fontId="11" fillId="17" borderId="50" xfId="0" applyFont="1" applyFill="1" applyBorder="1" applyAlignment="1">
      <alignment horizontal="left" vertical="center" wrapText="1"/>
    </xf>
    <xf numFmtId="0" fontId="11" fillId="3" borderId="56" xfId="0" applyFont="1" applyFill="1" applyBorder="1" applyAlignment="1">
      <alignment horizontal="left" vertical="center" wrapText="1"/>
    </xf>
    <xf numFmtId="0" fontId="11" fillId="3" borderId="52" xfId="0" applyFont="1" applyFill="1" applyBorder="1" applyAlignment="1">
      <alignment horizontal="left" vertical="center" wrapText="1"/>
    </xf>
    <xf numFmtId="0" fontId="11" fillId="3" borderId="72" xfId="0" applyFont="1" applyFill="1" applyBorder="1" applyAlignment="1">
      <alignment horizontal="left" vertical="center" wrapText="1"/>
    </xf>
    <xf numFmtId="0" fontId="11" fillId="3" borderId="53" xfId="0" applyFont="1" applyFill="1" applyBorder="1" applyAlignment="1">
      <alignment horizontal="left" vertical="center" wrapText="1"/>
    </xf>
    <xf numFmtId="0" fontId="57" fillId="17" borderId="28" xfId="19" applyFont="1" applyFill="1" applyBorder="1" applyAlignment="1">
      <alignment horizontal="left" vertical="center" wrapText="1"/>
    </xf>
    <xf numFmtId="0" fontId="57" fillId="17" borderId="29" xfId="19" applyFont="1" applyFill="1" applyBorder="1" applyAlignment="1">
      <alignment horizontal="left" vertical="center" wrapText="1"/>
    </xf>
    <xf numFmtId="0" fontId="57" fillId="17" borderId="39" xfId="19" applyFont="1" applyFill="1" applyBorder="1" applyAlignment="1">
      <alignment horizontal="left" vertical="center" wrapText="1"/>
    </xf>
    <xf numFmtId="0" fontId="11" fillId="15" borderId="56" xfId="0" applyFont="1" applyFill="1" applyBorder="1" applyAlignment="1">
      <alignment horizontal="left" vertical="center" wrapText="1"/>
    </xf>
    <xf numFmtId="0" fontId="11" fillId="15" borderId="52" xfId="0" applyFont="1" applyFill="1" applyBorder="1" applyAlignment="1">
      <alignment horizontal="left" vertical="center" wrapText="1"/>
    </xf>
    <xf numFmtId="0" fontId="11" fillId="15" borderId="53" xfId="0" applyFont="1" applyFill="1" applyBorder="1" applyAlignment="1">
      <alignment horizontal="left" vertical="center" wrapText="1"/>
    </xf>
    <xf numFmtId="0" fontId="35" fillId="0" borderId="23" xfId="19" applyFont="1" applyBorder="1" applyAlignment="1">
      <alignment horizontal="center" vertical="center" wrapText="1"/>
    </xf>
    <xf numFmtId="0" fontId="35" fillId="0" borderId="24" xfId="19" applyFont="1" applyBorder="1" applyAlignment="1">
      <alignment horizontal="center" vertical="center" wrapText="1"/>
    </xf>
    <xf numFmtId="0" fontId="35" fillId="0" borderId="49" xfId="19" applyFont="1" applyBorder="1" applyAlignment="1">
      <alignment horizontal="center" vertical="center" wrapText="1"/>
    </xf>
    <xf numFmtId="0" fontId="35" fillId="0" borderId="50" xfId="19" applyFont="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17" borderId="33" xfId="0" applyFont="1" applyFill="1" applyBorder="1" applyAlignment="1">
      <alignment horizontal="center" vertical="center" wrapText="1"/>
    </xf>
    <xf numFmtId="0" fontId="2" fillId="17" borderId="41"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6" fillId="17" borderId="1" xfId="0" applyFont="1" applyFill="1" applyBorder="1" applyAlignment="1">
      <alignment horizontal="left" vertical="center"/>
    </xf>
    <xf numFmtId="0" fontId="11" fillId="17" borderId="2" xfId="0" applyFont="1" applyFill="1" applyBorder="1" applyAlignment="1">
      <alignment horizontal="left"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11" fillId="17" borderId="48" xfId="0" applyFont="1" applyFill="1" applyBorder="1" applyAlignment="1">
      <alignment horizontal="left" vertical="center"/>
    </xf>
    <xf numFmtId="0" fontId="11" fillId="17" borderId="49" xfId="0" applyFont="1" applyFill="1" applyBorder="1" applyAlignment="1">
      <alignment horizontal="left" vertical="center"/>
    </xf>
    <xf numFmtId="0" fontId="11" fillId="17" borderId="50" xfId="0" applyFont="1" applyFill="1" applyBorder="1" applyAlignment="1">
      <alignment horizontal="left" vertical="center"/>
    </xf>
    <xf numFmtId="0" fontId="11" fillId="3" borderId="56" xfId="0" applyFont="1" applyFill="1" applyBorder="1" applyAlignment="1">
      <alignment horizontal="left" vertical="center"/>
    </xf>
    <xf numFmtId="0" fontId="11" fillId="3" borderId="52" xfId="0" applyFont="1" applyFill="1" applyBorder="1" applyAlignment="1">
      <alignment horizontal="left" vertical="center"/>
    </xf>
    <xf numFmtId="0" fontId="11" fillId="3" borderId="72" xfId="0" applyFont="1" applyFill="1" applyBorder="1" applyAlignment="1">
      <alignment horizontal="left" vertical="center"/>
    </xf>
    <xf numFmtId="0" fontId="11" fillId="3" borderId="53" xfId="0" applyFont="1" applyFill="1" applyBorder="1" applyAlignment="1">
      <alignment horizontal="left" vertical="center"/>
    </xf>
    <xf numFmtId="0" fontId="75" fillId="31" borderId="77" xfId="2869" applyFont="1" applyFill="1" applyBorder="1" applyAlignment="1">
      <alignment horizontal="center" vertical="center"/>
    </xf>
    <xf numFmtId="0" fontId="75" fillId="31" borderId="78" xfId="2869" applyFont="1" applyFill="1" applyBorder="1" applyAlignment="1">
      <alignment horizontal="center" vertical="center"/>
    </xf>
    <xf numFmtId="0" fontId="63" fillId="18" borderId="41" xfId="0" applyFont="1" applyFill="1" applyBorder="1" applyAlignment="1">
      <alignment horizontal="center"/>
    </xf>
    <xf numFmtId="0" fontId="63" fillId="18" borderId="32" xfId="0" applyFont="1" applyFill="1" applyBorder="1" applyAlignment="1">
      <alignment horizontal="center"/>
    </xf>
    <xf numFmtId="0" fontId="63" fillId="18" borderId="33" xfId="0" applyFont="1" applyFill="1" applyBorder="1" applyAlignment="1">
      <alignment horizontal="center"/>
    </xf>
    <xf numFmtId="0" fontId="63" fillId="18" borderId="41" xfId="0" applyFont="1" applyFill="1" applyBorder="1" applyAlignment="1">
      <alignment horizontal="center" vertical="center"/>
    </xf>
    <xf numFmtId="0" fontId="63" fillId="18" borderId="32" xfId="0" applyFont="1" applyFill="1" applyBorder="1" applyAlignment="1">
      <alignment horizontal="center" vertical="center"/>
    </xf>
    <xf numFmtId="0" fontId="63" fillId="18" borderId="33" xfId="0" applyFont="1" applyFill="1" applyBorder="1" applyAlignment="1">
      <alignment horizontal="center" vertical="center"/>
    </xf>
    <xf numFmtId="0" fontId="30" fillId="0" borderId="18" xfId="0" applyFont="1" applyBorder="1" applyAlignment="1">
      <alignment horizontal="left" vertical="center"/>
    </xf>
    <xf numFmtId="0" fontId="30" fillId="0" borderId="1" xfId="0" applyFont="1" applyBorder="1" applyAlignment="1">
      <alignment horizontal="left" vertical="center"/>
    </xf>
    <xf numFmtId="0" fontId="30" fillId="0" borderId="62" xfId="0" applyFont="1" applyBorder="1" applyAlignment="1">
      <alignment horizontal="left" vertical="center"/>
    </xf>
    <xf numFmtId="0" fontId="30" fillId="0" borderId="18" xfId="0" applyFont="1" applyFill="1" applyBorder="1" applyAlignment="1">
      <alignment horizontal="left" vertical="center"/>
    </xf>
    <xf numFmtId="0" fontId="30" fillId="0" borderId="1" xfId="0" applyFont="1" applyFill="1" applyBorder="1" applyAlignment="1">
      <alignment horizontal="left" vertical="center"/>
    </xf>
    <xf numFmtId="0" fontId="30" fillId="0" borderId="17" xfId="0" applyFont="1" applyBorder="1" applyAlignment="1">
      <alignment horizontal="left" vertical="center"/>
    </xf>
    <xf numFmtId="0" fontId="30" fillId="0" borderId="3" xfId="0" applyFont="1" applyBorder="1" applyAlignment="1">
      <alignment horizontal="left" vertical="center"/>
    </xf>
    <xf numFmtId="0" fontId="30" fillId="0" borderId="20" xfId="0" applyFont="1" applyBorder="1" applyAlignment="1">
      <alignment horizontal="left" vertical="center"/>
    </xf>
    <xf numFmtId="0" fontId="30" fillId="0" borderId="40" xfId="0" applyFont="1" applyBorder="1" applyAlignment="1">
      <alignment horizontal="left" vertical="center"/>
    </xf>
    <xf numFmtId="0" fontId="30" fillId="0" borderId="20" xfId="0" applyFont="1" applyFill="1" applyBorder="1" applyAlignment="1">
      <alignment horizontal="left" vertical="center"/>
    </xf>
    <xf numFmtId="0" fontId="30" fillId="0" borderId="40" xfId="0" applyFont="1" applyFill="1" applyBorder="1" applyAlignment="1">
      <alignment horizontal="left" vertical="center"/>
    </xf>
    <xf numFmtId="0" fontId="52" fillId="17" borderId="48" xfId="0" applyFont="1" applyFill="1" applyBorder="1" applyAlignment="1">
      <alignment horizontal="left" vertical="center"/>
    </xf>
    <xf numFmtId="0" fontId="52" fillId="17" borderId="50" xfId="0" applyFont="1" applyFill="1" applyBorder="1" applyAlignment="1">
      <alignment horizontal="left" vertical="center"/>
    </xf>
    <xf numFmtId="0" fontId="30" fillId="0" borderId="48" xfId="0" applyFont="1" applyBorder="1" applyAlignment="1">
      <alignment horizontal="center" vertical="center"/>
    </xf>
    <xf numFmtId="0" fontId="30" fillId="0" borderId="49" xfId="0" applyFont="1" applyBorder="1" applyAlignment="1">
      <alignment horizontal="center" vertical="center"/>
    </xf>
    <xf numFmtId="0" fontId="30" fillId="0" borderId="50" xfId="0" applyFont="1" applyBorder="1" applyAlignment="1">
      <alignment horizontal="center" vertical="center"/>
    </xf>
    <xf numFmtId="0" fontId="63" fillId="18" borderId="17" xfId="0" applyFont="1" applyFill="1" applyBorder="1" applyAlignment="1">
      <alignment horizontal="center" vertical="center"/>
    </xf>
    <xf numFmtId="0" fontId="63" fillId="18" borderId="3" xfId="0" applyFont="1" applyFill="1" applyBorder="1" applyAlignment="1">
      <alignment horizontal="center" vertical="center"/>
    </xf>
    <xf numFmtId="0" fontId="63" fillId="18" borderId="10" xfId="0" applyFont="1" applyFill="1" applyBorder="1" applyAlignment="1">
      <alignment horizontal="center" vertical="center"/>
    </xf>
    <xf numFmtId="0" fontId="30" fillId="0" borderId="23" xfId="0" applyFont="1" applyBorder="1" applyAlignment="1">
      <alignment horizontal="center"/>
    </xf>
    <xf numFmtId="0" fontId="30" fillId="0" borderId="38" xfId="0" applyFont="1" applyBorder="1" applyAlignment="1">
      <alignment horizontal="center"/>
    </xf>
    <xf numFmtId="0" fontId="30" fillId="0" borderId="26" xfId="0" applyFont="1" applyBorder="1" applyAlignment="1">
      <alignment horizontal="center"/>
    </xf>
    <xf numFmtId="0" fontId="30" fillId="0" borderId="27" xfId="0" applyFont="1" applyBorder="1" applyAlignment="1">
      <alignment horizontal="center"/>
    </xf>
    <xf numFmtId="0" fontId="30" fillId="0" borderId="28" xfId="0" applyFont="1" applyBorder="1" applyAlignment="1">
      <alignment horizontal="center"/>
    </xf>
    <xf numFmtId="0" fontId="30" fillId="0" borderId="39" xfId="0" applyFont="1" applyBorder="1" applyAlignment="1">
      <alignment horizontal="center"/>
    </xf>
    <xf numFmtId="0" fontId="34" fillId="17" borderId="41" xfId="0" applyFont="1" applyFill="1" applyBorder="1" applyAlignment="1">
      <alignment horizontal="center" vertical="center"/>
    </xf>
    <xf numFmtId="0" fontId="34" fillId="17" borderId="32" xfId="0" applyFont="1" applyFill="1" applyBorder="1" applyAlignment="1">
      <alignment horizontal="center" vertical="center"/>
    </xf>
    <xf numFmtId="0" fontId="34" fillId="17" borderId="33" xfId="0" applyFont="1" applyFill="1" applyBorder="1" applyAlignment="1">
      <alignment horizontal="center" vertical="center"/>
    </xf>
    <xf numFmtId="0" fontId="10" fillId="17" borderId="79" xfId="0" applyFont="1" applyFill="1" applyBorder="1" applyAlignment="1">
      <alignment horizontal="center" vertical="center" wrapText="1"/>
    </xf>
    <xf numFmtId="0" fontId="10" fillId="17" borderId="80" xfId="0" applyFont="1" applyFill="1" applyBorder="1" applyAlignment="1">
      <alignment horizontal="center" vertical="center" wrapText="1"/>
    </xf>
    <xf numFmtId="0" fontId="10" fillId="17" borderId="55" xfId="0" applyFont="1" applyFill="1" applyBorder="1" applyAlignment="1">
      <alignment horizontal="center" vertical="center" wrapText="1"/>
    </xf>
    <xf numFmtId="0" fontId="10" fillId="0" borderId="45" xfId="0" applyFont="1" applyBorder="1" applyAlignment="1">
      <alignment horizontal="center"/>
    </xf>
    <xf numFmtId="0" fontId="10" fillId="0" borderId="30" xfId="0" applyFont="1" applyBorder="1" applyAlignment="1">
      <alignment horizontal="center"/>
    </xf>
    <xf numFmtId="0" fontId="10" fillId="0" borderId="31" xfId="0" applyFont="1" applyBorder="1" applyAlignment="1">
      <alignment horizontal="center"/>
    </xf>
    <xf numFmtId="0" fontId="10" fillId="0" borderId="48" xfId="0" applyFont="1" applyBorder="1" applyAlignment="1">
      <alignment horizontal="center"/>
    </xf>
    <xf numFmtId="0" fontId="10" fillId="0" borderId="49" xfId="0" applyFont="1" applyBorder="1" applyAlignment="1">
      <alignment horizontal="center"/>
    </xf>
    <xf numFmtId="0" fontId="10" fillId="0" borderId="50" xfId="0" applyFont="1" applyBorder="1" applyAlignment="1">
      <alignment horizontal="center"/>
    </xf>
    <xf numFmtId="0" fontId="52" fillId="17" borderId="23" xfId="0" applyFont="1" applyFill="1" applyBorder="1" applyAlignment="1">
      <alignment horizontal="left" vertical="center"/>
    </xf>
    <xf numFmtId="0" fontId="52" fillId="17" borderId="38" xfId="0" applyFont="1" applyFill="1" applyBorder="1" applyAlignment="1">
      <alignment horizontal="left" vertical="center"/>
    </xf>
  </cellXfs>
  <cellStyles count="2873">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10" xfId="210" xr:uid="{00000000-0005-0000-0000-0000BA000000}"/>
    <cellStyle name="Millares 10 2" xfId="211" xr:uid="{00000000-0005-0000-0000-0000BB000000}"/>
    <cellStyle name="Millares 100" xfId="2867" xr:uid="{C6EB96FC-2B4F-46FE-BA33-E5D79DC5A119}"/>
    <cellStyle name="Millares 151 5" xfId="2870" xr:uid="{F8C15674-6D79-4846-A74F-36D141DED97E}"/>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3" xfId="216" xr:uid="{00000000-0005-0000-0000-0000C2000000}"/>
    <cellStyle name="Millares 2 3 4" xfId="217" xr:uid="{00000000-0005-0000-0000-0000C3000000}"/>
    <cellStyle name="Millares 2 4" xfId="218" xr:uid="{00000000-0005-0000-0000-0000C4000000}"/>
    <cellStyle name="Millares 2 4 2" xfId="219" xr:uid="{00000000-0005-0000-0000-0000C5000000}"/>
    <cellStyle name="Millares 2 4 3" xfId="220" xr:uid="{00000000-0005-0000-0000-0000C6000000}"/>
    <cellStyle name="Millares 2 5" xfId="221" xr:uid="{00000000-0005-0000-0000-0000C7000000}"/>
    <cellStyle name="Millares 2 5 2" xfId="222" xr:uid="{00000000-0005-0000-0000-0000C8000000}"/>
    <cellStyle name="Millares 2 6" xfId="223" xr:uid="{00000000-0005-0000-0000-0000C9000000}"/>
    <cellStyle name="Millares 2 6 2" xfId="224" xr:uid="{00000000-0005-0000-0000-0000CA000000}"/>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4" xfId="227" xr:uid="{00000000-0005-0000-0000-0000CF000000}"/>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5" xfId="233" xr:uid="{00000000-0005-0000-0000-0000D6000000}"/>
    <cellStyle name="Millares 6" xfId="234" xr:uid="{00000000-0005-0000-0000-0000D7000000}"/>
    <cellStyle name="Millares 6 2" xfId="235" xr:uid="{00000000-0005-0000-0000-0000D8000000}"/>
    <cellStyle name="Millares 6 2 2" xfId="236" xr:uid="{00000000-0005-0000-0000-0000D9000000}"/>
    <cellStyle name="Millares 6 3" xfId="237" xr:uid="{00000000-0005-0000-0000-0000DA000000}"/>
    <cellStyle name="Millares 6 3 2" xfId="238" xr:uid="{00000000-0005-0000-0000-0000DB000000}"/>
    <cellStyle name="Millares 6 4" xfId="239" xr:uid="{00000000-0005-0000-0000-0000DC000000}"/>
    <cellStyle name="Millares 7" xfId="240" xr:uid="{00000000-0005-0000-0000-0000DD000000}"/>
    <cellStyle name="Millares 7 2" xfId="241" xr:uid="{00000000-0005-0000-0000-0000DE000000}"/>
    <cellStyle name="Millares 8" xfId="242" xr:uid="{00000000-0005-0000-0000-0000DF000000}"/>
    <cellStyle name="Millares 8 2" xfId="243" xr:uid="{00000000-0005-0000-0000-0000E0000000}"/>
    <cellStyle name="Millares 9" xfId="244" xr:uid="{00000000-0005-0000-0000-0000E1000000}"/>
    <cellStyle name="Millares 9 2" xfId="245" xr:uid="{00000000-0005-0000-0000-0000E2000000}"/>
    <cellStyle name="Moneda" xfId="9" builtinId="4"/>
    <cellStyle name="Moneda [0]" xfId="2866" builtinId="7"/>
    <cellStyle name="Moneda [0] 2" xfId="247" xr:uid="{00000000-0005-0000-0000-0000E5000000}"/>
    <cellStyle name="Moneda [0] 2 2" xfId="248" xr:uid="{00000000-0005-0000-0000-0000E6000000}"/>
    <cellStyle name="Moneda [0] 2 2 2" xfId="249" xr:uid="{00000000-0005-0000-0000-0000E7000000}"/>
    <cellStyle name="Moneda [0] 2 2 2 2" xfId="250" xr:uid="{00000000-0005-0000-0000-0000E8000000}"/>
    <cellStyle name="Moneda [0] 2 2 3" xfId="251" xr:uid="{00000000-0005-0000-0000-0000E9000000}"/>
    <cellStyle name="Moneda [0] 2 2 4" xfId="252" xr:uid="{00000000-0005-0000-0000-0000EA000000}"/>
    <cellStyle name="Moneda [0] 2 3" xfId="253" xr:uid="{00000000-0005-0000-0000-0000EB000000}"/>
    <cellStyle name="Moneda [0] 2 3 2" xfId="254" xr:uid="{00000000-0005-0000-0000-0000EC000000}"/>
    <cellStyle name="Moneda [0] 2 4" xfId="255" xr:uid="{00000000-0005-0000-0000-0000ED000000}"/>
    <cellStyle name="Moneda [0] 2 5" xfId="256" xr:uid="{00000000-0005-0000-0000-0000EE000000}"/>
    <cellStyle name="Moneda [0] 3" xfId="257" xr:uid="{00000000-0005-0000-0000-0000EF000000}"/>
    <cellStyle name="Moneda [0] 3 2" xfId="258" xr:uid="{00000000-0005-0000-0000-0000F0000000}"/>
    <cellStyle name="Moneda [0] 3 2 2" xfId="259" xr:uid="{00000000-0005-0000-0000-0000F1000000}"/>
    <cellStyle name="Moneda [0] 3 2 2 2" xfId="260" xr:uid="{00000000-0005-0000-0000-0000F2000000}"/>
    <cellStyle name="Moneda [0] 3 2 3" xfId="261" xr:uid="{00000000-0005-0000-0000-0000F3000000}"/>
    <cellStyle name="Moneda [0] 3 2 3 2" xfId="262" xr:uid="{00000000-0005-0000-0000-0000F4000000}"/>
    <cellStyle name="Moneda [0] 3 2 4" xfId="263" xr:uid="{00000000-0005-0000-0000-0000F5000000}"/>
    <cellStyle name="Moneda [0] 3 2 4 2" xfId="264" xr:uid="{00000000-0005-0000-0000-0000F6000000}"/>
    <cellStyle name="Moneda [0] 3 2 5" xfId="265" xr:uid="{00000000-0005-0000-0000-0000F7000000}"/>
    <cellStyle name="Moneda [0] 3 3" xfId="266" xr:uid="{00000000-0005-0000-0000-0000F8000000}"/>
    <cellStyle name="Moneda [0] 3 3 2" xfId="267" xr:uid="{00000000-0005-0000-0000-0000F9000000}"/>
    <cellStyle name="Moneda [0] 3 4" xfId="268" xr:uid="{00000000-0005-0000-0000-0000FA000000}"/>
    <cellStyle name="Moneda [0] 3 4 2" xfId="269" xr:uid="{00000000-0005-0000-0000-0000FB000000}"/>
    <cellStyle name="Moneda [0] 3 5" xfId="270" xr:uid="{00000000-0005-0000-0000-0000FC000000}"/>
    <cellStyle name="Moneda [0] 3 5 2" xfId="271" xr:uid="{00000000-0005-0000-0000-0000FD000000}"/>
    <cellStyle name="Moneda [0] 3 6" xfId="272" xr:uid="{00000000-0005-0000-0000-0000FE000000}"/>
    <cellStyle name="Moneda [0] 3 7" xfId="273" xr:uid="{00000000-0005-0000-0000-0000FF000000}"/>
    <cellStyle name="Moneda [0] 4" xfId="274" xr:uid="{00000000-0005-0000-0000-000000010000}"/>
    <cellStyle name="Moneda [0] 4 2" xfId="275" xr:uid="{00000000-0005-0000-0000-000001010000}"/>
    <cellStyle name="Moneda [0] 4 2 2" xfId="276" xr:uid="{00000000-0005-0000-0000-000002010000}"/>
    <cellStyle name="Moneda [0] 4 3" xfId="277" xr:uid="{00000000-0005-0000-0000-000003010000}"/>
    <cellStyle name="Moneda [0] 4 3 2" xfId="278" xr:uid="{00000000-0005-0000-0000-000004010000}"/>
    <cellStyle name="Moneda [0] 4 4" xfId="279" xr:uid="{00000000-0005-0000-0000-000005010000}"/>
    <cellStyle name="Moneda [0] 4 4 2" xfId="280" xr:uid="{00000000-0005-0000-0000-000006010000}"/>
    <cellStyle name="Moneda [0] 4 5" xfId="281" xr:uid="{00000000-0005-0000-0000-000007010000}"/>
    <cellStyle name="Moneda [0] 5" xfId="282" xr:uid="{00000000-0005-0000-0000-000008010000}"/>
    <cellStyle name="Moneda [0] 5 2" xfId="283" xr:uid="{00000000-0005-0000-0000-000009010000}"/>
    <cellStyle name="Moneda [0] 5 2 2" xfId="284" xr:uid="{00000000-0005-0000-0000-00000A010000}"/>
    <cellStyle name="Moneda [0] 5 3" xfId="285" xr:uid="{00000000-0005-0000-0000-00000B010000}"/>
    <cellStyle name="Moneda [0] 5 3 2" xfId="286" xr:uid="{00000000-0005-0000-0000-00000C010000}"/>
    <cellStyle name="Moneda [0] 5 4" xfId="287" xr:uid="{00000000-0005-0000-0000-00000D010000}"/>
    <cellStyle name="Moneda [0] 5 4 2" xfId="288" xr:uid="{00000000-0005-0000-0000-00000E010000}"/>
    <cellStyle name="Moneda [0] 5 5" xfId="289" xr:uid="{00000000-0005-0000-0000-00000F010000}"/>
    <cellStyle name="Moneda [0] 6" xfId="290" xr:uid="{00000000-0005-0000-0000-000010010000}"/>
    <cellStyle name="Moneda [0] 6 2" xfId="291" xr:uid="{00000000-0005-0000-0000-000011010000}"/>
    <cellStyle name="Moneda [0] 7" xfId="292" xr:uid="{00000000-0005-0000-0000-000012010000}"/>
    <cellStyle name="Moneda [0] 7 2" xfId="293" xr:uid="{00000000-0005-0000-0000-000013010000}"/>
    <cellStyle name="Moneda [0] 8" xfId="294" xr:uid="{00000000-0005-0000-0000-000014010000}"/>
    <cellStyle name="Moneda [0] 8 2" xfId="295" xr:uid="{00000000-0005-0000-0000-000015010000}"/>
    <cellStyle name="Moneda [0] 9" xfId="296" xr:uid="{00000000-0005-0000-0000-000016010000}"/>
    <cellStyle name="Moneda [0] 9 2" xfId="297" xr:uid="{00000000-0005-0000-0000-000017010000}"/>
    <cellStyle name="Moneda 10" xfId="298" xr:uid="{00000000-0005-0000-0000-000018010000}"/>
    <cellStyle name="Moneda 10 10" xfId="299" xr:uid="{00000000-0005-0000-0000-000019010000}"/>
    <cellStyle name="Moneda 10 11" xfId="300" xr:uid="{00000000-0005-0000-0000-00001A010000}"/>
    <cellStyle name="Moneda 10 2" xfId="301" xr:uid="{00000000-0005-0000-0000-00001B010000}"/>
    <cellStyle name="Moneda 10 2 2" xfId="302" xr:uid="{00000000-0005-0000-0000-00001C010000}"/>
    <cellStyle name="Moneda 10 2 2 2" xfId="303" xr:uid="{00000000-0005-0000-0000-00001D010000}"/>
    <cellStyle name="Moneda 10 2 2 2 2" xfId="304" xr:uid="{00000000-0005-0000-0000-00001E010000}"/>
    <cellStyle name="Moneda 10 2 2 2 2 2" xfId="305" xr:uid="{00000000-0005-0000-0000-00001F010000}"/>
    <cellStyle name="Moneda 10 2 2 2 3" xfId="306" xr:uid="{00000000-0005-0000-0000-000020010000}"/>
    <cellStyle name="Moneda 10 2 2 2 3 2" xfId="307" xr:uid="{00000000-0005-0000-0000-000021010000}"/>
    <cellStyle name="Moneda 10 2 2 2 4" xfId="308" xr:uid="{00000000-0005-0000-0000-000022010000}"/>
    <cellStyle name="Moneda 10 2 2 2 4 2" xfId="309" xr:uid="{00000000-0005-0000-0000-000023010000}"/>
    <cellStyle name="Moneda 10 2 2 2 5" xfId="310" xr:uid="{00000000-0005-0000-0000-000024010000}"/>
    <cellStyle name="Moneda 10 2 2 3" xfId="311" xr:uid="{00000000-0005-0000-0000-000025010000}"/>
    <cellStyle name="Moneda 10 2 2 3 2" xfId="312" xr:uid="{00000000-0005-0000-0000-000026010000}"/>
    <cellStyle name="Moneda 10 2 2 4" xfId="313" xr:uid="{00000000-0005-0000-0000-000027010000}"/>
    <cellStyle name="Moneda 10 2 2 4 2" xfId="314" xr:uid="{00000000-0005-0000-0000-000028010000}"/>
    <cellStyle name="Moneda 10 2 2 5" xfId="315" xr:uid="{00000000-0005-0000-0000-000029010000}"/>
    <cellStyle name="Moneda 10 2 2 5 2" xfId="316" xr:uid="{00000000-0005-0000-0000-00002A010000}"/>
    <cellStyle name="Moneda 10 2 2 6" xfId="317" xr:uid="{00000000-0005-0000-0000-00002B010000}"/>
    <cellStyle name="Moneda 10 2 3" xfId="318" xr:uid="{00000000-0005-0000-0000-00002C010000}"/>
    <cellStyle name="Moneda 10 2 3 2" xfId="319" xr:uid="{00000000-0005-0000-0000-00002D010000}"/>
    <cellStyle name="Moneda 10 2 3 2 2" xfId="320" xr:uid="{00000000-0005-0000-0000-00002E010000}"/>
    <cellStyle name="Moneda 10 2 3 3" xfId="321" xr:uid="{00000000-0005-0000-0000-00002F010000}"/>
    <cellStyle name="Moneda 10 2 3 3 2" xfId="322" xr:uid="{00000000-0005-0000-0000-000030010000}"/>
    <cellStyle name="Moneda 10 2 3 4" xfId="323" xr:uid="{00000000-0005-0000-0000-000031010000}"/>
    <cellStyle name="Moneda 10 2 3 4 2" xfId="324" xr:uid="{00000000-0005-0000-0000-000032010000}"/>
    <cellStyle name="Moneda 10 2 3 5" xfId="325" xr:uid="{00000000-0005-0000-0000-000033010000}"/>
    <cellStyle name="Moneda 10 2 4" xfId="326" xr:uid="{00000000-0005-0000-0000-000034010000}"/>
    <cellStyle name="Moneda 10 2 4 2" xfId="327" xr:uid="{00000000-0005-0000-0000-000035010000}"/>
    <cellStyle name="Moneda 10 2 5" xfId="328" xr:uid="{00000000-0005-0000-0000-000036010000}"/>
    <cellStyle name="Moneda 10 2 5 2" xfId="329" xr:uid="{00000000-0005-0000-0000-000037010000}"/>
    <cellStyle name="Moneda 10 2 6" xfId="330" xr:uid="{00000000-0005-0000-0000-000038010000}"/>
    <cellStyle name="Moneda 10 2 6 2" xfId="331" xr:uid="{00000000-0005-0000-0000-000039010000}"/>
    <cellStyle name="Moneda 10 2 7" xfId="332" xr:uid="{00000000-0005-0000-0000-00003A010000}"/>
    <cellStyle name="Moneda 10 2 8" xfId="333" xr:uid="{00000000-0005-0000-0000-00003B010000}"/>
    <cellStyle name="Moneda 10 3" xfId="334" xr:uid="{00000000-0005-0000-0000-00003C010000}"/>
    <cellStyle name="Moneda 10 3 2" xfId="335" xr:uid="{00000000-0005-0000-0000-00003D010000}"/>
    <cellStyle name="Moneda 10 3 2 2" xfId="336" xr:uid="{00000000-0005-0000-0000-00003E010000}"/>
    <cellStyle name="Moneda 10 3 2 2 2" xfId="337" xr:uid="{00000000-0005-0000-0000-00003F010000}"/>
    <cellStyle name="Moneda 10 3 2 2 2 2" xfId="338" xr:uid="{00000000-0005-0000-0000-000040010000}"/>
    <cellStyle name="Moneda 10 3 2 2 3" xfId="339" xr:uid="{00000000-0005-0000-0000-000041010000}"/>
    <cellStyle name="Moneda 10 3 2 2 3 2" xfId="340" xr:uid="{00000000-0005-0000-0000-000042010000}"/>
    <cellStyle name="Moneda 10 3 2 2 4" xfId="341" xr:uid="{00000000-0005-0000-0000-000043010000}"/>
    <cellStyle name="Moneda 10 3 2 2 4 2" xfId="342" xr:uid="{00000000-0005-0000-0000-000044010000}"/>
    <cellStyle name="Moneda 10 3 2 2 5" xfId="343" xr:uid="{00000000-0005-0000-0000-000045010000}"/>
    <cellStyle name="Moneda 10 3 2 3" xfId="344" xr:uid="{00000000-0005-0000-0000-000046010000}"/>
    <cellStyle name="Moneda 10 3 2 3 2" xfId="345" xr:uid="{00000000-0005-0000-0000-000047010000}"/>
    <cellStyle name="Moneda 10 3 2 4" xfId="346" xr:uid="{00000000-0005-0000-0000-000048010000}"/>
    <cellStyle name="Moneda 10 3 2 4 2" xfId="347" xr:uid="{00000000-0005-0000-0000-000049010000}"/>
    <cellStyle name="Moneda 10 3 2 5" xfId="348" xr:uid="{00000000-0005-0000-0000-00004A010000}"/>
    <cellStyle name="Moneda 10 3 2 5 2" xfId="349" xr:uid="{00000000-0005-0000-0000-00004B010000}"/>
    <cellStyle name="Moneda 10 3 2 6" xfId="350" xr:uid="{00000000-0005-0000-0000-00004C010000}"/>
    <cellStyle name="Moneda 10 3 3" xfId="351" xr:uid="{00000000-0005-0000-0000-00004D010000}"/>
    <cellStyle name="Moneda 10 3 3 2" xfId="352" xr:uid="{00000000-0005-0000-0000-00004E010000}"/>
    <cellStyle name="Moneda 10 3 3 2 2" xfId="353" xr:uid="{00000000-0005-0000-0000-00004F010000}"/>
    <cellStyle name="Moneda 10 3 3 3" xfId="354" xr:uid="{00000000-0005-0000-0000-000050010000}"/>
    <cellStyle name="Moneda 10 3 3 3 2" xfId="355" xr:uid="{00000000-0005-0000-0000-000051010000}"/>
    <cellStyle name="Moneda 10 3 3 4" xfId="356" xr:uid="{00000000-0005-0000-0000-000052010000}"/>
    <cellStyle name="Moneda 10 3 3 4 2" xfId="357" xr:uid="{00000000-0005-0000-0000-000053010000}"/>
    <cellStyle name="Moneda 10 3 3 5" xfId="358" xr:uid="{00000000-0005-0000-0000-000054010000}"/>
    <cellStyle name="Moneda 10 3 4" xfId="359" xr:uid="{00000000-0005-0000-0000-000055010000}"/>
    <cellStyle name="Moneda 10 3 4 2" xfId="360" xr:uid="{00000000-0005-0000-0000-000056010000}"/>
    <cellStyle name="Moneda 10 3 5" xfId="361" xr:uid="{00000000-0005-0000-0000-000057010000}"/>
    <cellStyle name="Moneda 10 3 5 2" xfId="362" xr:uid="{00000000-0005-0000-0000-000058010000}"/>
    <cellStyle name="Moneda 10 3 6" xfId="363" xr:uid="{00000000-0005-0000-0000-000059010000}"/>
    <cellStyle name="Moneda 10 3 6 2" xfId="364" xr:uid="{00000000-0005-0000-0000-00005A010000}"/>
    <cellStyle name="Moneda 10 3 7" xfId="365" xr:uid="{00000000-0005-0000-0000-00005B010000}"/>
    <cellStyle name="Moneda 10 4" xfId="366" xr:uid="{00000000-0005-0000-0000-00005C010000}"/>
    <cellStyle name="Moneda 10 4 2" xfId="367" xr:uid="{00000000-0005-0000-0000-00005D010000}"/>
    <cellStyle name="Moneda 10 4 2 2" xfId="368" xr:uid="{00000000-0005-0000-0000-00005E010000}"/>
    <cellStyle name="Moneda 10 4 2 2 2" xfId="369" xr:uid="{00000000-0005-0000-0000-00005F010000}"/>
    <cellStyle name="Moneda 10 4 2 2 2 2" xfId="370" xr:uid="{00000000-0005-0000-0000-000060010000}"/>
    <cellStyle name="Moneda 10 4 2 2 3" xfId="371" xr:uid="{00000000-0005-0000-0000-000061010000}"/>
    <cellStyle name="Moneda 10 4 2 2 3 2" xfId="372" xr:uid="{00000000-0005-0000-0000-000062010000}"/>
    <cellStyle name="Moneda 10 4 2 2 4" xfId="373" xr:uid="{00000000-0005-0000-0000-000063010000}"/>
    <cellStyle name="Moneda 10 4 2 2 4 2" xfId="374" xr:uid="{00000000-0005-0000-0000-000064010000}"/>
    <cellStyle name="Moneda 10 4 2 2 5" xfId="375" xr:uid="{00000000-0005-0000-0000-000065010000}"/>
    <cellStyle name="Moneda 10 4 2 3" xfId="376" xr:uid="{00000000-0005-0000-0000-000066010000}"/>
    <cellStyle name="Moneda 10 4 2 3 2" xfId="377" xr:uid="{00000000-0005-0000-0000-000067010000}"/>
    <cellStyle name="Moneda 10 4 2 4" xfId="378" xr:uid="{00000000-0005-0000-0000-000068010000}"/>
    <cellStyle name="Moneda 10 4 2 4 2" xfId="379" xr:uid="{00000000-0005-0000-0000-000069010000}"/>
    <cellStyle name="Moneda 10 4 2 5" xfId="380" xr:uid="{00000000-0005-0000-0000-00006A010000}"/>
    <cellStyle name="Moneda 10 4 2 5 2" xfId="381" xr:uid="{00000000-0005-0000-0000-00006B010000}"/>
    <cellStyle name="Moneda 10 4 2 6" xfId="382" xr:uid="{00000000-0005-0000-0000-00006C010000}"/>
    <cellStyle name="Moneda 10 4 3" xfId="383" xr:uid="{00000000-0005-0000-0000-00006D010000}"/>
    <cellStyle name="Moneda 10 4 3 2" xfId="384" xr:uid="{00000000-0005-0000-0000-00006E010000}"/>
    <cellStyle name="Moneda 10 4 3 2 2" xfId="385" xr:uid="{00000000-0005-0000-0000-00006F010000}"/>
    <cellStyle name="Moneda 10 4 3 3" xfId="386" xr:uid="{00000000-0005-0000-0000-000070010000}"/>
    <cellStyle name="Moneda 10 4 3 3 2" xfId="387" xr:uid="{00000000-0005-0000-0000-000071010000}"/>
    <cellStyle name="Moneda 10 4 3 4" xfId="388" xr:uid="{00000000-0005-0000-0000-000072010000}"/>
    <cellStyle name="Moneda 10 4 3 4 2" xfId="389" xr:uid="{00000000-0005-0000-0000-000073010000}"/>
    <cellStyle name="Moneda 10 4 3 5" xfId="390" xr:uid="{00000000-0005-0000-0000-000074010000}"/>
    <cellStyle name="Moneda 10 4 4" xfId="391" xr:uid="{00000000-0005-0000-0000-000075010000}"/>
    <cellStyle name="Moneda 10 4 4 2" xfId="392" xr:uid="{00000000-0005-0000-0000-000076010000}"/>
    <cellStyle name="Moneda 10 4 5" xfId="393" xr:uid="{00000000-0005-0000-0000-000077010000}"/>
    <cellStyle name="Moneda 10 4 5 2" xfId="394" xr:uid="{00000000-0005-0000-0000-000078010000}"/>
    <cellStyle name="Moneda 10 4 6" xfId="395" xr:uid="{00000000-0005-0000-0000-000079010000}"/>
    <cellStyle name="Moneda 10 4 6 2" xfId="396" xr:uid="{00000000-0005-0000-0000-00007A010000}"/>
    <cellStyle name="Moneda 10 4 7" xfId="397" xr:uid="{00000000-0005-0000-0000-00007B010000}"/>
    <cellStyle name="Moneda 10 5" xfId="398" xr:uid="{00000000-0005-0000-0000-00007C010000}"/>
    <cellStyle name="Moneda 10 5 2" xfId="399" xr:uid="{00000000-0005-0000-0000-00007D010000}"/>
    <cellStyle name="Moneda 10 5 2 2" xfId="400" xr:uid="{00000000-0005-0000-0000-00007E010000}"/>
    <cellStyle name="Moneda 10 5 2 2 2" xfId="401" xr:uid="{00000000-0005-0000-0000-00007F010000}"/>
    <cellStyle name="Moneda 10 5 2 3" xfId="402" xr:uid="{00000000-0005-0000-0000-000080010000}"/>
    <cellStyle name="Moneda 10 5 2 3 2" xfId="403" xr:uid="{00000000-0005-0000-0000-000081010000}"/>
    <cellStyle name="Moneda 10 5 2 4" xfId="404" xr:uid="{00000000-0005-0000-0000-000082010000}"/>
    <cellStyle name="Moneda 10 5 2 4 2" xfId="405" xr:uid="{00000000-0005-0000-0000-000083010000}"/>
    <cellStyle name="Moneda 10 5 2 5" xfId="406" xr:uid="{00000000-0005-0000-0000-000084010000}"/>
    <cellStyle name="Moneda 10 5 3" xfId="407" xr:uid="{00000000-0005-0000-0000-000085010000}"/>
    <cellStyle name="Moneda 10 5 3 2" xfId="408" xr:uid="{00000000-0005-0000-0000-000086010000}"/>
    <cellStyle name="Moneda 10 5 4" xfId="409" xr:uid="{00000000-0005-0000-0000-000087010000}"/>
    <cellStyle name="Moneda 10 5 4 2" xfId="410" xr:uid="{00000000-0005-0000-0000-000088010000}"/>
    <cellStyle name="Moneda 10 5 5" xfId="411" xr:uid="{00000000-0005-0000-0000-000089010000}"/>
    <cellStyle name="Moneda 10 5 5 2" xfId="412" xr:uid="{00000000-0005-0000-0000-00008A010000}"/>
    <cellStyle name="Moneda 10 5 6" xfId="413" xr:uid="{00000000-0005-0000-0000-00008B010000}"/>
    <cellStyle name="Moneda 10 6" xfId="414" xr:uid="{00000000-0005-0000-0000-00008C010000}"/>
    <cellStyle name="Moneda 10 6 2" xfId="415" xr:uid="{00000000-0005-0000-0000-00008D010000}"/>
    <cellStyle name="Moneda 10 6 2 2" xfId="416" xr:uid="{00000000-0005-0000-0000-00008E010000}"/>
    <cellStyle name="Moneda 10 6 3" xfId="417" xr:uid="{00000000-0005-0000-0000-00008F010000}"/>
    <cellStyle name="Moneda 10 6 3 2" xfId="418" xr:uid="{00000000-0005-0000-0000-000090010000}"/>
    <cellStyle name="Moneda 10 6 4" xfId="419" xr:uid="{00000000-0005-0000-0000-000091010000}"/>
    <cellStyle name="Moneda 10 6 4 2" xfId="420" xr:uid="{00000000-0005-0000-0000-000092010000}"/>
    <cellStyle name="Moneda 10 6 5" xfId="421" xr:uid="{00000000-0005-0000-0000-000093010000}"/>
    <cellStyle name="Moneda 10 7" xfId="422" xr:uid="{00000000-0005-0000-0000-000094010000}"/>
    <cellStyle name="Moneda 10 7 2" xfId="423" xr:uid="{00000000-0005-0000-0000-000095010000}"/>
    <cellStyle name="Moneda 10 8" xfId="424" xr:uid="{00000000-0005-0000-0000-000096010000}"/>
    <cellStyle name="Moneda 10 8 2" xfId="425" xr:uid="{00000000-0005-0000-0000-000097010000}"/>
    <cellStyle name="Moneda 10 9" xfId="426" xr:uid="{00000000-0005-0000-0000-000098010000}"/>
    <cellStyle name="Moneda 10 9 2" xfId="427" xr:uid="{00000000-0005-0000-0000-000099010000}"/>
    <cellStyle name="Moneda 11" xfId="428" xr:uid="{00000000-0005-0000-0000-00009A010000}"/>
    <cellStyle name="Moneda 11 10" xfId="429" xr:uid="{00000000-0005-0000-0000-00009B010000}"/>
    <cellStyle name="Moneda 11 11" xfId="430" xr:uid="{00000000-0005-0000-0000-00009C010000}"/>
    <cellStyle name="Moneda 11 2" xfId="431" xr:uid="{00000000-0005-0000-0000-00009D010000}"/>
    <cellStyle name="Moneda 11 2 2" xfId="432" xr:uid="{00000000-0005-0000-0000-00009E010000}"/>
    <cellStyle name="Moneda 11 2 2 2" xfId="433" xr:uid="{00000000-0005-0000-0000-00009F010000}"/>
    <cellStyle name="Moneda 11 2 2 2 2" xfId="434" xr:uid="{00000000-0005-0000-0000-0000A0010000}"/>
    <cellStyle name="Moneda 11 2 2 2 2 2" xfId="435" xr:uid="{00000000-0005-0000-0000-0000A1010000}"/>
    <cellStyle name="Moneda 11 2 2 2 3" xfId="436" xr:uid="{00000000-0005-0000-0000-0000A2010000}"/>
    <cellStyle name="Moneda 11 2 2 2 3 2" xfId="437" xr:uid="{00000000-0005-0000-0000-0000A3010000}"/>
    <cellStyle name="Moneda 11 2 2 2 4" xfId="438" xr:uid="{00000000-0005-0000-0000-0000A4010000}"/>
    <cellStyle name="Moneda 11 2 2 2 4 2" xfId="439" xr:uid="{00000000-0005-0000-0000-0000A5010000}"/>
    <cellStyle name="Moneda 11 2 2 2 5" xfId="440" xr:uid="{00000000-0005-0000-0000-0000A6010000}"/>
    <cellStyle name="Moneda 11 2 2 3" xfId="441" xr:uid="{00000000-0005-0000-0000-0000A7010000}"/>
    <cellStyle name="Moneda 11 2 2 3 2" xfId="442" xr:uid="{00000000-0005-0000-0000-0000A8010000}"/>
    <cellStyle name="Moneda 11 2 2 4" xfId="443" xr:uid="{00000000-0005-0000-0000-0000A9010000}"/>
    <cellStyle name="Moneda 11 2 2 4 2" xfId="444" xr:uid="{00000000-0005-0000-0000-0000AA010000}"/>
    <cellStyle name="Moneda 11 2 2 5" xfId="445" xr:uid="{00000000-0005-0000-0000-0000AB010000}"/>
    <cellStyle name="Moneda 11 2 2 5 2" xfId="446" xr:uid="{00000000-0005-0000-0000-0000AC010000}"/>
    <cellStyle name="Moneda 11 2 2 6" xfId="447" xr:uid="{00000000-0005-0000-0000-0000AD010000}"/>
    <cellStyle name="Moneda 11 2 3" xfId="448" xr:uid="{00000000-0005-0000-0000-0000AE010000}"/>
    <cellStyle name="Moneda 11 2 3 2" xfId="449" xr:uid="{00000000-0005-0000-0000-0000AF010000}"/>
    <cellStyle name="Moneda 11 2 3 2 2" xfId="450" xr:uid="{00000000-0005-0000-0000-0000B0010000}"/>
    <cellStyle name="Moneda 11 2 3 3" xfId="451" xr:uid="{00000000-0005-0000-0000-0000B1010000}"/>
    <cellStyle name="Moneda 11 2 3 3 2" xfId="452" xr:uid="{00000000-0005-0000-0000-0000B2010000}"/>
    <cellStyle name="Moneda 11 2 3 4" xfId="453" xr:uid="{00000000-0005-0000-0000-0000B3010000}"/>
    <cellStyle name="Moneda 11 2 3 4 2" xfId="454" xr:uid="{00000000-0005-0000-0000-0000B4010000}"/>
    <cellStyle name="Moneda 11 2 3 5" xfId="455" xr:uid="{00000000-0005-0000-0000-0000B5010000}"/>
    <cellStyle name="Moneda 11 2 4" xfId="456" xr:uid="{00000000-0005-0000-0000-0000B6010000}"/>
    <cellStyle name="Moneda 11 2 4 2" xfId="457" xr:uid="{00000000-0005-0000-0000-0000B7010000}"/>
    <cellStyle name="Moneda 11 2 5" xfId="458" xr:uid="{00000000-0005-0000-0000-0000B8010000}"/>
    <cellStyle name="Moneda 11 2 5 2" xfId="459" xr:uid="{00000000-0005-0000-0000-0000B9010000}"/>
    <cellStyle name="Moneda 11 2 6" xfId="460" xr:uid="{00000000-0005-0000-0000-0000BA010000}"/>
    <cellStyle name="Moneda 11 2 6 2" xfId="461" xr:uid="{00000000-0005-0000-0000-0000BB010000}"/>
    <cellStyle name="Moneda 11 2 7" xfId="462" xr:uid="{00000000-0005-0000-0000-0000BC010000}"/>
    <cellStyle name="Moneda 11 2 8" xfId="463" xr:uid="{00000000-0005-0000-0000-0000BD010000}"/>
    <cellStyle name="Moneda 11 3" xfId="464" xr:uid="{00000000-0005-0000-0000-0000BE010000}"/>
    <cellStyle name="Moneda 11 3 2" xfId="465" xr:uid="{00000000-0005-0000-0000-0000BF010000}"/>
    <cellStyle name="Moneda 11 3 2 2" xfId="466" xr:uid="{00000000-0005-0000-0000-0000C0010000}"/>
    <cellStyle name="Moneda 11 3 2 2 2" xfId="467" xr:uid="{00000000-0005-0000-0000-0000C1010000}"/>
    <cellStyle name="Moneda 11 3 2 2 2 2" xfId="468" xr:uid="{00000000-0005-0000-0000-0000C2010000}"/>
    <cellStyle name="Moneda 11 3 2 2 3" xfId="469" xr:uid="{00000000-0005-0000-0000-0000C3010000}"/>
    <cellStyle name="Moneda 11 3 2 2 3 2" xfId="470" xr:uid="{00000000-0005-0000-0000-0000C4010000}"/>
    <cellStyle name="Moneda 11 3 2 2 4" xfId="471" xr:uid="{00000000-0005-0000-0000-0000C5010000}"/>
    <cellStyle name="Moneda 11 3 2 2 4 2" xfId="472" xr:uid="{00000000-0005-0000-0000-0000C6010000}"/>
    <cellStyle name="Moneda 11 3 2 2 5" xfId="473" xr:uid="{00000000-0005-0000-0000-0000C7010000}"/>
    <cellStyle name="Moneda 11 3 2 3" xfId="474" xr:uid="{00000000-0005-0000-0000-0000C8010000}"/>
    <cellStyle name="Moneda 11 3 2 3 2" xfId="475" xr:uid="{00000000-0005-0000-0000-0000C9010000}"/>
    <cellStyle name="Moneda 11 3 2 4" xfId="476" xr:uid="{00000000-0005-0000-0000-0000CA010000}"/>
    <cellStyle name="Moneda 11 3 2 4 2" xfId="477" xr:uid="{00000000-0005-0000-0000-0000CB010000}"/>
    <cellStyle name="Moneda 11 3 2 5" xfId="478" xr:uid="{00000000-0005-0000-0000-0000CC010000}"/>
    <cellStyle name="Moneda 11 3 2 5 2" xfId="479" xr:uid="{00000000-0005-0000-0000-0000CD010000}"/>
    <cellStyle name="Moneda 11 3 2 6" xfId="480" xr:uid="{00000000-0005-0000-0000-0000CE010000}"/>
    <cellStyle name="Moneda 11 3 3" xfId="481" xr:uid="{00000000-0005-0000-0000-0000CF010000}"/>
    <cellStyle name="Moneda 11 3 3 2" xfId="482" xr:uid="{00000000-0005-0000-0000-0000D0010000}"/>
    <cellStyle name="Moneda 11 3 3 2 2" xfId="483" xr:uid="{00000000-0005-0000-0000-0000D1010000}"/>
    <cellStyle name="Moneda 11 3 3 3" xfId="484" xr:uid="{00000000-0005-0000-0000-0000D2010000}"/>
    <cellStyle name="Moneda 11 3 3 3 2" xfId="485" xr:uid="{00000000-0005-0000-0000-0000D3010000}"/>
    <cellStyle name="Moneda 11 3 3 4" xfId="486" xr:uid="{00000000-0005-0000-0000-0000D4010000}"/>
    <cellStyle name="Moneda 11 3 3 4 2" xfId="487" xr:uid="{00000000-0005-0000-0000-0000D5010000}"/>
    <cellStyle name="Moneda 11 3 3 5" xfId="488" xr:uid="{00000000-0005-0000-0000-0000D6010000}"/>
    <cellStyle name="Moneda 11 3 4" xfId="489" xr:uid="{00000000-0005-0000-0000-0000D7010000}"/>
    <cellStyle name="Moneda 11 3 4 2" xfId="490" xr:uid="{00000000-0005-0000-0000-0000D8010000}"/>
    <cellStyle name="Moneda 11 3 5" xfId="491" xr:uid="{00000000-0005-0000-0000-0000D9010000}"/>
    <cellStyle name="Moneda 11 3 5 2" xfId="492" xr:uid="{00000000-0005-0000-0000-0000DA010000}"/>
    <cellStyle name="Moneda 11 3 6" xfId="493" xr:uid="{00000000-0005-0000-0000-0000DB010000}"/>
    <cellStyle name="Moneda 11 3 6 2" xfId="494" xr:uid="{00000000-0005-0000-0000-0000DC010000}"/>
    <cellStyle name="Moneda 11 3 7" xfId="495" xr:uid="{00000000-0005-0000-0000-0000DD010000}"/>
    <cellStyle name="Moneda 11 4" xfId="496" xr:uid="{00000000-0005-0000-0000-0000DE010000}"/>
    <cellStyle name="Moneda 11 4 2" xfId="497" xr:uid="{00000000-0005-0000-0000-0000DF010000}"/>
    <cellStyle name="Moneda 11 4 2 2" xfId="498" xr:uid="{00000000-0005-0000-0000-0000E0010000}"/>
    <cellStyle name="Moneda 11 4 2 2 2" xfId="499" xr:uid="{00000000-0005-0000-0000-0000E1010000}"/>
    <cellStyle name="Moneda 11 4 2 2 2 2" xfId="500" xr:uid="{00000000-0005-0000-0000-0000E2010000}"/>
    <cellStyle name="Moneda 11 4 2 2 3" xfId="501" xr:uid="{00000000-0005-0000-0000-0000E3010000}"/>
    <cellStyle name="Moneda 11 4 2 2 3 2" xfId="502" xr:uid="{00000000-0005-0000-0000-0000E4010000}"/>
    <cellStyle name="Moneda 11 4 2 2 4" xfId="503" xr:uid="{00000000-0005-0000-0000-0000E5010000}"/>
    <cellStyle name="Moneda 11 4 2 2 4 2" xfId="504" xr:uid="{00000000-0005-0000-0000-0000E6010000}"/>
    <cellStyle name="Moneda 11 4 2 2 5" xfId="505" xr:uid="{00000000-0005-0000-0000-0000E7010000}"/>
    <cellStyle name="Moneda 11 4 2 3" xfId="506" xr:uid="{00000000-0005-0000-0000-0000E8010000}"/>
    <cellStyle name="Moneda 11 4 2 3 2" xfId="507" xr:uid="{00000000-0005-0000-0000-0000E9010000}"/>
    <cellStyle name="Moneda 11 4 2 4" xfId="508" xr:uid="{00000000-0005-0000-0000-0000EA010000}"/>
    <cellStyle name="Moneda 11 4 2 4 2" xfId="509" xr:uid="{00000000-0005-0000-0000-0000EB010000}"/>
    <cellStyle name="Moneda 11 4 2 5" xfId="510" xr:uid="{00000000-0005-0000-0000-0000EC010000}"/>
    <cellStyle name="Moneda 11 4 2 5 2" xfId="511" xr:uid="{00000000-0005-0000-0000-0000ED010000}"/>
    <cellStyle name="Moneda 11 4 2 6" xfId="512" xr:uid="{00000000-0005-0000-0000-0000EE010000}"/>
    <cellStyle name="Moneda 11 4 3" xfId="513" xr:uid="{00000000-0005-0000-0000-0000EF010000}"/>
    <cellStyle name="Moneda 11 4 3 2" xfId="514" xr:uid="{00000000-0005-0000-0000-0000F0010000}"/>
    <cellStyle name="Moneda 11 4 3 2 2" xfId="515" xr:uid="{00000000-0005-0000-0000-0000F1010000}"/>
    <cellStyle name="Moneda 11 4 3 3" xfId="516" xr:uid="{00000000-0005-0000-0000-0000F2010000}"/>
    <cellStyle name="Moneda 11 4 3 3 2" xfId="517" xr:uid="{00000000-0005-0000-0000-0000F3010000}"/>
    <cellStyle name="Moneda 11 4 3 4" xfId="518" xr:uid="{00000000-0005-0000-0000-0000F4010000}"/>
    <cellStyle name="Moneda 11 4 3 4 2" xfId="519" xr:uid="{00000000-0005-0000-0000-0000F5010000}"/>
    <cellStyle name="Moneda 11 4 3 5" xfId="520" xr:uid="{00000000-0005-0000-0000-0000F6010000}"/>
    <cellStyle name="Moneda 11 4 4" xfId="521" xr:uid="{00000000-0005-0000-0000-0000F7010000}"/>
    <cellStyle name="Moneda 11 4 4 2" xfId="522" xr:uid="{00000000-0005-0000-0000-0000F8010000}"/>
    <cellStyle name="Moneda 11 4 5" xfId="523" xr:uid="{00000000-0005-0000-0000-0000F9010000}"/>
    <cellStyle name="Moneda 11 4 5 2" xfId="524" xr:uid="{00000000-0005-0000-0000-0000FA010000}"/>
    <cellStyle name="Moneda 11 4 6" xfId="525" xr:uid="{00000000-0005-0000-0000-0000FB010000}"/>
    <cellStyle name="Moneda 11 4 6 2" xfId="526" xr:uid="{00000000-0005-0000-0000-0000FC010000}"/>
    <cellStyle name="Moneda 11 4 7" xfId="527" xr:uid="{00000000-0005-0000-0000-0000FD010000}"/>
    <cellStyle name="Moneda 11 5" xfId="528" xr:uid="{00000000-0005-0000-0000-0000FE010000}"/>
    <cellStyle name="Moneda 11 5 2" xfId="529" xr:uid="{00000000-0005-0000-0000-0000FF010000}"/>
    <cellStyle name="Moneda 11 5 2 2" xfId="530" xr:uid="{00000000-0005-0000-0000-000000020000}"/>
    <cellStyle name="Moneda 11 5 2 2 2" xfId="531" xr:uid="{00000000-0005-0000-0000-000001020000}"/>
    <cellStyle name="Moneda 11 5 2 3" xfId="532" xr:uid="{00000000-0005-0000-0000-000002020000}"/>
    <cellStyle name="Moneda 11 5 2 3 2" xfId="533" xr:uid="{00000000-0005-0000-0000-000003020000}"/>
    <cellStyle name="Moneda 11 5 2 4" xfId="534" xr:uid="{00000000-0005-0000-0000-000004020000}"/>
    <cellStyle name="Moneda 11 5 2 4 2" xfId="535" xr:uid="{00000000-0005-0000-0000-000005020000}"/>
    <cellStyle name="Moneda 11 5 2 5" xfId="536" xr:uid="{00000000-0005-0000-0000-000006020000}"/>
    <cellStyle name="Moneda 11 5 3" xfId="537" xr:uid="{00000000-0005-0000-0000-000007020000}"/>
    <cellStyle name="Moneda 11 5 3 2" xfId="538" xr:uid="{00000000-0005-0000-0000-000008020000}"/>
    <cellStyle name="Moneda 11 5 4" xfId="539" xr:uid="{00000000-0005-0000-0000-000009020000}"/>
    <cellStyle name="Moneda 11 5 4 2" xfId="540" xr:uid="{00000000-0005-0000-0000-00000A020000}"/>
    <cellStyle name="Moneda 11 5 5" xfId="541" xr:uid="{00000000-0005-0000-0000-00000B020000}"/>
    <cellStyle name="Moneda 11 5 5 2" xfId="542" xr:uid="{00000000-0005-0000-0000-00000C020000}"/>
    <cellStyle name="Moneda 11 5 6" xfId="543" xr:uid="{00000000-0005-0000-0000-00000D020000}"/>
    <cellStyle name="Moneda 11 6" xfId="544" xr:uid="{00000000-0005-0000-0000-00000E020000}"/>
    <cellStyle name="Moneda 11 6 2" xfId="545" xr:uid="{00000000-0005-0000-0000-00000F020000}"/>
    <cellStyle name="Moneda 11 6 2 2" xfId="546" xr:uid="{00000000-0005-0000-0000-000010020000}"/>
    <cellStyle name="Moneda 11 6 3" xfId="547" xr:uid="{00000000-0005-0000-0000-000011020000}"/>
    <cellStyle name="Moneda 11 6 3 2" xfId="548" xr:uid="{00000000-0005-0000-0000-000012020000}"/>
    <cellStyle name="Moneda 11 6 4" xfId="549" xr:uid="{00000000-0005-0000-0000-000013020000}"/>
    <cellStyle name="Moneda 11 6 4 2" xfId="550" xr:uid="{00000000-0005-0000-0000-000014020000}"/>
    <cellStyle name="Moneda 11 6 5" xfId="551" xr:uid="{00000000-0005-0000-0000-000015020000}"/>
    <cellStyle name="Moneda 11 7" xfId="552" xr:uid="{00000000-0005-0000-0000-000016020000}"/>
    <cellStyle name="Moneda 11 7 2" xfId="553" xr:uid="{00000000-0005-0000-0000-000017020000}"/>
    <cellStyle name="Moneda 11 8" xfId="554" xr:uid="{00000000-0005-0000-0000-000018020000}"/>
    <cellStyle name="Moneda 11 8 2" xfId="555" xr:uid="{00000000-0005-0000-0000-000019020000}"/>
    <cellStyle name="Moneda 11 9" xfId="556" xr:uid="{00000000-0005-0000-0000-00001A020000}"/>
    <cellStyle name="Moneda 11 9 2" xfId="557" xr:uid="{00000000-0005-0000-0000-00001B020000}"/>
    <cellStyle name="Moneda 12" xfId="558" xr:uid="{00000000-0005-0000-0000-00001C020000}"/>
    <cellStyle name="Moneda 12 2" xfId="559" xr:uid="{00000000-0005-0000-0000-00001D020000}"/>
    <cellStyle name="Moneda 12 2 2" xfId="560" xr:uid="{00000000-0005-0000-0000-00001E020000}"/>
    <cellStyle name="Moneda 12 2 2 2" xfId="561" xr:uid="{00000000-0005-0000-0000-00001F020000}"/>
    <cellStyle name="Moneda 12 2 2 2 2" xfId="562" xr:uid="{00000000-0005-0000-0000-000020020000}"/>
    <cellStyle name="Moneda 12 2 2 2 2 2" xfId="563" xr:uid="{00000000-0005-0000-0000-000021020000}"/>
    <cellStyle name="Moneda 12 2 2 2 3" xfId="564" xr:uid="{00000000-0005-0000-0000-000022020000}"/>
    <cellStyle name="Moneda 12 2 2 2 3 2" xfId="565" xr:uid="{00000000-0005-0000-0000-000023020000}"/>
    <cellStyle name="Moneda 12 2 2 2 4" xfId="566" xr:uid="{00000000-0005-0000-0000-000024020000}"/>
    <cellStyle name="Moneda 12 2 2 2 4 2" xfId="567" xr:uid="{00000000-0005-0000-0000-000025020000}"/>
    <cellStyle name="Moneda 12 2 2 2 5" xfId="568" xr:uid="{00000000-0005-0000-0000-000026020000}"/>
    <cellStyle name="Moneda 12 2 2 3" xfId="569" xr:uid="{00000000-0005-0000-0000-000027020000}"/>
    <cellStyle name="Moneda 12 2 2 3 2" xfId="570" xr:uid="{00000000-0005-0000-0000-000028020000}"/>
    <cellStyle name="Moneda 12 2 2 4" xfId="571" xr:uid="{00000000-0005-0000-0000-000029020000}"/>
    <cellStyle name="Moneda 12 2 2 4 2" xfId="572" xr:uid="{00000000-0005-0000-0000-00002A020000}"/>
    <cellStyle name="Moneda 12 2 2 5" xfId="573" xr:uid="{00000000-0005-0000-0000-00002B020000}"/>
    <cellStyle name="Moneda 12 2 2 5 2" xfId="574" xr:uid="{00000000-0005-0000-0000-00002C020000}"/>
    <cellStyle name="Moneda 12 2 2 6" xfId="575" xr:uid="{00000000-0005-0000-0000-00002D020000}"/>
    <cellStyle name="Moneda 12 2 3" xfId="576" xr:uid="{00000000-0005-0000-0000-00002E020000}"/>
    <cellStyle name="Moneda 12 2 3 2" xfId="577" xr:uid="{00000000-0005-0000-0000-00002F020000}"/>
    <cellStyle name="Moneda 12 2 3 2 2" xfId="578" xr:uid="{00000000-0005-0000-0000-000030020000}"/>
    <cellStyle name="Moneda 12 2 3 3" xfId="579" xr:uid="{00000000-0005-0000-0000-000031020000}"/>
    <cellStyle name="Moneda 12 2 3 3 2" xfId="580" xr:uid="{00000000-0005-0000-0000-000032020000}"/>
    <cellStyle name="Moneda 12 2 3 4" xfId="581" xr:uid="{00000000-0005-0000-0000-000033020000}"/>
    <cellStyle name="Moneda 12 2 3 4 2" xfId="582" xr:uid="{00000000-0005-0000-0000-000034020000}"/>
    <cellStyle name="Moneda 12 2 3 5" xfId="583" xr:uid="{00000000-0005-0000-0000-000035020000}"/>
    <cellStyle name="Moneda 12 2 4" xfId="584" xr:uid="{00000000-0005-0000-0000-000036020000}"/>
    <cellStyle name="Moneda 12 2 4 2" xfId="585" xr:uid="{00000000-0005-0000-0000-000037020000}"/>
    <cellStyle name="Moneda 12 2 5" xfId="586" xr:uid="{00000000-0005-0000-0000-000038020000}"/>
    <cellStyle name="Moneda 12 2 5 2" xfId="587" xr:uid="{00000000-0005-0000-0000-000039020000}"/>
    <cellStyle name="Moneda 12 2 6" xfId="588" xr:uid="{00000000-0005-0000-0000-00003A020000}"/>
    <cellStyle name="Moneda 12 2 6 2" xfId="589" xr:uid="{00000000-0005-0000-0000-00003B020000}"/>
    <cellStyle name="Moneda 12 2 7" xfId="590" xr:uid="{00000000-0005-0000-0000-00003C020000}"/>
    <cellStyle name="Moneda 12 2 8" xfId="591" xr:uid="{00000000-0005-0000-0000-00003D020000}"/>
    <cellStyle name="Moneda 12 3" xfId="592" xr:uid="{00000000-0005-0000-0000-00003E020000}"/>
    <cellStyle name="Moneda 12 3 2" xfId="593" xr:uid="{00000000-0005-0000-0000-00003F020000}"/>
    <cellStyle name="Moneda 12 3 2 2" xfId="594" xr:uid="{00000000-0005-0000-0000-000040020000}"/>
    <cellStyle name="Moneda 12 3 2 2 2" xfId="595" xr:uid="{00000000-0005-0000-0000-000041020000}"/>
    <cellStyle name="Moneda 12 3 2 3" xfId="596" xr:uid="{00000000-0005-0000-0000-000042020000}"/>
    <cellStyle name="Moneda 12 3 2 3 2" xfId="597" xr:uid="{00000000-0005-0000-0000-000043020000}"/>
    <cellStyle name="Moneda 12 3 2 4" xfId="598" xr:uid="{00000000-0005-0000-0000-000044020000}"/>
    <cellStyle name="Moneda 12 3 2 4 2" xfId="599" xr:uid="{00000000-0005-0000-0000-000045020000}"/>
    <cellStyle name="Moneda 12 3 2 5" xfId="600" xr:uid="{00000000-0005-0000-0000-000046020000}"/>
    <cellStyle name="Moneda 12 3 3" xfId="601" xr:uid="{00000000-0005-0000-0000-000047020000}"/>
    <cellStyle name="Moneda 12 3 3 2" xfId="602" xr:uid="{00000000-0005-0000-0000-000048020000}"/>
    <cellStyle name="Moneda 12 3 4" xfId="603" xr:uid="{00000000-0005-0000-0000-000049020000}"/>
    <cellStyle name="Moneda 12 3 4 2" xfId="604" xr:uid="{00000000-0005-0000-0000-00004A020000}"/>
    <cellStyle name="Moneda 12 3 5" xfId="605" xr:uid="{00000000-0005-0000-0000-00004B020000}"/>
    <cellStyle name="Moneda 12 3 5 2" xfId="606" xr:uid="{00000000-0005-0000-0000-00004C020000}"/>
    <cellStyle name="Moneda 12 3 6" xfId="607" xr:uid="{00000000-0005-0000-0000-00004D020000}"/>
    <cellStyle name="Moneda 12 4" xfId="608" xr:uid="{00000000-0005-0000-0000-00004E020000}"/>
    <cellStyle name="Moneda 12 4 2" xfId="609" xr:uid="{00000000-0005-0000-0000-00004F020000}"/>
    <cellStyle name="Moneda 12 4 2 2" xfId="610" xr:uid="{00000000-0005-0000-0000-000050020000}"/>
    <cellStyle name="Moneda 12 4 3" xfId="611" xr:uid="{00000000-0005-0000-0000-000051020000}"/>
    <cellStyle name="Moneda 12 4 3 2" xfId="612" xr:uid="{00000000-0005-0000-0000-000052020000}"/>
    <cellStyle name="Moneda 12 4 4" xfId="613" xr:uid="{00000000-0005-0000-0000-000053020000}"/>
    <cellStyle name="Moneda 12 4 4 2" xfId="614" xr:uid="{00000000-0005-0000-0000-000054020000}"/>
    <cellStyle name="Moneda 12 4 5" xfId="615" xr:uid="{00000000-0005-0000-0000-000055020000}"/>
    <cellStyle name="Moneda 12 5" xfId="616" xr:uid="{00000000-0005-0000-0000-000056020000}"/>
    <cellStyle name="Moneda 12 5 2" xfId="617" xr:uid="{00000000-0005-0000-0000-000057020000}"/>
    <cellStyle name="Moneda 12 6" xfId="618" xr:uid="{00000000-0005-0000-0000-000058020000}"/>
    <cellStyle name="Moneda 12 6 2" xfId="619" xr:uid="{00000000-0005-0000-0000-000059020000}"/>
    <cellStyle name="Moneda 12 7" xfId="620" xr:uid="{00000000-0005-0000-0000-00005A020000}"/>
    <cellStyle name="Moneda 12 7 2" xfId="621" xr:uid="{00000000-0005-0000-0000-00005B020000}"/>
    <cellStyle name="Moneda 12 8" xfId="622" xr:uid="{00000000-0005-0000-0000-00005C020000}"/>
    <cellStyle name="Moneda 12 9" xfId="623" xr:uid="{00000000-0005-0000-0000-00005D020000}"/>
    <cellStyle name="Moneda 13" xfId="624" xr:uid="{00000000-0005-0000-0000-00005E020000}"/>
    <cellStyle name="Moneda 13 10" xfId="625" xr:uid="{00000000-0005-0000-0000-00005F020000}"/>
    <cellStyle name="Moneda 13 2" xfId="626" xr:uid="{00000000-0005-0000-0000-000060020000}"/>
    <cellStyle name="Moneda 13 2 2" xfId="627" xr:uid="{00000000-0005-0000-0000-000061020000}"/>
    <cellStyle name="Moneda 13 2 2 2" xfId="628" xr:uid="{00000000-0005-0000-0000-000062020000}"/>
    <cellStyle name="Moneda 13 2 2 2 2" xfId="629" xr:uid="{00000000-0005-0000-0000-000063020000}"/>
    <cellStyle name="Moneda 13 2 2 2 2 2" xfId="630" xr:uid="{00000000-0005-0000-0000-000064020000}"/>
    <cellStyle name="Moneda 13 2 2 2 3" xfId="631" xr:uid="{00000000-0005-0000-0000-000065020000}"/>
    <cellStyle name="Moneda 13 2 2 2 3 2" xfId="632" xr:uid="{00000000-0005-0000-0000-000066020000}"/>
    <cellStyle name="Moneda 13 2 2 2 4" xfId="633" xr:uid="{00000000-0005-0000-0000-000067020000}"/>
    <cellStyle name="Moneda 13 2 2 2 4 2" xfId="634" xr:uid="{00000000-0005-0000-0000-000068020000}"/>
    <cellStyle name="Moneda 13 2 2 2 5" xfId="635" xr:uid="{00000000-0005-0000-0000-000069020000}"/>
    <cellStyle name="Moneda 13 2 2 3" xfId="636" xr:uid="{00000000-0005-0000-0000-00006A020000}"/>
    <cellStyle name="Moneda 13 2 2 3 2" xfId="637" xr:uid="{00000000-0005-0000-0000-00006B020000}"/>
    <cellStyle name="Moneda 13 2 2 4" xfId="638" xr:uid="{00000000-0005-0000-0000-00006C020000}"/>
    <cellStyle name="Moneda 13 2 2 4 2" xfId="639" xr:uid="{00000000-0005-0000-0000-00006D020000}"/>
    <cellStyle name="Moneda 13 2 2 5" xfId="640" xr:uid="{00000000-0005-0000-0000-00006E020000}"/>
    <cellStyle name="Moneda 13 2 2 5 2" xfId="641" xr:uid="{00000000-0005-0000-0000-00006F020000}"/>
    <cellStyle name="Moneda 13 2 2 6" xfId="642" xr:uid="{00000000-0005-0000-0000-000070020000}"/>
    <cellStyle name="Moneda 13 2 3" xfId="643" xr:uid="{00000000-0005-0000-0000-000071020000}"/>
    <cellStyle name="Moneda 13 2 3 2" xfId="644" xr:uid="{00000000-0005-0000-0000-000072020000}"/>
    <cellStyle name="Moneda 13 2 3 2 2" xfId="645" xr:uid="{00000000-0005-0000-0000-000073020000}"/>
    <cellStyle name="Moneda 13 2 3 3" xfId="646" xr:uid="{00000000-0005-0000-0000-000074020000}"/>
    <cellStyle name="Moneda 13 2 3 3 2" xfId="647" xr:uid="{00000000-0005-0000-0000-000075020000}"/>
    <cellStyle name="Moneda 13 2 3 4" xfId="648" xr:uid="{00000000-0005-0000-0000-000076020000}"/>
    <cellStyle name="Moneda 13 2 3 4 2" xfId="649" xr:uid="{00000000-0005-0000-0000-000077020000}"/>
    <cellStyle name="Moneda 13 2 3 5" xfId="650" xr:uid="{00000000-0005-0000-0000-000078020000}"/>
    <cellStyle name="Moneda 13 2 4" xfId="651" xr:uid="{00000000-0005-0000-0000-000079020000}"/>
    <cellStyle name="Moneda 13 2 4 2" xfId="652" xr:uid="{00000000-0005-0000-0000-00007A020000}"/>
    <cellStyle name="Moneda 13 2 5" xfId="653" xr:uid="{00000000-0005-0000-0000-00007B020000}"/>
    <cellStyle name="Moneda 13 2 5 2" xfId="654" xr:uid="{00000000-0005-0000-0000-00007C020000}"/>
    <cellStyle name="Moneda 13 2 6" xfId="655" xr:uid="{00000000-0005-0000-0000-00007D020000}"/>
    <cellStyle name="Moneda 13 2 6 2" xfId="656" xr:uid="{00000000-0005-0000-0000-00007E020000}"/>
    <cellStyle name="Moneda 13 2 7" xfId="657" xr:uid="{00000000-0005-0000-0000-00007F020000}"/>
    <cellStyle name="Moneda 13 2 8" xfId="658" xr:uid="{00000000-0005-0000-0000-000080020000}"/>
    <cellStyle name="Moneda 13 3" xfId="659" xr:uid="{00000000-0005-0000-0000-000081020000}"/>
    <cellStyle name="Moneda 13 3 2" xfId="660" xr:uid="{00000000-0005-0000-0000-000082020000}"/>
    <cellStyle name="Moneda 13 3 2 2" xfId="661" xr:uid="{00000000-0005-0000-0000-000083020000}"/>
    <cellStyle name="Moneda 13 3 2 2 2" xfId="662" xr:uid="{00000000-0005-0000-0000-000084020000}"/>
    <cellStyle name="Moneda 13 3 2 3" xfId="663" xr:uid="{00000000-0005-0000-0000-000085020000}"/>
    <cellStyle name="Moneda 13 3 2 3 2" xfId="664" xr:uid="{00000000-0005-0000-0000-000086020000}"/>
    <cellStyle name="Moneda 13 3 2 4" xfId="665" xr:uid="{00000000-0005-0000-0000-000087020000}"/>
    <cellStyle name="Moneda 13 3 2 4 2" xfId="666" xr:uid="{00000000-0005-0000-0000-000088020000}"/>
    <cellStyle name="Moneda 13 3 2 5" xfId="667" xr:uid="{00000000-0005-0000-0000-000089020000}"/>
    <cellStyle name="Moneda 13 3 3" xfId="668" xr:uid="{00000000-0005-0000-0000-00008A020000}"/>
    <cellStyle name="Moneda 13 3 3 2" xfId="669" xr:uid="{00000000-0005-0000-0000-00008B020000}"/>
    <cellStyle name="Moneda 13 3 4" xfId="670" xr:uid="{00000000-0005-0000-0000-00008C020000}"/>
    <cellStyle name="Moneda 13 3 4 2" xfId="671" xr:uid="{00000000-0005-0000-0000-00008D020000}"/>
    <cellStyle name="Moneda 13 3 5" xfId="672" xr:uid="{00000000-0005-0000-0000-00008E020000}"/>
    <cellStyle name="Moneda 13 3 5 2" xfId="673" xr:uid="{00000000-0005-0000-0000-00008F020000}"/>
    <cellStyle name="Moneda 13 3 6" xfId="674" xr:uid="{00000000-0005-0000-0000-000090020000}"/>
    <cellStyle name="Moneda 13 4" xfId="675" xr:uid="{00000000-0005-0000-0000-000091020000}"/>
    <cellStyle name="Moneda 13 4 2" xfId="676" xr:uid="{00000000-0005-0000-0000-000092020000}"/>
    <cellStyle name="Moneda 13 4 2 2" xfId="677" xr:uid="{00000000-0005-0000-0000-000093020000}"/>
    <cellStyle name="Moneda 13 4 3" xfId="678" xr:uid="{00000000-0005-0000-0000-000094020000}"/>
    <cellStyle name="Moneda 13 4 3 2" xfId="679" xr:uid="{00000000-0005-0000-0000-000095020000}"/>
    <cellStyle name="Moneda 13 4 4" xfId="680" xr:uid="{00000000-0005-0000-0000-000096020000}"/>
    <cellStyle name="Moneda 13 4 4 2" xfId="681" xr:uid="{00000000-0005-0000-0000-000097020000}"/>
    <cellStyle name="Moneda 13 4 5" xfId="682" xr:uid="{00000000-0005-0000-0000-000098020000}"/>
    <cellStyle name="Moneda 13 5" xfId="683" xr:uid="{00000000-0005-0000-0000-000099020000}"/>
    <cellStyle name="Moneda 13 5 2" xfId="684" xr:uid="{00000000-0005-0000-0000-00009A020000}"/>
    <cellStyle name="Moneda 13 5 2 2" xfId="685" xr:uid="{00000000-0005-0000-0000-00009B020000}"/>
    <cellStyle name="Moneda 13 5 3" xfId="686" xr:uid="{00000000-0005-0000-0000-00009C020000}"/>
    <cellStyle name="Moneda 13 5 3 2" xfId="687" xr:uid="{00000000-0005-0000-0000-00009D020000}"/>
    <cellStyle name="Moneda 13 5 4" xfId="688" xr:uid="{00000000-0005-0000-0000-00009E020000}"/>
    <cellStyle name="Moneda 13 5 4 2" xfId="689" xr:uid="{00000000-0005-0000-0000-00009F020000}"/>
    <cellStyle name="Moneda 13 5 5" xfId="690" xr:uid="{00000000-0005-0000-0000-0000A0020000}"/>
    <cellStyle name="Moneda 13 6" xfId="691" xr:uid="{00000000-0005-0000-0000-0000A1020000}"/>
    <cellStyle name="Moneda 13 6 2" xfId="692" xr:uid="{00000000-0005-0000-0000-0000A2020000}"/>
    <cellStyle name="Moneda 13 7" xfId="693" xr:uid="{00000000-0005-0000-0000-0000A3020000}"/>
    <cellStyle name="Moneda 13 7 2" xfId="694" xr:uid="{00000000-0005-0000-0000-0000A4020000}"/>
    <cellStyle name="Moneda 13 8" xfId="695" xr:uid="{00000000-0005-0000-0000-0000A5020000}"/>
    <cellStyle name="Moneda 13 8 2" xfId="696" xr:uid="{00000000-0005-0000-0000-0000A6020000}"/>
    <cellStyle name="Moneda 13 9" xfId="697" xr:uid="{00000000-0005-0000-0000-0000A7020000}"/>
    <cellStyle name="Moneda 14" xfId="698" xr:uid="{00000000-0005-0000-0000-0000A8020000}"/>
    <cellStyle name="Moneda 14 2" xfId="699" xr:uid="{00000000-0005-0000-0000-0000A9020000}"/>
    <cellStyle name="Moneda 14 2 2" xfId="700" xr:uid="{00000000-0005-0000-0000-0000AA020000}"/>
    <cellStyle name="Moneda 14 2 2 2" xfId="701" xr:uid="{00000000-0005-0000-0000-0000AB020000}"/>
    <cellStyle name="Moneda 14 2 2 2 2" xfId="702" xr:uid="{00000000-0005-0000-0000-0000AC020000}"/>
    <cellStyle name="Moneda 14 2 2 2 2 2" xfId="703" xr:uid="{00000000-0005-0000-0000-0000AD020000}"/>
    <cellStyle name="Moneda 14 2 2 2 3" xfId="704" xr:uid="{00000000-0005-0000-0000-0000AE020000}"/>
    <cellStyle name="Moneda 14 2 2 2 3 2" xfId="705" xr:uid="{00000000-0005-0000-0000-0000AF020000}"/>
    <cellStyle name="Moneda 14 2 2 2 4" xfId="706" xr:uid="{00000000-0005-0000-0000-0000B0020000}"/>
    <cellStyle name="Moneda 14 2 2 2 4 2" xfId="707" xr:uid="{00000000-0005-0000-0000-0000B1020000}"/>
    <cellStyle name="Moneda 14 2 2 2 5" xfId="708" xr:uid="{00000000-0005-0000-0000-0000B2020000}"/>
    <cellStyle name="Moneda 14 2 2 3" xfId="709" xr:uid="{00000000-0005-0000-0000-0000B3020000}"/>
    <cellStyle name="Moneda 14 2 2 3 2" xfId="710" xr:uid="{00000000-0005-0000-0000-0000B4020000}"/>
    <cellStyle name="Moneda 14 2 2 4" xfId="711" xr:uid="{00000000-0005-0000-0000-0000B5020000}"/>
    <cellStyle name="Moneda 14 2 2 4 2" xfId="712" xr:uid="{00000000-0005-0000-0000-0000B6020000}"/>
    <cellStyle name="Moneda 14 2 2 5" xfId="713" xr:uid="{00000000-0005-0000-0000-0000B7020000}"/>
    <cellStyle name="Moneda 14 2 2 5 2" xfId="714" xr:uid="{00000000-0005-0000-0000-0000B8020000}"/>
    <cellStyle name="Moneda 14 2 2 6" xfId="715" xr:uid="{00000000-0005-0000-0000-0000B9020000}"/>
    <cellStyle name="Moneda 14 2 3" xfId="716" xr:uid="{00000000-0005-0000-0000-0000BA020000}"/>
    <cellStyle name="Moneda 14 2 3 2" xfId="717" xr:uid="{00000000-0005-0000-0000-0000BB020000}"/>
    <cellStyle name="Moneda 14 2 3 2 2" xfId="718" xr:uid="{00000000-0005-0000-0000-0000BC020000}"/>
    <cellStyle name="Moneda 14 2 3 3" xfId="719" xr:uid="{00000000-0005-0000-0000-0000BD020000}"/>
    <cellStyle name="Moneda 14 2 3 3 2" xfId="720" xr:uid="{00000000-0005-0000-0000-0000BE020000}"/>
    <cellStyle name="Moneda 14 2 3 4" xfId="721" xr:uid="{00000000-0005-0000-0000-0000BF020000}"/>
    <cellStyle name="Moneda 14 2 3 4 2" xfId="722" xr:uid="{00000000-0005-0000-0000-0000C0020000}"/>
    <cellStyle name="Moneda 14 2 3 5" xfId="723" xr:uid="{00000000-0005-0000-0000-0000C1020000}"/>
    <cellStyle name="Moneda 14 2 4" xfId="724" xr:uid="{00000000-0005-0000-0000-0000C2020000}"/>
    <cellStyle name="Moneda 14 2 4 2" xfId="725" xr:uid="{00000000-0005-0000-0000-0000C3020000}"/>
    <cellStyle name="Moneda 14 2 5" xfId="726" xr:uid="{00000000-0005-0000-0000-0000C4020000}"/>
    <cellStyle name="Moneda 14 2 5 2" xfId="727" xr:uid="{00000000-0005-0000-0000-0000C5020000}"/>
    <cellStyle name="Moneda 14 2 6" xfId="728" xr:uid="{00000000-0005-0000-0000-0000C6020000}"/>
    <cellStyle name="Moneda 14 2 6 2" xfId="729" xr:uid="{00000000-0005-0000-0000-0000C7020000}"/>
    <cellStyle name="Moneda 14 2 7" xfId="730" xr:uid="{00000000-0005-0000-0000-0000C8020000}"/>
    <cellStyle name="Moneda 14 2 8" xfId="731" xr:uid="{00000000-0005-0000-0000-0000C9020000}"/>
    <cellStyle name="Moneda 14 3" xfId="732" xr:uid="{00000000-0005-0000-0000-0000CA020000}"/>
    <cellStyle name="Moneda 14 3 2" xfId="733" xr:uid="{00000000-0005-0000-0000-0000CB020000}"/>
    <cellStyle name="Moneda 14 3 2 2" xfId="734" xr:uid="{00000000-0005-0000-0000-0000CC020000}"/>
    <cellStyle name="Moneda 14 3 2 2 2" xfId="735" xr:uid="{00000000-0005-0000-0000-0000CD020000}"/>
    <cellStyle name="Moneda 14 3 2 3" xfId="736" xr:uid="{00000000-0005-0000-0000-0000CE020000}"/>
    <cellStyle name="Moneda 14 3 2 3 2" xfId="737" xr:uid="{00000000-0005-0000-0000-0000CF020000}"/>
    <cellStyle name="Moneda 14 3 2 4" xfId="738" xr:uid="{00000000-0005-0000-0000-0000D0020000}"/>
    <cellStyle name="Moneda 14 3 2 4 2" xfId="739" xr:uid="{00000000-0005-0000-0000-0000D1020000}"/>
    <cellStyle name="Moneda 14 3 2 5" xfId="740" xr:uid="{00000000-0005-0000-0000-0000D2020000}"/>
    <cellStyle name="Moneda 14 3 3" xfId="741" xr:uid="{00000000-0005-0000-0000-0000D3020000}"/>
    <cellStyle name="Moneda 14 3 3 2" xfId="742" xr:uid="{00000000-0005-0000-0000-0000D4020000}"/>
    <cellStyle name="Moneda 14 3 4" xfId="743" xr:uid="{00000000-0005-0000-0000-0000D5020000}"/>
    <cellStyle name="Moneda 14 3 4 2" xfId="744" xr:uid="{00000000-0005-0000-0000-0000D6020000}"/>
    <cellStyle name="Moneda 14 3 5" xfId="745" xr:uid="{00000000-0005-0000-0000-0000D7020000}"/>
    <cellStyle name="Moneda 14 3 5 2" xfId="746" xr:uid="{00000000-0005-0000-0000-0000D8020000}"/>
    <cellStyle name="Moneda 14 3 6" xfId="747" xr:uid="{00000000-0005-0000-0000-0000D9020000}"/>
    <cellStyle name="Moneda 14 4" xfId="748" xr:uid="{00000000-0005-0000-0000-0000DA020000}"/>
    <cellStyle name="Moneda 14 4 2" xfId="749" xr:uid="{00000000-0005-0000-0000-0000DB020000}"/>
    <cellStyle name="Moneda 14 4 2 2" xfId="750" xr:uid="{00000000-0005-0000-0000-0000DC020000}"/>
    <cellStyle name="Moneda 14 4 3" xfId="751" xr:uid="{00000000-0005-0000-0000-0000DD020000}"/>
    <cellStyle name="Moneda 14 4 3 2" xfId="752" xr:uid="{00000000-0005-0000-0000-0000DE020000}"/>
    <cellStyle name="Moneda 14 4 4" xfId="753" xr:uid="{00000000-0005-0000-0000-0000DF020000}"/>
    <cellStyle name="Moneda 14 4 4 2" xfId="754" xr:uid="{00000000-0005-0000-0000-0000E0020000}"/>
    <cellStyle name="Moneda 14 4 5" xfId="755" xr:uid="{00000000-0005-0000-0000-0000E1020000}"/>
    <cellStyle name="Moneda 14 5" xfId="756" xr:uid="{00000000-0005-0000-0000-0000E2020000}"/>
    <cellStyle name="Moneda 14 5 2" xfId="757" xr:uid="{00000000-0005-0000-0000-0000E3020000}"/>
    <cellStyle name="Moneda 14 6" xfId="758" xr:uid="{00000000-0005-0000-0000-0000E4020000}"/>
    <cellStyle name="Moneda 14 6 2" xfId="759" xr:uid="{00000000-0005-0000-0000-0000E5020000}"/>
    <cellStyle name="Moneda 14 7" xfId="760" xr:uid="{00000000-0005-0000-0000-0000E6020000}"/>
    <cellStyle name="Moneda 14 7 2" xfId="761" xr:uid="{00000000-0005-0000-0000-0000E7020000}"/>
    <cellStyle name="Moneda 14 8" xfId="762" xr:uid="{00000000-0005-0000-0000-0000E8020000}"/>
    <cellStyle name="Moneda 14 9" xfId="763" xr:uid="{00000000-0005-0000-0000-0000E9020000}"/>
    <cellStyle name="Moneda 15" xfId="764" xr:uid="{00000000-0005-0000-0000-0000EA020000}"/>
    <cellStyle name="Moneda 15 2" xfId="765" xr:uid="{00000000-0005-0000-0000-0000EB020000}"/>
    <cellStyle name="Moneda 15 2 2" xfId="766" xr:uid="{00000000-0005-0000-0000-0000EC020000}"/>
    <cellStyle name="Moneda 15 2 2 2" xfId="767" xr:uid="{00000000-0005-0000-0000-0000ED020000}"/>
    <cellStyle name="Moneda 15 2 2 2 2" xfId="768" xr:uid="{00000000-0005-0000-0000-0000EE020000}"/>
    <cellStyle name="Moneda 15 2 2 2 2 2" xfId="769" xr:uid="{00000000-0005-0000-0000-0000EF020000}"/>
    <cellStyle name="Moneda 15 2 2 2 3" xfId="770" xr:uid="{00000000-0005-0000-0000-0000F0020000}"/>
    <cellStyle name="Moneda 15 2 2 2 3 2" xfId="771" xr:uid="{00000000-0005-0000-0000-0000F1020000}"/>
    <cellStyle name="Moneda 15 2 2 2 4" xfId="772" xr:uid="{00000000-0005-0000-0000-0000F2020000}"/>
    <cellStyle name="Moneda 15 2 2 2 4 2" xfId="773" xr:uid="{00000000-0005-0000-0000-0000F3020000}"/>
    <cellStyle name="Moneda 15 2 2 2 5" xfId="774" xr:uid="{00000000-0005-0000-0000-0000F4020000}"/>
    <cellStyle name="Moneda 15 2 2 3" xfId="775" xr:uid="{00000000-0005-0000-0000-0000F5020000}"/>
    <cellStyle name="Moneda 15 2 2 3 2" xfId="776" xr:uid="{00000000-0005-0000-0000-0000F6020000}"/>
    <cellStyle name="Moneda 15 2 2 4" xfId="777" xr:uid="{00000000-0005-0000-0000-0000F7020000}"/>
    <cellStyle name="Moneda 15 2 2 4 2" xfId="778" xr:uid="{00000000-0005-0000-0000-0000F8020000}"/>
    <cellStyle name="Moneda 15 2 2 5" xfId="779" xr:uid="{00000000-0005-0000-0000-0000F9020000}"/>
    <cellStyle name="Moneda 15 2 2 5 2" xfId="780" xr:uid="{00000000-0005-0000-0000-0000FA020000}"/>
    <cellStyle name="Moneda 15 2 2 6" xfId="781" xr:uid="{00000000-0005-0000-0000-0000FB020000}"/>
    <cellStyle name="Moneda 15 2 3" xfId="782" xr:uid="{00000000-0005-0000-0000-0000FC020000}"/>
    <cellStyle name="Moneda 15 2 3 2" xfId="783" xr:uid="{00000000-0005-0000-0000-0000FD020000}"/>
    <cellStyle name="Moneda 15 2 3 2 2" xfId="784" xr:uid="{00000000-0005-0000-0000-0000FE020000}"/>
    <cellStyle name="Moneda 15 2 3 3" xfId="785" xr:uid="{00000000-0005-0000-0000-0000FF020000}"/>
    <cellStyle name="Moneda 15 2 3 3 2" xfId="786" xr:uid="{00000000-0005-0000-0000-000000030000}"/>
    <cellStyle name="Moneda 15 2 3 4" xfId="787" xr:uid="{00000000-0005-0000-0000-000001030000}"/>
    <cellStyle name="Moneda 15 2 3 4 2" xfId="788" xr:uid="{00000000-0005-0000-0000-000002030000}"/>
    <cellStyle name="Moneda 15 2 3 5" xfId="789" xr:uid="{00000000-0005-0000-0000-000003030000}"/>
    <cellStyle name="Moneda 15 2 4" xfId="790" xr:uid="{00000000-0005-0000-0000-000004030000}"/>
    <cellStyle name="Moneda 15 2 4 2" xfId="791" xr:uid="{00000000-0005-0000-0000-000005030000}"/>
    <cellStyle name="Moneda 15 2 5" xfId="792" xr:uid="{00000000-0005-0000-0000-000006030000}"/>
    <cellStyle name="Moneda 15 2 5 2" xfId="793" xr:uid="{00000000-0005-0000-0000-000007030000}"/>
    <cellStyle name="Moneda 15 2 6" xfId="794" xr:uid="{00000000-0005-0000-0000-000008030000}"/>
    <cellStyle name="Moneda 15 2 6 2" xfId="795" xr:uid="{00000000-0005-0000-0000-000009030000}"/>
    <cellStyle name="Moneda 15 2 7" xfId="796" xr:uid="{00000000-0005-0000-0000-00000A030000}"/>
    <cellStyle name="Moneda 15 2 8" xfId="797" xr:uid="{00000000-0005-0000-0000-00000B030000}"/>
    <cellStyle name="Moneda 15 3" xfId="798" xr:uid="{00000000-0005-0000-0000-00000C030000}"/>
    <cellStyle name="Moneda 15 3 2" xfId="799" xr:uid="{00000000-0005-0000-0000-00000D030000}"/>
    <cellStyle name="Moneda 15 3 2 2" xfId="800" xr:uid="{00000000-0005-0000-0000-00000E030000}"/>
    <cellStyle name="Moneda 15 3 2 2 2" xfId="801" xr:uid="{00000000-0005-0000-0000-00000F030000}"/>
    <cellStyle name="Moneda 15 3 2 3" xfId="802" xr:uid="{00000000-0005-0000-0000-000010030000}"/>
    <cellStyle name="Moneda 15 3 2 3 2" xfId="803" xr:uid="{00000000-0005-0000-0000-000011030000}"/>
    <cellStyle name="Moneda 15 3 2 4" xfId="804" xr:uid="{00000000-0005-0000-0000-000012030000}"/>
    <cellStyle name="Moneda 15 3 2 4 2" xfId="805" xr:uid="{00000000-0005-0000-0000-000013030000}"/>
    <cellStyle name="Moneda 15 3 2 5" xfId="806" xr:uid="{00000000-0005-0000-0000-000014030000}"/>
    <cellStyle name="Moneda 15 3 3" xfId="807" xr:uid="{00000000-0005-0000-0000-000015030000}"/>
    <cellStyle name="Moneda 15 3 3 2" xfId="808" xr:uid="{00000000-0005-0000-0000-000016030000}"/>
    <cellStyle name="Moneda 15 3 4" xfId="809" xr:uid="{00000000-0005-0000-0000-000017030000}"/>
    <cellStyle name="Moneda 15 3 4 2" xfId="810" xr:uid="{00000000-0005-0000-0000-000018030000}"/>
    <cellStyle name="Moneda 15 3 5" xfId="811" xr:uid="{00000000-0005-0000-0000-000019030000}"/>
    <cellStyle name="Moneda 15 3 5 2" xfId="812" xr:uid="{00000000-0005-0000-0000-00001A030000}"/>
    <cellStyle name="Moneda 15 3 6" xfId="813" xr:uid="{00000000-0005-0000-0000-00001B030000}"/>
    <cellStyle name="Moneda 15 4" xfId="814" xr:uid="{00000000-0005-0000-0000-00001C030000}"/>
    <cellStyle name="Moneda 15 4 2" xfId="815" xr:uid="{00000000-0005-0000-0000-00001D030000}"/>
    <cellStyle name="Moneda 15 4 2 2" xfId="816" xr:uid="{00000000-0005-0000-0000-00001E030000}"/>
    <cellStyle name="Moneda 15 4 3" xfId="817" xr:uid="{00000000-0005-0000-0000-00001F030000}"/>
    <cellStyle name="Moneda 15 4 3 2" xfId="818" xr:uid="{00000000-0005-0000-0000-000020030000}"/>
    <cellStyle name="Moneda 15 4 4" xfId="819" xr:uid="{00000000-0005-0000-0000-000021030000}"/>
    <cellStyle name="Moneda 15 4 4 2" xfId="820" xr:uid="{00000000-0005-0000-0000-000022030000}"/>
    <cellStyle name="Moneda 15 4 5" xfId="821" xr:uid="{00000000-0005-0000-0000-000023030000}"/>
    <cellStyle name="Moneda 15 5" xfId="822" xr:uid="{00000000-0005-0000-0000-000024030000}"/>
    <cellStyle name="Moneda 15 5 2" xfId="823" xr:uid="{00000000-0005-0000-0000-000025030000}"/>
    <cellStyle name="Moneda 15 6" xfId="824" xr:uid="{00000000-0005-0000-0000-000026030000}"/>
    <cellStyle name="Moneda 15 6 2" xfId="825" xr:uid="{00000000-0005-0000-0000-000027030000}"/>
    <cellStyle name="Moneda 15 7" xfId="826" xr:uid="{00000000-0005-0000-0000-000028030000}"/>
    <cellStyle name="Moneda 15 7 2" xfId="827" xr:uid="{00000000-0005-0000-0000-000029030000}"/>
    <cellStyle name="Moneda 15 8" xfId="828" xr:uid="{00000000-0005-0000-0000-00002A030000}"/>
    <cellStyle name="Moneda 15 9" xfId="829" xr:uid="{00000000-0005-0000-0000-00002B030000}"/>
    <cellStyle name="Moneda 16" xfId="830" xr:uid="{00000000-0005-0000-0000-00002C030000}"/>
    <cellStyle name="Moneda 16 2" xfId="831" xr:uid="{00000000-0005-0000-0000-00002D030000}"/>
    <cellStyle name="Moneda 16 2 2" xfId="832" xr:uid="{00000000-0005-0000-0000-00002E030000}"/>
    <cellStyle name="Moneda 16 2 2 2" xfId="833" xr:uid="{00000000-0005-0000-0000-00002F030000}"/>
    <cellStyle name="Moneda 16 2 2 2 2" xfId="834" xr:uid="{00000000-0005-0000-0000-000030030000}"/>
    <cellStyle name="Moneda 16 2 2 3" xfId="835" xr:uid="{00000000-0005-0000-0000-000031030000}"/>
    <cellStyle name="Moneda 16 2 2 3 2" xfId="836" xr:uid="{00000000-0005-0000-0000-000032030000}"/>
    <cellStyle name="Moneda 16 2 2 4" xfId="837" xr:uid="{00000000-0005-0000-0000-000033030000}"/>
    <cellStyle name="Moneda 16 2 2 4 2" xfId="838" xr:uid="{00000000-0005-0000-0000-000034030000}"/>
    <cellStyle name="Moneda 16 2 2 5" xfId="839" xr:uid="{00000000-0005-0000-0000-000035030000}"/>
    <cellStyle name="Moneda 16 2 3" xfId="840" xr:uid="{00000000-0005-0000-0000-000036030000}"/>
    <cellStyle name="Moneda 16 2 3 2" xfId="841" xr:uid="{00000000-0005-0000-0000-000037030000}"/>
    <cellStyle name="Moneda 16 2 4" xfId="842" xr:uid="{00000000-0005-0000-0000-000038030000}"/>
    <cellStyle name="Moneda 16 2 4 2" xfId="843" xr:uid="{00000000-0005-0000-0000-000039030000}"/>
    <cellStyle name="Moneda 16 2 5" xfId="844" xr:uid="{00000000-0005-0000-0000-00003A030000}"/>
    <cellStyle name="Moneda 16 2 5 2" xfId="845" xr:uid="{00000000-0005-0000-0000-00003B030000}"/>
    <cellStyle name="Moneda 16 2 6" xfId="846" xr:uid="{00000000-0005-0000-0000-00003C030000}"/>
    <cellStyle name="Moneda 16 2 7" xfId="847" xr:uid="{00000000-0005-0000-0000-00003D030000}"/>
    <cellStyle name="Moneda 16 3" xfId="848" xr:uid="{00000000-0005-0000-0000-00003E030000}"/>
    <cellStyle name="Moneda 16 3 2" xfId="849" xr:uid="{00000000-0005-0000-0000-00003F030000}"/>
    <cellStyle name="Moneda 16 3 2 2" xfId="850" xr:uid="{00000000-0005-0000-0000-000040030000}"/>
    <cellStyle name="Moneda 16 3 3" xfId="851" xr:uid="{00000000-0005-0000-0000-000041030000}"/>
    <cellStyle name="Moneda 16 3 3 2" xfId="852" xr:uid="{00000000-0005-0000-0000-000042030000}"/>
    <cellStyle name="Moneda 16 3 4" xfId="853" xr:uid="{00000000-0005-0000-0000-000043030000}"/>
    <cellStyle name="Moneda 16 3 4 2" xfId="854" xr:uid="{00000000-0005-0000-0000-000044030000}"/>
    <cellStyle name="Moneda 16 3 5" xfId="855" xr:uid="{00000000-0005-0000-0000-000045030000}"/>
    <cellStyle name="Moneda 16 4" xfId="856" xr:uid="{00000000-0005-0000-0000-000046030000}"/>
    <cellStyle name="Moneda 16 4 2" xfId="857" xr:uid="{00000000-0005-0000-0000-000047030000}"/>
    <cellStyle name="Moneda 16 5" xfId="858" xr:uid="{00000000-0005-0000-0000-000048030000}"/>
    <cellStyle name="Moneda 16 5 2" xfId="859" xr:uid="{00000000-0005-0000-0000-000049030000}"/>
    <cellStyle name="Moneda 16 6" xfId="860" xr:uid="{00000000-0005-0000-0000-00004A030000}"/>
    <cellStyle name="Moneda 16 6 2" xfId="861" xr:uid="{00000000-0005-0000-0000-00004B030000}"/>
    <cellStyle name="Moneda 16 7" xfId="862" xr:uid="{00000000-0005-0000-0000-00004C030000}"/>
    <cellStyle name="Moneda 16 8" xfId="863" xr:uid="{00000000-0005-0000-0000-00004D030000}"/>
    <cellStyle name="Moneda 17" xfId="864" xr:uid="{00000000-0005-0000-0000-00004E030000}"/>
    <cellStyle name="Moneda 17 2" xfId="865" xr:uid="{00000000-0005-0000-0000-00004F030000}"/>
    <cellStyle name="Moneda 17 2 2" xfId="866" xr:uid="{00000000-0005-0000-0000-000050030000}"/>
    <cellStyle name="Moneda 17 2 2 2" xfId="867" xr:uid="{00000000-0005-0000-0000-000051030000}"/>
    <cellStyle name="Moneda 17 2 2 2 2" xfId="868" xr:uid="{00000000-0005-0000-0000-000052030000}"/>
    <cellStyle name="Moneda 17 2 2 3" xfId="869" xr:uid="{00000000-0005-0000-0000-000053030000}"/>
    <cellStyle name="Moneda 17 2 2 3 2" xfId="870" xr:uid="{00000000-0005-0000-0000-000054030000}"/>
    <cellStyle name="Moneda 17 2 2 4" xfId="871" xr:uid="{00000000-0005-0000-0000-000055030000}"/>
    <cellStyle name="Moneda 17 2 2 4 2" xfId="872" xr:uid="{00000000-0005-0000-0000-000056030000}"/>
    <cellStyle name="Moneda 17 2 2 5" xfId="873" xr:uid="{00000000-0005-0000-0000-000057030000}"/>
    <cellStyle name="Moneda 17 2 3" xfId="874" xr:uid="{00000000-0005-0000-0000-000058030000}"/>
    <cellStyle name="Moneda 17 2 3 2" xfId="875" xr:uid="{00000000-0005-0000-0000-000059030000}"/>
    <cellStyle name="Moneda 17 2 4" xfId="876" xr:uid="{00000000-0005-0000-0000-00005A030000}"/>
    <cellStyle name="Moneda 17 2 4 2" xfId="877" xr:uid="{00000000-0005-0000-0000-00005B030000}"/>
    <cellStyle name="Moneda 17 2 5" xfId="878" xr:uid="{00000000-0005-0000-0000-00005C030000}"/>
    <cellStyle name="Moneda 17 2 5 2" xfId="879" xr:uid="{00000000-0005-0000-0000-00005D030000}"/>
    <cellStyle name="Moneda 17 2 6" xfId="880" xr:uid="{00000000-0005-0000-0000-00005E030000}"/>
    <cellStyle name="Moneda 17 2 7" xfId="881" xr:uid="{00000000-0005-0000-0000-00005F030000}"/>
    <cellStyle name="Moneda 17 3" xfId="882" xr:uid="{00000000-0005-0000-0000-000060030000}"/>
    <cellStyle name="Moneda 17 3 2" xfId="883" xr:uid="{00000000-0005-0000-0000-000061030000}"/>
    <cellStyle name="Moneda 17 3 2 2" xfId="884" xr:uid="{00000000-0005-0000-0000-000062030000}"/>
    <cellStyle name="Moneda 17 3 3" xfId="885" xr:uid="{00000000-0005-0000-0000-000063030000}"/>
    <cellStyle name="Moneda 17 3 3 2" xfId="886" xr:uid="{00000000-0005-0000-0000-000064030000}"/>
    <cellStyle name="Moneda 17 3 4" xfId="887" xr:uid="{00000000-0005-0000-0000-000065030000}"/>
    <cellStyle name="Moneda 17 3 4 2" xfId="888" xr:uid="{00000000-0005-0000-0000-000066030000}"/>
    <cellStyle name="Moneda 17 3 5" xfId="889" xr:uid="{00000000-0005-0000-0000-000067030000}"/>
    <cellStyle name="Moneda 17 4" xfId="890" xr:uid="{00000000-0005-0000-0000-000068030000}"/>
    <cellStyle name="Moneda 17 4 2" xfId="891" xr:uid="{00000000-0005-0000-0000-000069030000}"/>
    <cellStyle name="Moneda 17 5" xfId="892" xr:uid="{00000000-0005-0000-0000-00006A030000}"/>
    <cellStyle name="Moneda 17 5 2" xfId="893" xr:uid="{00000000-0005-0000-0000-00006B030000}"/>
    <cellStyle name="Moneda 17 6" xfId="894" xr:uid="{00000000-0005-0000-0000-00006C030000}"/>
    <cellStyle name="Moneda 17 6 2" xfId="895" xr:uid="{00000000-0005-0000-0000-00006D030000}"/>
    <cellStyle name="Moneda 17 7" xfId="896" xr:uid="{00000000-0005-0000-0000-00006E030000}"/>
    <cellStyle name="Moneda 17 8" xfId="897" xr:uid="{00000000-0005-0000-0000-00006F030000}"/>
    <cellStyle name="Moneda 18" xfId="898" xr:uid="{00000000-0005-0000-0000-000070030000}"/>
    <cellStyle name="Moneda 18 2" xfId="899" xr:uid="{00000000-0005-0000-0000-000071030000}"/>
    <cellStyle name="Moneda 18 2 2" xfId="900" xr:uid="{00000000-0005-0000-0000-000072030000}"/>
    <cellStyle name="Moneda 18 2 2 2" xfId="901" xr:uid="{00000000-0005-0000-0000-000073030000}"/>
    <cellStyle name="Moneda 18 2 2 2 2" xfId="902" xr:uid="{00000000-0005-0000-0000-000074030000}"/>
    <cellStyle name="Moneda 18 2 2 3" xfId="903" xr:uid="{00000000-0005-0000-0000-000075030000}"/>
    <cellStyle name="Moneda 18 2 2 3 2" xfId="904" xr:uid="{00000000-0005-0000-0000-000076030000}"/>
    <cellStyle name="Moneda 18 2 2 4" xfId="905" xr:uid="{00000000-0005-0000-0000-000077030000}"/>
    <cellStyle name="Moneda 18 2 2 4 2" xfId="906" xr:uid="{00000000-0005-0000-0000-000078030000}"/>
    <cellStyle name="Moneda 18 2 2 5" xfId="907" xr:uid="{00000000-0005-0000-0000-000079030000}"/>
    <cellStyle name="Moneda 18 2 3" xfId="908" xr:uid="{00000000-0005-0000-0000-00007A030000}"/>
    <cellStyle name="Moneda 18 2 3 2" xfId="909" xr:uid="{00000000-0005-0000-0000-00007B030000}"/>
    <cellStyle name="Moneda 18 2 4" xfId="910" xr:uid="{00000000-0005-0000-0000-00007C030000}"/>
    <cellStyle name="Moneda 18 2 4 2" xfId="911" xr:uid="{00000000-0005-0000-0000-00007D030000}"/>
    <cellStyle name="Moneda 18 2 5" xfId="912" xr:uid="{00000000-0005-0000-0000-00007E030000}"/>
    <cellStyle name="Moneda 18 2 5 2" xfId="913" xr:uid="{00000000-0005-0000-0000-00007F030000}"/>
    <cellStyle name="Moneda 18 2 6" xfId="914" xr:uid="{00000000-0005-0000-0000-000080030000}"/>
    <cellStyle name="Moneda 18 2 7" xfId="915" xr:uid="{00000000-0005-0000-0000-000081030000}"/>
    <cellStyle name="Moneda 18 3" xfId="916" xr:uid="{00000000-0005-0000-0000-000082030000}"/>
    <cellStyle name="Moneda 18 3 2" xfId="917" xr:uid="{00000000-0005-0000-0000-000083030000}"/>
    <cellStyle name="Moneda 18 3 2 2" xfId="918" xr:uid="{00000000-0005-0000-0000-000084030000}"/>
    <cellStyle name="Moneda 18 3 3" xfId="919" xr:uid="{00000000-0005-0000-0000-000085030000}"/>
    <cellStyle name="Moneda 18 3 3 2" xfId="920" xr:uid="{00000000-0005-0000-0000-000086030000}"/>
    <cellStyle name="Moneda 18 3 4" xfId="921" xr:uid="{00000000-0005-0000-0000-000087030000}"/>
    <cellStyle name="Moneda 18 3 4 2" xfId="922" xr:uid="{00000000-0005-0000-0000-000088030000}"/>
    <cellStyle name="Moneda 18 3 5" xfId="923" xr:uid="{00000000-0005-0000-0000-000089030000}"/>
    <cellStyle name="Moneda 18 4" xfId="924" xr:uid="{00000000-0005-0000-0000-00008A030000}"/>
    <cellStyle name="Moneda 18 4 2" xfId="925" xr:uid="{00000000-0005-0000-0000-00008B030000}"/>
    <cellStyle name="Moneda 18 5" xfId="926" xr:uid="{00000000-0005-0000-0000-00008C030000}"/>
    <cellStyle name="Moneda 18 5 2" xfId="927" xr:uid="{00000000-0005-0000-0000-00008D030000}"/>
    <cellStyle name="Moneda 18 6" xfId="928" xr:uid="{00000000-0005-0000-0000-00008E030000}"/>
    <cellStyle name="Moneda 18 6 2" xfId="929" xr:uid="{00000000-0005-0000-0000-00008F030000}"/>
    <cellStyle name="Moneda 18 7" xfId="930" xr:uid="{00000000-0005-0000-0000-000090030000}"/>
    <cellStyle name="Moneda 18 8" xfId="931" xr:uid="{00000000-0005-0000-0000-000091030000}"/>
    <cellStyle name="Moneda 19" xfId="932" xr:uid="{00000000-0005-0000-0000-000092030000}"/>
    <cellStyle name="Moneda 19 2" xfId="933" xr:uid="{00000000-0005-0000-0000-000093030000}"/>
    <cellStyle name="Moneda 19 2 2" xfId="934" xr:uid="{00000000-0005-0000-0000-000094030000}"/>
    <cellStyle name="Moneda 19 2 2 2" xfId="935" xr:uid="{00000000-0005-0000-0000-000095030000}"/>
    <cellStyle name="Moneda 19 2 2 2 2" xfId="936" xr:uid="{00000000-0005-0000-0000-000096030000}"/>
    <cellStyle name="Moneda 19 2 2 3" xfId="937" xr:uid="{00000000-0005-0000-0000-000097030000}"/>
    <cellStyle name="Moneda 19 2 2 3 2" xfId="938" xr:uid="{00000000-0005-0000-0000-000098030000}"/>
    <cellStyle name="Moneda 19 2 2 4" xfId="939" xr:uid="{00000000-0005-0000-0000-000099030000}"/>
    <cellStyle name="Moneda 19 2 2 4 2" xfId="940" xr:uid="{00000000-0005-0000-0000-00009A030000}"/>
    <cellStyle name="Moneda 19 2 2 5" xfId="941" xr:uid="{00000000-0005-0000-0000-00009B030000}"/>
    <cellStyle name="Moneda 19 2 3" xfId="942" xr:uid="{00000000-0005-0000-0000-00009C030000}"/>
    <cellStyle name="Moneda 19 2 3 2" xfId="943" xr:uid="{00000000-0005-0000-0000-00009D030000}"/>
    <cellStyle name="Moneda 19 2 4" xfId="944" xr:uid="{00000000-0005-0000-0000-00009E030000}"/>
    <cellStyle name="Moneda 19 2 4 2" xfId="945" xr:uid="{00000000-0005-0000-0000-00009F030000}"/>
    <cellStyle name="Moneda 19 2 5" xfId="946" xr:uid="{00000000-0005-0000-0000-0000A0030000}"/>
    <cellStyle name="Moneda 19 2 5 2" xfId="947" xr:uid="{00000000-0005-0000-0000-0000A1030000}"/>
    <cellStyle name="Moneda 19 2 6" xfId="948" xr:uid="{00000000-0005-0000-0000-0000A2030000}"/>
    <cellStyle name="Moneda 19 2 7" xfId="949" xr:uid="{00000000-0005-0000-0000-0000A3030000}"/>
    <cellStyle name="Moneda 19 3" xfId="950" xr:uid="{00000000-0005-0000-0000-0000A4030000}"/>
    <cellStyle name="Moneda 19 3 2" xfId="951" xr:uid="{00000000-0005-0000-0000-0000A5030000}"/>
    <cellStyle name="Moneda 19 3 2 2" xfId="952" xr:uid="{00000000-0005-0000-0000-0000A6030000}"/>
    <cellStyle name="Moneda 19 3 3" xfId="953" xr:uid="{00000000-0005-0000-0000-0000A7030000}"/>
    <cellStyle name="Moneda 19 3 3 2" xfId="954" xr:uid="{00000000-0005-0000-0000-0000A8030000}"/>
    <cellStyle name="Moneda 19 3 4" xfId="955" xr:uid="{00000000-0005-0000-0000-0000A9030000}"/>
    <cellStyle name="Moneda 19 3 4 2" xfId="956" xr:uid="{00000000-0005-0000-0000-0000AA030000}"/>
    <cellStyle name="Moneda 19 3 5" xfId="957" xr:uid="{00000000-0005-0000-0000-0000AB030000}"/>
    <cellStyle name="Moneda 19 4" xfId="958" xr:uid="{00000000-0005-0000-0000-0000AC030000}"/>
    <cellStyle name="Moneda 19 4 2" xfId="959" xr:uid="{00000000-0005-0000-0000-0000AD030000}"/>
    <cellStyle name="Moneda 19 5" xfId="960" xr:uid="{00000000-0005-0000-0000-0000AE030000}"/>
    <cellStyle name="Moneda 19 5 2" xfId="961" xr:uid="{00000000-0005-0000-0000-0000AF030000}"/>
    <cellStyle name="Moneda 19 6" xfId="962" xr:uid="{00000000-0005-0000-0000-0000B0030000}"/>
    <cellStyle name="Moneda 19 6 2" xfId="963" xr:uid="{00000000-0005-0000-0000-0000B1030000}"/>
    <cellStyle name="Moneda 19 7" xfId="964" xr:uid="{00000000-0005-0000-0000-0000B2030000}"/>
    <cellStyle name="Moneda 19 8" xfId="965"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6" xr:uid="{00000000-0005-0000-0000-0000B7030000}"/>
    <cellStyle name="Moneda 2 2 3 2" xfId="967" xr:uid="{00000000-0005-0000-0000-0000B8030000}"/>
    <cellStyle name="Moneda 2 3" xfId="13" xr:uid="{00000000-0005-0000-0000-0000B9030000}"/>
    <cellStyle name="Moneda 2 3 10" xfId="968" xr:uid="{00000000-0005-0000-0000-0000BA030000}"/>
    <cellStyle name="Moneda 2 3 10 2" xfId="969" xr:uid="{00000000-0005-0000-0000-0000BB030000}"/>
    <cellStyle name="Moneda 2 3 10 2 2" xfId="970" xr:uid="{00000000-0005-0000-0000-0000BC030000}"/>
    <cellStyle name="Moneda 2 3 10 3" xfId="971" xr:uid="{00000000-0005-0000-0000-0000BD030000}"/>
    <cellStyle name="Moneda 2 3 11" xfId="972" xr:uid="{00000000-0005-0000-0000-0000BE030000}"/>
    <cellStyle name="Moneda 2 3 11 2" xfId="973" xr:uid="{00000000-0005-0000-0000-0000BF030000}"/>
    <cellStyle name="Moneda 2 3 11 3" xfId="974" xr:uid="{00000000-0005-0000-0000-0000C0030000}"/>
    <cellStyle name="Moneda 2 3 12" xfId="975" xr:uid="{00000000-0005-0000-0000-0000C1030000}"/>
    <cellStyle name="Moneda 2 3 2" xfId="976" xr:uid="{00000000-0005-0000-0000-0000C2030000}"/>
    <cellStyle name="Moneda 2 3 2 10" xfId="977" xr:uid="{00000000-0005-0000-0000-0000C3030000}"/>
    <cellStyle name="Moneda 2 3 2 11" xfId="978" xr:uid="{00000000-0005-0000-0000-0000C4030000}"/>
    <cellStyle name="Moneda 2 3 2 2" xfId="979" xr:uid="{00000000-0005-0000-0000-0000C5030000}"/>
    <cellStyle name="Moneda 2 3 2 2 2" xfId="980" xr:uid="{00000000-0005-0000-0000-0000C6030000}"/>
    <cellStyle name="Moneda 2 3 2 2 2 2" xfId="981" xr:uid="{00000000-0005-0000-0000-0000C7030000}"/>
    <cellStyle name="Moneda 2 3 2 2 2 2 2" xfId="982" xr:uid="{00000000-0005-0000-0000-0000C8030000}"/>
    <cellStyle name="Moneda 2 3 2 2 2 2 2 2" xfId="983" xr:uid="{00000000-0005-0000-0000-0000C9030000}"/>
    <cellStyle name="Moneda 2 3 2 2 2 2 2 2 2" xfId="984" xr:uid="{00000000-0005-0000-0000-0000CA030000}"/>
    <cellStyle name="Moneda 2 3 2 2 2 2 2 3" xfId="985" xr:uid="{00000000-0005-0000-0000-0000CB030000}"/>
    <cellStyle name="Moneda 2 3 2 2 2 2 3" xfId="986" xr:uid="{00000000-0005-0000-0000-0000CC030000}"/>
    <cellStyle name="Moneda 2 3 2 2 2 2 3 2" xfId="987" xr:uid="{00000000-0005-0000-0000-0000CD030000}"/>
    <cellStyle name="Moneda 2 3 2 2 2 2 3 3" xfId="988" xr:uid="{00000000-0005-0000-0000-0000CE030000}"/>
    <cellStyle name="Moneda 2 3 2 2 2 2 4" xfId="989" xr:uid="{00000000-0005-0000-0000-0000CF030000}"/>
    <cellStyle name="Moneda 2 3 2 2 2 2 4 2" xfId="990" xr:uid="{00000000-0005-0000-0000-0000D0030000}"/>
    <cellStyle name="Moneda 2 3 2 2 2 2 5" xfId="991" xr:uid="{00000000-0005-0000-0000-0000D1030000}"/>
    <cellStyle name="Moneda 2 3 2 2 2 2 6" xfId="992" xr:uid="{00000000-0005-0000-0000-0000D2030000}"/>
    <cellStyle name="Moneda 2 3 2 2 2 3" xfId="993" xr:uid="{00000000-0005-0000-0000-0000D3030000}"/>
    <cellStyle name="Moneda 2 3 2 2 2 3 2" xfId="994" xr:uid="{00000000-0005-0000-0000-0000D4030000}"/>
    <cellStyle name="Moneda 2 3 2 2 2 3 2 2" xfId="995" xr:uid="{00000000-0005-0000-0000-0000D5030000}"/>
    <cellStyle name="Moneda 2 3 2 2 2 3 3" xfId="996" xr:uid="{00000000-0005-0000-0000-0000D6030000}"/>
    <cellStyle name="Moneda 2 3 2 2 2 4" xfId="997" xr:uid="{00000000-0005-0000-0000-0000D7030000}"/>
    <cellStyle name="Moneda 2 3 2 2 2 4 2" xfId="998" xr:uid="{00000000-0005-0000-0000-0000D8030000}"/>
    <cellStyle name="Moneda 2 3 2 2 2 4 3" xfId="999" xr:uid="{00000000-0005-0000-0000-0000D9030000}"/>
    <cellStyle name="Moneda 2 3 2 2 2 5" xfId="1000" xr:uid="{00000000-0005-0000-0000-0000DA030000}"/>
    <cellStyle name="Moneda 2 3 2 2 2 5 2" xfId="1001" xr:uid="{00000000-0005-0000-0000-0000DB030000}"/>
    <cellStyle name="Moneda 2 3 2 2 2 6" xfId="1002" xr:uid="{00000000-0005-0000-0000-0000DC030000}"/>
    <cellStyle name="Moneda 2 3 2 2 2 7" xfId="1003" xr:uid="{00000000-0005-0000-0000-0000DD030000}"/>
    <cellStyle name="Moneda 2 3 2 2 3" xfId="1004" xr:uid="{00000000-0005-0000-0000-0000DE030000}"/>
    <cellStyle name="Moneda 2 3 2 2 3 2" xfId="1005" xr:uid="{00000000-0005-0000-0000-0000DF030000}"/>
    <cellStyle name="Moneda 2 3 2 2 3 2 2" xfId="1006" xr:uid="{00000000-0005-0000-0000-0000E0030000}"/>
    <cellStyle name="Moneda 2 3 2 2 3 2 2 2" xfId="1007" xr:uid="{00000000-0005-0000-0000-0000E1030000}"/>
    <cellStyle name="Moneda 2 3 2 2 3 2 2 3" xfId="1008" xr:uid="{00000000-0005-0000-0000-0000E2030000}"/>
    <cellStyle name="Moneda 2 3 2 2 3 2 3" xfId="1009" xr:uid="{00000000-0005-0000-0000-0000E3030000}"/>
    <cellStyle name="Moneda 2 3 2 2 3 2 4" xfId="1010" xr:uid="{00000000-0005-0000-0000-0000E4030000}"/>
    <cellStyle name="Moneda 2 3 2 2 3 3" xfId="1011" xr:uid="{00000000-0005-0000-0000-0000E5030000}"/>
    <cellStyle name="Moneda 2 3 2 2 3 3 2" xfId="1012" xr:uid="{00000000-0005-0000-0000-0000E6030000}"/>
    <cellStyle name="Moneda 2 3 2 2 3 3 2 2" xfId="1013" xr:uid="{00000000-0005-0000-0000-0000E7030000}"/>
    <cellStyle name="Moneda 2 3 2 2 3 3 3" xfId="1014" xr:uid="{00000000-0005-0000-0000-0000E8030000}"/>
    <cellStyle name="Moneda 2 3 2 2 3 4" xfId="1015" xr:uid="{00000000-0005-0000-0000-0000E9030000}"/>
    <cellStyle name="Moneda 2 3 2 2 3 4 2" xfId="1016" xr:uid="{00000000-0005-0000-0000-0000EA030000}"/>
    <cellStyle name="Moneda 2 3 2 2 3 4 3" xfId="1017" xr:uid="{00000000-0005-0000-0000-0000EB030000}"/>
    <cellStyle name="Moneda 2 3 2 2 3 5" xfId="1018" xr:uid="{00000000-0005-0000-0000-0000EC030000}"/>
    <cellStyle name="Moneda 2 3 2 2 3 6" xfId="1019" xr:uid="{00000000-0005-0000-0000-0000ED030000}"/>
    <cellStyle name="Moneda 2 3 2 2 4" xfId="1020" xr:uid="{00000000-0005-0000-0000-0000EE030000}"/>
    <cellStyle name="Moneda 2 3 2 2 4 2" xfId="1021" xr:uid="{00000000-0005-0000-0000-0000EF030000}"/>
    <cellStyle name="Moneda 2 3 2 2 4 2 2" xfId="1022" xr:uid="{00000000-0005-0000-0000-0000F0030000}"/>
    <cellStyle name="Moneda 2 3 2 2 4 2 2 2" xfId="1023" xr:uid="{00000000-0005-0000-0000-0000F1030000}"/>
    <cellStyle name="Moneda 2 3 2 2 4 2 3" xfId="1024" xr:uid="{00000000-0005-0000-0000-0000F2030000}"/>
    <cellStyle name="Moneda 2 3 2 2 4 2 4" xfId="1025" xr:uid="{00000000-0005-0000-0000-0000F3030000}"/>
    <cellStyle name="Moneda 2 3 2 2 4 3" xfId="1026" xr:uid="{00000000-0005-0000-0000-0000F4030000}"/>
    <cellStyle name="Moneda 2 3 2 2 4 3 2" xfId="1027" xr:uid="{00000000-0005-0000-0000-0000F5030000}"/>
    <cellStyle name="Moneda 2 3 2 2 4 4" xfId="1028" xr:uid="{00000000-0005-0000-0000-0000F6030000}"/>
    <cellStyle name="Moneda 2 3 2 2 4 5" xfId="1029" xr:uid="{00000000-0005-0000-0000-0000F7030000}"/>
    <cellStyle name="Moneda 2 3 2 2 5" xfId="1030" xr:uid="{00000000-0005-0000-0000-0000F8030000}"/>
    <cellStyle name="Moneda 2 3 2 2 5 2" xfId="1031" xr:uid="{00000000-0005-0000-0000-0000F9030000}"/>
    <cellStyle name="Moneda 2 3 2 2 5 2 2" xfId="1032" xr:uid="{00000000-0005-0000-0000-0000FA030000}"/>
    <cellStyle name="Moneda 2 3 2 2 5 2 3" xfId="1033" xr:uid="{00000000-0005-0000-0000-0000FB030000}"/>
    <cellStyle name="Moneda 2 3 2 2 5 3" xfId="1034" xr:uid="{00000000-0005-0000-0000-0000FC030000}"/>
    <cellStyle name="Moneda 2 3 2 2 5 4" xfId="1035" xr:uid="{00000000-0005-0000-0000-0000FD030000}"/>
    <cellStyle name="Moneda 2 3 2 2 6" xfId="1036" xr:uid="{00000000-0005-0000-0000-0000FE030000}"/>
    <cellStyle name="Moneda 2 3 2 2 6 2" xfId="1037" xr:uid="{00000000-0005-0000-0000-0000FF030000}"/>
    <cellStyle name="Moneda 2 3 2 2 6 2 2" xfId="1038" xr:uid="{00000000-0005-0000-0000-000000040000}"/>
    <cellStyle name="Moneda 2 3 2 2 6 3" xfId="1039" xr:uid="{00000000-0005-0000-0000-000001040000}"/>
    <cellStyle name="Moneda 2 3 2 2 7" xfId="1040" xr:uid="{00000000-0005-0000-0000-000002040000}"/>
    <cellStyle name="Moneda 2 3 2 2 7 2" xfId="1041" xr:uid="{00000000-0005-0000-0000-000003040000}"/>
    <cellStyle name="Moneda 2 3 2 2 8" xfId="1042" xr:uid="{00000000-0005-0000-0000-000004040000}"/>
    <cellStyle name="Moneda 2 3 2 3" xfId="1043" xr:uid="{00000000-0005-0000-0000-000005040000}"/>
    <cellStyle name="Moneda 2 3 2 3 2" xfId="1044" xr:uid="{00000000-0005-0000-0000-000006040000}"/>
    <cellStyle name="Moneda 2 3 2 3 2 2" xfId="1045" xr:uid="{00000000-0005-0000-0000-000007040000}"/>
    <cellStyle name="Moneda 2 3 2 3 2 2 2" xfId="1046" xr:uid="{00000000-0005-0000-0000-000008040000}"/>
    <cellStyle name="Moneda 2 3 2 3 2 2 2 2" xfId="1047" xr:uid="{00000000-0005-0000-0000-000009040000}"/>
    <cellStyle name="Moneda 2 3 2 3 2 2 2 3" xfId="1048" xr:uid="{00000000-0005-0000-0000-00000A040000}"/>
    <cellStyle name="Moneda 2 3 2 3 2 2 3" xfId="1049" xr:uid="{00000000-0005-0000-0000-00000B040000}"/>
    <cellStyle name="Moneda 2 3 2 3 2 2 3 2" xfId="1050" xr:uid="{00000000-0005-0000-0000-00000C040000}"/>
    <cellStyle name="Moneda 2 3 2 3 2 2 4" xfId="1051" xr:uid="{00000000-0005-0000-0000-00000D040000}"/>
    <cellStyle name="Moneda 2 3 2 3 2 2 4 2" xfId="1052" xr:uid="{00000000-0005-0000-0000-00000E040000}"/>
    <cellStyle name="Moneda 2 3 2 3 2 2 5" xfId="1053" xr:uid="{00000000-0005-0000-0000-00000F040000}"/>
    <cellStyle name="Moneda 2 3 2 3 2 2 6" xfId="1054" xr:uid="{00000000-0005-0000-0000-000010040000}"/>
    <cellStyle name="Moneda 2 3 2 3 2 3" xfId="1055" xr:uid="{00000000-0005-0000-0000-000011040000}"/>
    <cellStyle name="Moneda 2 3 2 3 2 3 2" xfId="1056" xr:uid="{00000000-0005-0000-0000-000012040000}"/>
    <cellStyle name="Moneda 2 3 2 3 2 3 3" xfId="1057" xr:uid="{00000000-0005-0000-0000-000013040000}"/>
    <cellStyle name="Moneda 2 3 2 3 2 4" xfId="1058" xr:uid="{00000000-0005-0000-0000-000014040000}"/>
    <cellStyle name="Moneda 2 3 2 3 2 4 2" xfId="1059" xr:uid="{00000000-0005-0000-0000-000015040000}"/>
    <cellStyle name="Moneda 2 3 2 3 2 5" xfId="1060" xr:uid="{00000000-0005-0000-0000-000016040000}"/>
    <cellStyle name="Moneda 2 3 2 3 2 5 2" xfId="1061" xr:uid="{00000000-0005-0000-0000-000017040000}"/>
    <cellStyle name="Moneda 2 3 2 3 2 6" xfId="1062" xr:uid="{00000000-0005-0000-0000-000018040000}"/>
    <cellStyle name="Moneda 2 3 2 3 2 7" xfId="1063" xr:uid="{00000000-0005-0000-0000-000019040000}"/>
    <cellStyle name="Moneda 2 3 2 3 3" xfId="1064" xr:uid="{00000000-0005-0000-0000-00001A040000}"/>
    <cellStyle name="Moneda 2 3 2 3 3 2" xfId="1065" xr:uid="{00000000-0005-0000-0000-00001B040000}"/>
    <cellStyle name="Moneda 2 3 2 3 3 2 2" xfId="1066" xr:uid="{00000000-0005-0000-0000-00001C040000}"/>
    <cellStyle name="Moneda 2 3 2 3 3 2 3" xfId="1067" xr:uid="{00000000-0005-0000-0000-00001D040000}"/>
    <cellStyle name="Moneda 2 3 2 3 3 3" xfId="1068" xr:uid="{00000000-0005-0000-0000-00001E040000}"/>
    <cellStyle name="Moneda 2 3 2 3 3 3 2" xfId="1069" xr:uid="{00000000-0005-0000-0000-00001F040000}"/>
    <cellStyle name="Moneda 2 3 2 3 3 4" xfId="1070" xr:uid="{00000000-0005-0000-0000-000020040000}"/>
    <cellStyle name="Moneda 2 3 2 3 3 4 2" xfId="1071" xr:uid="{00000000-0005-0000-0000-000021040000}"/>
    <cellStyle name="Moneda 2 3 2 3 3 5" xfId="1072" xr:uid="{00000000-0005-0000-0000-000022040000}"/>
    <cellStyle name="Moneda 2 3 2 3 3 6" xfId="1073" xr:uid="{00000000-0005-0000-0000-000023040000}"/>
    <cellStyle name="Moneda 2 3 2 3 4" xfId="1074" xr:uid="{00000000-0005-0000-0000-000024040000}"/>
    <cellStyle name="Moneda 2 3 2 3 4 2" xfId="1075" xr:uid="{00000000-0005-0000-0000-000025040000}"/>
    <cellStyle name="Moneda 2 3 2 3 4 3" xfId="1076" xr:uid="{00000000-0005-0000-0000-000026040000}"/>
    <cellStyle name="Moneda 2 3 2 3 5" xfId="1077" xr:uid="{00000000-0005-0000-0000-000027040000}"/>
    <cellStyle name="Moneda 2 3 2 3 5 2" xfId="1078" xr:uid="{00000000-0005-0000-0000-000028040000}"/>
    <cellStyle name="Moneda 2 3 2 3 6" xfId="1079" xr:uid="{00000000-0005-0000-0000-000029040000}"/>
    <cellStyle name="Moneda 2 3 2 3 6 2" xfId="1080" xr:uid="{00000000-0005-0000-0000-00002A040000}"/>
    <cellStyle name="Moneda 2 3 2 3 7" xfId="1081" xr:uid="{00000000-0005-0000-0000-00002B040000}"/>
    <cellStyle name="Moneda 2 3 2 3 8" xfId="1082" xr:uid="{00000000-0005-0000-0000-00002C040000}"/>
    <cellStyle name="Moneda 2 3 2 4" xfId="1083" xr:uid="{00000000-0005-0000-0000-00002D040000}"/>
    <cellStyle name="Moneda 2 3 2 4 2" xfId="1084" xr:uid="{00000000-0005-0000-0000-00002E040000}"/>
    <cellStyle name="Moneda 2 3 2 4 2 2" xfId="1085" xr:uid="{00000000-0005-0000-0000-00002F040000}"/>
    <cellStyle name="Moneda 2 3 2 4 2 2 2" xfId="1086" xr:uid="{00000000-0005-0000-0000-000030040000}"/>
    <cellStyle name="Moneda 2 3 2 4 2 2 2 2" xfId="1087" xr:uid="{00000000-0005-0000-0000-000031040000}"/>
    <cellStyle name="Moneda 2 3 2 4 2 2 2 3" xfId="1088" xr:uid="{00000000-0005-0000-0000-000032040000}"/>
    <cellStyle name="Moneda 2 3 2 4 2 2 3" xfId="1089" xr:uid="{00000000-0005-0000-0000-000033040000}"/>
    <cellStyle name="Moneda 2 3 2 4 2 2 3 2" xfId="1090" xr:uid="{00000000-0005-0000-0000-000034040000}"/>
    <cellStyle name="Moneda 2 3 2 4 2 2 4" xfId="1091" xr:uid="{00000000-0005-0000-0000-000035040000}"/>
    <cellStyle name="Moneda 2 3 2 4 2 2 4 2" xfId="1092" xr:uid="{00000000-0005-0000-0000-000036040000}"/>
    <cellStyle name="Moneda 2 3 2 4 2 2 5" xfId="1093" xr:uid="{00000000-0005-0000-0000-000037040000}"/>
    <cellStyle name="Moneda 2 3 2 4 2 2 6" xfId="1094" xr:uid="{00000000-0005-0000-0000-000038040000}"/>
    <cellStyle name="Moneda 2 3 2 4 2 3" xfId="1095" xr:uid="{00000000-0005-0000-0000-000039040000}"/>
    <cellStyle name="Moneda 2 3 2 4 2 3 2" xfId="1096" xr:uid="{00000000-0005-0000-0000-00003A040000}"/>
    <cellStyle name="Moneda 2 3 2 4 2 3 3" xfId="1097" xr:uid="{00000000-0005-0000-0000-00003B040000}"/>
    <cellStyle name="Moneda 2 3 2 4 2 4" xfId="1098" xr:uid="{00000000-0005-0000-0000-00003C040000}"/>
    <cellStyle name="Moneda 2 3 2 4 2 4 2" xfId="1099" xr:uid="{00000000-0005-0000-0000-00003D040000}"/>
    <cellStyle name="Moneda 2 3 2 4 2 5" xfId="1100" xr:uid="{00000000-0005-0000-0000-00003E040000}"/>
    <cellStyle name="Moneda 2 3 2 4 2 5 2" xfId="1101" xr:uid="{00000000-0005-0000-0000-00003F040000}"/>
    <cellStyle name="Moneda 2 3 2 4 2 6" xfId="1102" xr:uid="{00000000-0005-0000-0000-000040040000}"/>
    <cellStyle name="Moneda 2 3 2 4 2 7" xfId="1103" xr:uid="{00000000-0005-0000-0000-000041040000}"/>
    <cellStyle name="Moneda 2 3 2 4 3" xfId="1104" xr:uid="{00000000-0005-0000-0000-000042040000}"/>
    <cellStyle name="Moneda 2 3 2 4 3 2" xfId="1105" xr:uid="{00000000-0005-0000-0000-000043040000}"/>
    <cellStyle name="Moneda 2 3 2 4 3 2 2" xfId="1106" xr:uid="{00000000-0005-0000-0000-000044040000}"/>
    <cellStyle name="Moneda 2 3 2 4 3 2 3" xfId="1107" xr:uid="{00000000-0005-0000-0000-000045040000}"/>
    <cellStyle name="Moneda 2 3 2 4 3 3" xfId="1108" xr:uid="{00000000-0005-0000-0000-000046040000}"/>
    <cellStyle name="Moneda 2 3 2 4 3 3 2" xfId="1109" xr:uid="{00000000-0005-0000-0000-000047040000}"/>
    <cellStyle name="Moneda 2 3 2 4 3 4" xfId="1110" xr:uid="{00000000-0005-0000-0000-000048040000}"/>
    <cellStyle name="Moneda 2 3 2 4 3 4 2" xfId="1111" xr:uid="{00000000-0005-0000-0000-000049040000}"/>
    <cellStyle name="Moneda 2 3 2 4 3 5" xfId="1112" xr:uid="{00000000-0005-0000-0000-00004A040000}"/>
    <cellStyle name="Moneda 2 3 2 4 3 6" xfId="1113" xr:uid="{00000000-0005-0000-0000-00004B040000}"/>
    <cellStyle name="Moneda 2 3 2 4 4" xfId="1114" xr:uid="{00000000-0005-0000-0000-00004C040000}"/>
    <cellStyle name="Moneda 2 3 2 4 4 2" xfId="1115" xr:uid="{00000000-0005-0000-0000-00004D040000}"/>
    <cellStyle name="Moneda 2 3 2 4 4 3" xfId="1116" xr:uid="{00000000-0005-0000-0000-00004E040000}"/>
    <cellStyle name="Moneda 2 3 2 4 5" xfId="1117" xr:uid="{00000000-0005-0000-0000-00004F040000}"/>
    <cellStyle name="Moneda 2 3 2 4 5 2" xfId="1118" xr:uid="{00000000-0005-0000-0000-000050040000}"/>
    <cellStyle name="Moneda 2 3 2 4 6" xfId="1119" xr:uid="{00000000-0005-0000-0000-000051040000}"/>
    <cellStyle name="Moneda 2 3 2 4 6 2" xfId="1120" xr:uid="{00000000-0005-0000-0000-000052040000}"/>
    <cellStyle name="Moneda 2 3 2 4 7" xfId="1121" xr:uid="{00000000-0005-0000-0000-000053040000}"/>
    <cellStyle name="Moneda 2 3 2 4 8" xfId="1122" xr:uid="{00000000-0005-0000-0000-000054040000}"/>
    <cellStyle name="Moneda 2 3 2 5" xfId="1123" xr:uid="{00000000-0005-0000-0000-000055040000}"/>
    <cellStyle name="Moneda 2 3 2 5 2" xfId="1124" xr:uid="{00000000-0005-0000-0000-000056040000}"/>
    <cellStyle name="Moneda 2 3 2 5 2 2" xfId="1125" xr:uid="{00000000-0005-0000-0000-000057040000}"/>
    <cellStyle name="Moneda 2 3 2 5 2 2 2" xfId="1126" xr:uid="{00000000-0005-0000-0000-000058040000}"/>
    <cellStyle name="Moneda 2 3 2 5 2 2 2 2" xfId="1127" xr:uid="{00000000-0005-0000-0000-000059040000}"/>
    <cellStyle name="Moneda 2 3 2 5 2 2 3" xfId="1128" xr:uid="{00000000-0005-0000-0000-00005A040000}"/>
    <cellStyle name="Moneda 2 3 2 5 2 3" xfId="1129" xr:uid="{00000000-0005-0000-0000-00005B040000}"/>
    <cellStyle name="Moneda 2 3 2 5 2 3 2" xfId="1130" xr:uid="{00000000-0005-0000-0000-00005C040000}"/>
    <cellStyle name="Moneda 2 3 2 5 2 3 3" xfId="1131" xr:uid="{00000000-0005-0000-0000-00005D040000}"/>
    <cellStyle name="Moneda 2 3 2 5 2 4" xfId="1132" xr:uid="{00000000-0005-0000-0000-00005E040000}"/>
    <cellStyle name="Moneda 2 3 2 5 2 4 2" xfId="1133" xr:uid="{00000000-0005-0000-0000-00005F040000}"/>
    <cellStyle name="Moneda 2 3 2 5 2 5" xfId="1134" xr:uid="{00000000-0005-0000-0000-000060040000}"/>
    <cellStyle name="Moneda 2 3 2 5 2 6" xfId="1135" xr:uid="{00000000-0005-0000-0000-000061040000}"/>
    <cellStyle name="Moneda 2 3 2 5 3" xfId="1136" xr:uid="{00000000-0005-0000-0000-000062040000}"/>
    <cellStyle name="Moneda 2 3 2 5 3 2" xfId="1137" xr:uid="{00000000-0005-0000-0000-000063040000}"/>
    <cellStyle name="Moneda 2 3 2 5 3 2 2" xfId="1138" xr:uid="{00000000-0005-0000-0000-000064040000}"/>
    <cellStyle name="Moneda 2 3 2 5 3 3" xfId="1139" xr:uid="{00000000-0005-0000-0000-000065040000}"/>
    <cellStyle name="Moneda 2 3 2 5 4" xfId="1140" xr:uid="{00000000-0005-0000-0000-000066040000}"/>
    <cellStyle name="Moneda 2 3 2 5 4 2" xfId="1141" xr:uid="{00000000-0005-0000-0000-000067040000}"/>
    <cellStyle name="Moneda 2 3 2 5 4 3" xfId="1142" xr:uid="{00000000-0005-0000-0000-000068040000}"/>
    <cellStyle name="Moneda 2 3 2 5 5" xfId="1143" xr:uid="{00000000-0005-0000-0000-000069040000}"/>
    <cellStyle name="Moneda 2 3 2 5 5 2" xfId="1144" xr:uid="{00000000-0005-0000-0000-00006A040000}"/>
    <cellStyle name="Moneda 2 3 2 5 6" xfId="1145" xr:uid="{00000000-0005-0000-0000-00006B040000}"/>
    <cellStyle name="Moneda 2 3 2 5 7" xfId="1146" xr:uid="{00000000-0005-0000-0000-00006C040000}"/>
    <cellStyle name="Moneda 2 3 2 6" xfId="1147" xr:uid="{00000000-0005-0000-0000-00006D040000}"/>
    <cellStyle name="Moneda 2 3 2 6 2" xfId="1148" xr:uid="{00000000-0005-0000-0000-00006E040000}"/>
    <cellStyle name="Moneda 2 3 2 6 2 2" xfId="1149" xr:uid="{00000000-0005-0000-0000-00006F040000}"/>
    <cellStyle name="Moneda 2 3 2 6 2 2 2" xfId="1150" xr:uid="{00000000-0005-0000-0000-000070040000}"/>
    <cellStyle name="Moneda 2 3 2 6 2 3" xfId="1151" xr:uid="{00000000-0005-0000-0000-000071040000}"/>
    <cellStyle name="Moneda 2 3 2 6 3" xfId="1152" xr:uid="{00000000-0005-0000-0000-000072040000}"/>
    <cellStyle name="Moneda 2 3 2 6 3 2" xfId="1153" xr:uid="{00000000-0005-0000-0000-000073040000}"/>
    <cellStyle name="Moneda 2 3 2 6 3 3" xfId="1154" xr:uid="{00000000-0005-0000-0000-000074040000}"/>
    <cellStyle name="Moneda 2 3 2 6 4" xfId="1155" xr:uid="{00000000-0005-0000-0000-000075040000}"/>
    <cellStyle name="Moneda 2 3 2 6 4 2" xfId="1156" xr:uid="{00000000-0005-0000-0000-000076040000}"/>
    <cellStyle name="Moneda 2 3 2 6 5" xfId="1157" xr:uid="{00000000-0005-0000-0000-000077040000}"/>
    <cellStyle name="Moneda 2 3 2 6 6" xfId="1158" xr:uid="{00000000-0005-0000-0000-000078040000}"/>
    <cellStyle name="Moneda 2 3 2 7" xfId="1159" xr:uid="{00000000-0005-0000-0000-000079040000}"/>
    <cellStyle name="Moneda 2 3 2 7 2" xfId="1160" xr:uid="{00000000-0005-0000-0000-00007A040000}"/>
    <cellStyle name="Moneda 2 3 2 7 2 2" xfId="1161" xr:uid="{00000000-0005-0000-0000-00007B040000}"/>
    <cellStyle name="Moneda 2 3 2 7 3" xfId="1162" xr:uid="{00000000-0005-0000-0000-00007C040000}"/>
    <cellStyle name="Moneda 2 3 2 8" xfId="1163" xr:uid="{00000000-0005-0000-0000-00007D040000}"/>
    <cellStyle name="Moneda 2 3 2 8 2" xfId="1164" xr:uid="{00000000-0005-0000-0000-00007E040000}"/>
    <cellStyle name="Moneda 2 3 2 8 3" xfId="1165" xr:uid="{00000000-0005-0000-0000-00007F040000}"/>
    <cellStyle name="Moneda 2 3 2 9" xfId="1166" xr:uid="{00000000-0005-0000-0000-000080040000}"/>
    <cellStyle name="Moneda 2 3 2 9 2" xfId="1167" xr:uid="{00000000-0005-0000-0000-000081040000}"/>
    <cellStyle name="Moneda 2 3 3" xfId="1168" xr:uid="{00000000-0005-0000-0000-000082040000}"/>
    <cellStyle name="Moneda 2 3 3 2" xfId="1169" xr:uid="{00000000-0005-0000-0000-000083040000}"/>
    <cellStyle name="Moneda 2 3 3 2 2" xfId="1170" xr:uid="{00000000-0005-0000-0000-000084040000}"/>
    <cellStyle name="Moneda 2 3 3 2 2 2" xfId="1171" xr:uid="{00000000-0005-0000-0000-000085040000}"/>
    <cellStyle name="Moneda 2 3 3 2 2 2 2" xfId="1172" xr:uid="{00000000-0005-0000-0000-000086040000}"/>
    <cellStyle name="Moneda 2 3 3 2 2 2 2 2" xfId="1173" xr:uid="{00000000-0005-0000-0000-000087040000}"/>
    <cellStyle name="Moneda 2 3 3 2 2 2 3" xfId="1174" xr:uid="{00000000-0005-0000-0000-000088040000}"/>
    <cellStyle name="Moneda 2 3 3 2 2 3" xfId="1175" xr:uid="{00000000-0005-0000-0000-000089040000}"/>
    <cellStyle name="Moneda 2 3 3 2 2 3 2" xfId="1176" xr:uid="{00000000-0005-0000-0000-00008A040000}"/>
    <cellStyle name="Moneda 2 3 3 2 2 3 3" xfId="1177" xr:uid="{00000000-0005-0000-0000-00008B040000}"/>
    <cellStyle name="Moneda 2 3 3 2 2 4" xfId="1178" xr:uid="{00000000-0005-0000-0000-00008C040000}"/>
    <cellStyle name="Moneda 2 3 3 2 2 4 2" xfId="1179" xr:uid="{00000000-0005-0000-0000-00008D040000}"/>
    <cellStyle name="Moneda 2 3 3 2 2 5" xfId="1180" xr:uid="{00000000-0005-0000-0000-00008E040000}"/>
    <cellStyle name="Moneda 2 3 3 2 2 6" xfId="1181" xr:uid="{00000000-0005-0000-0000-00008F040000}"/>
    <cellStyle name="Moneda 2 3 3 2 3" xfId="1182" xr:uid="{00000000-0005-0000-0000-000090040000}"/>
    <cellStyle name="Moneda 2 3 3 2 3 2" xfId="1183" xr:uid="{00000000-0005-0000-0000-000091040000}"/>
    <cellStyle name="Moneda 2 3 3 2 3 2 2" xfId="1184" xr:uid="{00000000-0005-0000-0000-000092040000}"/>
    <cellStyle name="Moneda 2 3 3 2 3 3" xfId="1185" xr:uid="{00000000-0005-0000-0000-000093040000}"/>
    <cellStyle name="Moneda 2 3 3 2 4" xfId="1186" xr:uid="{00000000-0005-0000-0000-000094040000}"/>
    <cellStyle name="Moneda 2 3 3 2 4 2" xfId="1187" xr:uid="{00000000-0005-0000-0000-000095040000}"/>
    <cellStyle name="Moneda 2 3 3 2 4 3" xfId="1188" xr:uid="{00000000-0005-0000-0000-000096040000}"/>
    <cellStyle name="Moneda 2 3 3 2 5" xfId="1189" xr:uid="{00000000-0005-0000-0000-000097040000}"/>
    <cellStyle name="Moneda 2 3 3 2 5 2" xfId="1190" xr:uid="{00000000-0005-0000-0000-000098040000}"/>
    <cellStyle name="Moneda 2 3 3 2 6" xfId="1191" xr:uid="{00000000-0005-0000-0000-000099040000}"/>
    <cellStyle name="Moneda 2 3 3 2 7" xfId="1192" xr:uid="{00000000-0005-0000-0000-00009A040000}"/>
    <cellStyle name="Moneda 2 3 3 3" xfId="1193" xr:uid="{00000000-0005-0000-0000-00009B040000}"/>
    <cellStyle name="Moneda 2 3 3 3 2" xfId="1194" xr:uid="{00000000-0005-0000-0000-00009C040000}"/>
    <cellStyle name="Moneda 2 3 3 3 2 2" xfId="1195" xr:uid="{00000000-0005-0000-0000-00009D040000}"/>
    <cellStyle name="Moneda 2 3 3 3 2 2 2" xfId="1196" xr:uid="{00000000-0005-0000-0000-00009E040000}"/>
    <cellStyle name="Moneda 2 3 3 3 2 2 3" xfId="1197" xr:uid="{00000000-0005-0000-0000-00009F040000}"/>
    <cellStyle name="Moneda 2 3 3 3 2 3" xfId="1198" xr:uid="{00000000-0005-0000-0000-0000A0040000}"/>
    <cellStyle name="Moneda 2 3 3 3 2 4" xfId="1199" xr:uid="{00000000-0005-0000-0000-0000A1040000}"/>
    <cellStyle name="Moneda 2 3 3 3 3" xfId="1200" xr:uid="{00000000-0005-0000-0000-0000A2040000}"/>
    <cellStyle name="Moneda 2 3 3 3 3 2" xfId="1201" xr:uid="{00000000-0005-0000-0000-0000A3040000}"/>
    <cellStyle name="Moneda 2 3 3 3 3 2 2" xfId="1202" xr:uid="{00000000-0005-0000-0000-0000A4040000}"/>
    <cellStyle name="Moneda 2 3 3 3 3 3" xfId="1203" xr:uid="{00000000-0005-0000-0000-0000A5040000}"/>
    <cellStyle name="Moneda 2 3 3 3 4" xfId="1204" xr:uid="{00000000-0005-0000-0000-0000A6040000}"/>
    <cellStyle name="Moneda 2 3 3 3 4 2" xfId="1205" xr:uid="{00000000-0005-0000-0000-0000A7040000}"/>
    <cellStyle name="Moneda 2 3 3 3 4 3" xfId="1206" xr:uid="{00000000-0005-0000-0000-0000A8040000}"/>
    <cellStyle name="Moneda 2 3 3 3 5" xfId="1207" xr:uid="{00000000-0005-0000-0000-0000A9040000}"/>
    <cellStyle name="Moneda 2 3 3 3 6" xfId="1208" xr:uid="{00000000-0005-0000-0000-0000AA040000}"/>
    <cellStyle name="Moneda 2 3 3 4" xfId="1209" xr:uid="{00000000-0005-0000-0000-0000AB040000}"/>
    <cellStyle name="Moneda 2 3 3 4 2" xfId="1210" xr:uid="{00000000-0005-0000-0000-0000AC040000}"/>
    <cellStyle name="Moneda 2 3 3 4 2 2" xfId="1211" xr:uid="{00000000-0005-0000-0000-0000AD040000}"/>
    <cellStyle name="Moneda 2 3 3 4 2 2 2" xfId="1212" xr:uid="{00000000-0005-0000-0000-0000AE040000}"/>
    <cellStyle name="Moneda 2 3 3 4 2 3" xfId="1213" xr:uid="{00000000-0005-0000-0000-0000AF040000}"/>
    <cellStyle name="Moneda 2 3 3 4 2 4" xfId="1214" xr:uid="{00000000-0005-0000-0000-0000B0040000}"/>
    <cellStyle name="Moneda 2 3 3 4 3" xfId="1215" xr:uid="{00000000-0005-0000-0000-0000B1040000}"/>
    <cellStyle name="Moneda 2 3 3 4 3 2" xfId="1216" xr:uid="{00000000-0005-0000-0000-0000B2040000}"/>
    <cellStyle name="Moneda 2 3 3 4 4" xfId="1217" xr:uid="{00000000-0005-0000-0000-0000B3040000}"/>
    <cellStyle name="Moneda 2 3 3 4 5" xfId="1218" xr:uid="{00000000-0005-0000-0000-0000B4040000}"/>
    <cellStyle name="Moneda 2 3 3 5" xfId="1219" xr:uid="{00000000-0005-0000-0000-0000B5040000}"/>
    <cellStyle name="Moneda 2 3 3 5 2" xfId="1220" xr:uid="{00000000-0005-0000-0000-0000B6040000}"/>
    <cellStyle name="Moneda 2 3 3 5 2 2" xfId="1221" xr:uid="{00000000-0005-0000-0000-0000B7040000}"/>
    <cellStyle name="Moneda 2 3 3 5 2 3" xfId="1222" xr:uid="{00000000-0005-0000-0000-0000B8040000}"/>
    <cellStyle name="Moneda 2 3 3 5 3" xfId="1223" xr:uid="{00000000-0005-0000-0000-0000B9040000}"/>
    <cellStyle name="Moneda 2 3 3 5 4" xfId="1224" xr:uid="{00000000-0005-0000-0000-0000BA040000}"/>
    <cellStyle name="Moneda 2 3 3 6" xfId="1225" xr:uid="{00000000-0005-0000-0000-0000BB040000}"/>
    <cellStyle name="Moneda 2 3 3 6 2" xfId="1226" xr:uid="{00000000-0005-0000-0000-0000BC040000}"/>
    <cellStyle name="Moneda 2 3 3 6 2 2" xfId="1227" xr:uid="{00000000-0005-0000-0000-0000BD040000}"/>
    <cellStyle name="Moneda 2 3 3 6 3" xfId="1228" xr:uid="{00000000-0005-0000-0000-0000BE040000}"/>
    <cellStyle name="Moneda 2 3 3 7" xfId="1229" xr:uid="{00000000-0005-0000-0000-0000BF040000}"/>
    <cellStyle name="Moneda 2 3 3 7 2" xfId="1230" xr:uid="{00000000-0005-0000-0000-0000C0040000}"/>
    <cellStyle name="Moneda 2 3 3 8" xfId="1231" xr:uid="{00000000-0005-0000-0000-0000C1040000}"/>
    <cellStyle name="Moneda 2 3 4" xfId="1232" xr:uid="{00000000-0005-0000-0000-0000C2040000}"/>
    <cellStyle name="Moneda 2 3 4 2" xfId="1233" xr:uid="{00000000-0005-0000-0000-0000C3040000}"/>
    <cellStyle name="Moneda 2 3 4 2 2" xfId="1234" xr:uid="{00000000-0005-0000-0000-0000C4040000}"/>
    <cellStyle name="Moneda 2 3 4 2 2 2" xfId="1235" xr:uid="{00000000-0005-0000-0000-0000C5040000}"/>
    <cellStyle name="Moneda 2 3 4 2 2 2 2" xfId="1236" xr:uid="{00000000-0005-0000-0000-0000C6040000}"/>
    <cellStyle name="Moneda 2 3 4 2 2 2 2 2" xfId="1237" xr:uid="{00000000-0005-0000-0000-0000C7040000}"/>
    <cellStyle name="Moneda 2 3 4 2 2 2 3" xfId="1238" xr:uid="{00000000-0005-0000-0000-0000C8040000}"/>
    <cellStyle name="Moneda 2 3 4 2 2 3" xfId="1239" xr:uid="{00000000-0005-0000-0000-0000C9040000}"/>
    <cellStyle name="Moneda 2 3 4 2 2 3 2" xfId="1240" xr:uid="{00000000-0005-0000-0000-0000CA040000}"/>
    <cellStyle name="Moneda 2 3 4 2 2 3 3" xfId="1241" xr:uid="{00000000-0005-0000-0000-0000CB040000}"/>
    <cellStyle name="Moneda 2 3 4 2 2 4" xfId="1242" xr:uid="{00000000-0005-0000-0000-0000CC040000}"/>
    <cellStyle name="Moneda 2 3 4 2 2 4 2" xfId="1243" xr:uid="{00000000-0005-0000-0000-0000CD040000}"/>
    <cellStyle name="Moneda 2 3 4 2 2 5" xfId="1244" xr:uid="{00000000-0005-0000-0000-0000CE040000}"/>
    <cellStyle name="Moneda 2 3 4 2 2 6" xfId="1245" xr:uid="{00000000-0005-0000-0000-0000CF040000}"/>
    <cellStyle name="Moneda 2 3 4 2 3" xfId="1246" xr:uid="{00000000-0005-0000-0000-0000D0040000}"/>
    <cellStyle name="Moneda 2 3 4 2 3 2" xfId="1247" xr:uid="{00000000-0005-0000-0000-0000D1040000}"/>
    <cellStyle name="Moneda 2 3 4 2 3 2 2" xfId="1248" xr:uid="{00000000-0005-0000-0000-0000D2040000}"/>
    <cellStyle name="Moneda 2 3 4 2 3 3" xfId="1249" xr:uid="{00000000-0005-0000-0000-0000D3040000}"/>
    <cellStyle name="Moneda 2 3 4 2 4" xfId="1250" xr:uid="{00000000-0005-0000-0000-0000D4040000}"/>
    <cellStyle name="Moneda 2 3 4 2 4 2" xfId="1251" xr:uid="{00000000-0005-0000-0000-0000D5040000}"/>
    <cellStyle name="Moneda 2 3 4 2 4 3" xfId="1252" xr:uid="{00000000-0005-0000-0000-0000D6040000}"/>
    <cellStyle name="Moneda 2 3 4 2 5" xfId="1253" xr:uid="{00000000-0005-0000-0000-0000D7040000}"/>
    <cellStyle name="Moneda 2 3 4 2 5 2" xfId="1254" xr:uid="{00000000-0005-0000-0000-0000D8040000}"/>
    <cellStyle name="Moneda 2 3 4 2 6" xfId="1255" xr:uid="{00000000-0005-0000-0000-0000D9040000}"/>
    <cellStyle name="Moneda 2 3 4 2 7" xfId="1256" xr:uid="{00000000-0005-0000-0000-0000DA040000}"/>
    <cellStyle name="Moneda 2 3 4 3" xfId="1257" xr:uid="{00000000-0005-0000-0000-0000DB040000}"/>
    <cellStyle name="Moneda 2 3 4 3 2" xfId="1258" xr:uid="{00000000-0005-0000-0000-0000DC040000}"/>
    <cellStyle name="Moneda 2 3 4 3 2 2" xfId="1259" xr:uid="{00000000-0005-0000-0000-0000DD040000}"/>
    <cellStyle name="Moneda 2 3 4 3 2 2 2" xfId="1260" xr:uid="{00000000-0005-0000-0000-0000DE040000}"/>
    <cellStyle name="Moneda 2 3 4 3 2 2 3" xfId="1261" xr:uid="{00000000-0005-0000-0000-0000DF040000}"/>
    <cellStyle name="Moneda 2 3 4 3 2 3" xfId="1262" xr:uid="{00000000-0005-0000-0000-0000E0040000}"/>
    <cellStyle name="Moneda 2 3 4 3 2 4" xfId="1263" xr:uid="{00000000-0005-0000-0000-0000E1040000}"/>
    <cellStyle name="Moneda 2 3 4 3 3" xfId="1264" xr:uid="{00000000-0005-0000-0000-0000E2040000}"/>
    <cellStyle name="Moneda 2 3 4 3 3 2" xfId="1265" xr:uid="{00000000-0005-0000-0000-0000E3040000}"/>
    <cellStyle name="Moneda 2 3 4 3 3 2 2" xfId="1266" xr:uid="{00000000-0005-0000-0000-0000E4040000}"/>
    <cellStyle name="Moneda 2 3 4 3 3 3" xfId="1267" xr:uid="{00000000-0005-0000-0000-0000E5040000}"/>
    <cellStyle name="Moneda 2 3 4 3 4" xfId="1268" xr:uid="{00000000-0005-0000-0000-0000E6040000}"/>
    <cellStyle name="Moneda 2 3 4 3 4 2" xfId="1269" xr:uid="{00000000-0005-0000-0000-0000E7040000}"/>
    <cellStyle name="Moneda 2 3 4 3 4 3" xfId="1270" xr:uid="{00000000-0005-0000-0000-0000E8040000}"/>
    <cellStyle name="Moneda 2 3 4 3 5" xfId="1271" xr:uid="{00000000-0005-0000-0000-0000E9040000}"/>
    <cellStyle name="Moneda 2 3 4 3 6" xfId="1272" xr:uid="{00000000-0005-0000-0000-0000EA040000}"/>
    <cellStyle name="Moneda 2 3 4 4" xfId="1273" xr:uid="{00000000-0005-0000-0000-0000EB040000}"/>
    <cellStyle name="Moneda 2 3 4 4 2" xfId="1274" xr:uid="{00000000-0005-0000-0000-0000EC040000}"/>
    <cellStyle name="Moneda 2 3 4 4 2 2" xfId="1275" xr:uid="{00000000-0005-0000-0000-0000ED040000}"/>
    <cellStyle name="Moneda 2 3 4 4 2 2 2" xfId="1276" xr:uid="{00000000-0005-0000-0000-0000EE040000}"/>
    <cellStyle name="Moneda 2 3 4 4 2 3" xfId="1277" xr:uid="{00000000-0005-0000-0000-0000EF040000}"/>
    <cellStyle name="Moneda 2 3 4 4 2 4" xfId="1278" xr:uid="{00000000-0005-0000-0000-0000F0040000}"/>
    <cellStyle name="Moneda 2 3 4 4 3" xfId="1279" xr:uid="{00000000-0005-0000-0000-0000F1040000}"/>
    <cellStyle name="Moneda 2 3 4 4 3 2" xfId="1280" xr:uid="{00000000-0005-0000-0000-0000F2040000}"/>
    <cellStyle name="Moneda 2 3 4 4 4" xfId="1281" xr:uid="{00000000-0005-0000-0000-0000F3040000}"/>
    <cellStyle name="Moneda 2 3 4 4 5" xfId="1282" xr:uid="{00000000-0005-0000-0000-0000F4040000}"/>
    <cellStyle name="Moneda 2 3 4 5" xfId="1283" xr:uid="{00000000-0005-0000-0000-0000F5040000}"/>
    <cellStyle name="Moneda 2 3 4 5 2" xfId="1284" xr:uid="{00000000-0005-0000-0000-0000F6040000}"/>
    <cellStyle name="Moneda 2 3 4 5 2 2" xfId="1285" xr:uid="{00000000-0005-0000-0000-0000F7040000}"/>
    <cellStyle name="Moneda 2 3 4 5 2 3" xfId="1286" xr:uid="{00000000-0005-0000-0000-0000F8040000}"/>
    <cellStyle name="Moneda 2 3 4 5 3" xfId="1287" xr:uid="{00000000-0005-0000-0000-0000F9040000}"/>
    <cellStyle name="Moneda 2 3 4 5 4" xfId="1288" xr:uid="{00000000-0005-0000-0000-0000FA040000}"/>
    <cellStyle name="Moneda 2 3 4 6" xfId="1289" xr:uid="{00000000-0005-0000-0000-0000FB040000}"/>
    <cellStyle name="Moneda 2 3 4 6 2" xfId="1290" xr:uid="{00000000-0005-0000-0000-0000FC040000}"/>
    <cellStyle name="Moneda 2 3 4 6 2 2" xfId="1291" xr:uid="{00000000-0005-0000-0000-0000FD040000}"/>
    <cellStyle name="Moneda 2 3 4 6 3" xfId="1292" xr:uid="{00000000-0005-0000-0000-0000FE040000}"/>
    <cellStyle name="Moneda 2 3 4 7" xfId="1293" xr:uid="{00000000-0005-0000-0000-0000FF040000}"/>
    <cellStyle name="Moneda 2 3 4 7 2" xfId="1294" xr:uid="{00000000-0005-0000-0000-000000050000}"/>
    <cellStyle name="Moneda 2 3 4 8" xfId="1295" xr:uid="{00000000-0005-0000-0000-000001050000}"/>
    <cellStyle name="Moneda 2 3 5" xfId="1296" xr:uid="{00000000-0005-0000-0000-000002050000}"/>
    <cellStyle name="Moneda 2 3 5 2" xfId="1297" xr:uid="{00000000-0005-0000-0000-000003050000}"/>
    <cellStyle name="Moneda 2 3 5 2 2" xfId="1298" xr:uid="{00000000-0005-0000-0000-000004050000}"/>
    <cellStyle name="Moneda 2 3 5 2 2 2" xfId="1299" xr:uid="{00000000-0005-0000-0000-000005050000}"/>
    <cellStyle name="Moneda 2 3 5 2 2 2 2" xfId="1300" xr:uid="{00000000-0005-0000-0000-000006050000}"/>
    <cellStyle name="Moneda 2 3 5 2 2 2 3" xfId="1301" xr:uid="{00000000-0005-0000-0000-000007050000}"/>
    <cellStyle name="Moneda 2 3 5 2 2 3" xfId="1302" xr:uid="{00000000-0005-0000-0000-000008050000}"/>
    <cellStyle name="Moneda 2 3 5 2 2 3 2" xfId="1303" xr:uid="{00000000-0005-0000-0000-000009050000}"/>
    <cellStyle name="Moneda 2 3 5 2 2 4" xfId="1304" xr:uid="{00000000-0005-0000-0000-00000A050000}"/>
    <cellStyle name="Moneda 2 3 5 2 2 4 2" xfId="1305" xr:uid="{00000000-0005-0000-0000-00000B050000}"/>
    <cellStyle name="Moneda 2 3 5 2 2 5" xfId="1306" xr:uid="{00000000-0005-0000-0000-00000C050000}"/>
    <cellStyle name="Moneda 2 3 5 2 2 6" xfId="1307" xr:uid="{00000000-0005-0000-0000-00000D050000}"/>
    <cellStyle name="Moneda 2 3 5 2 3" xfId="1308" xr:uid="{00000000-0005-0000-0000-00000E050000}"/>
    <cellStyle name="Moneda 2 3 5 2 3 2" xfId="1309" xr:uid="{00000000-0005-0000-0000-00000F050000}"/>
    <cellStyle name="Moneda 2 3 5 2 3 3" xfId="1310" xr:uid="{00000000-0005-0000-0000-000010050000}"/>
    <cellStyle name="Moneda 2 3 5 2 4" xfId="1311" xr:uid="{00000000-0005-0000-0000-000011050000}"/>
    <cellStyle name="Moneda 2 3 5 2 4 2" xfId="1312" xr:uid="{00000000-0005-0000-0000-000012050000}"/>
    <cellStyle name="Moneda 2 3 5 2 5" xfId="1313" xr:uid="{00000000-0005-0000-0000-000013050000}"/>
    <cellStyle name="Moneda 2 3 5 2 5 2" xfId="1314" xr:uid="{00000000-0005-0000-0000-000014050000}"/>
    <cellStyle name="Moneda 2 3 5 2 6" xfId="1315" xr:uid="{00000000-0005-0000-0000-000015050000}"/>
    <cellStyle name="Moneda 2 3 5 2 7" xfId="1316" xr:uid="{00000000-0005-0000-0000-000016050000}"/>
    <cellStyle name="Moneda 2 3 5 3" xfId="1317" xr:uid="{00000000-0005-0000-0000-000017050000}"/>
    <cellStyle name="Moneda 2 3 5 3 2" xfId="1318" xr:uid="{00000000-0005-0000-0000-000018050000}"/>
    <cellStyle name="Moneda 2 3 5 3 2 2" xfId="1319" xr:uid="{00000000-0005-0000-0000-000019050000}"/>
    <cellStyle name="Moneda 2 3 5 3 2 3" xfId="1320" xr:uid="{00000000-0005-0000-0000-00001A050000}"/>
    <cellStyle name="Moneda 2 3 5 3 3" xfId="1321" xr:uid="{00000000-0005-0000-0000-00001B050000}"/>
    <cellStyle name="Moneda 2 3 5 3 3 2" xfId="1322" xr:uid="{00000000-0005-0000-0000-00001C050000}"/>
    <cellStyle name="Moneda 2 3 5 3 4" xfId="1323" xr:uid="{00000000-0005-0000-0000-00001D050000}"/>
    <cellStyle name="Moneda 2 3 5 3 4 2" xfId="1324" xr:uid="{00000000-0005-0000-0000-00001E050000}"/>
    <cellStyle name="Moneda 2 3 5 3 5" xfId="1325" xr:uid="{00000000-0005-0000-0000-00001F050000}"/>
    <cellStyle name="Moneda 2 3 5 3 6" xfId="1326" xr:uid="{00000000-0005-0000-0000-000020050000}"/>
    <cellStyle name="Moneda 2 3 5 4" xfId="1327" xr:uid="{00000000-0005-0000-0000-000021050000}"/>
    <cellStyle name="Moneda 2 3 5 4 2" xfId="1328" xr:uid="{00000000-0005-0000-0000-000022050000}"/>
    <cellStyle name="Moneda 2 3 5 4 3" xfId="1329" xr:uid="{00000000-0005-0000-0000-000023050000}"/>
    <cellStyle name="Moneda 2 3 5 5" xfId="1330" xr:uid="{00000000-0005-0000-0000-000024050000}"/>
    <cellStyle name="Moneda 2 3 5 5 2" xfId="1331" xr:uid="{00000000-0005-0000-0000-000025050000}"/>
    <cellStyle name="Moneda 2 3 5 6" xfId="1332" xr:uid="{00000000-0005-0000-0000-000026050000}"/>
    <cellStyle name="Moneda 2 3 5 6 2" xfId="1333" xr:uid="{00000000-0005-0000-0000-000027050000}"/>
    <cellStyle name="Moneda 2 3 5 7" xfId="1334" xr:uid="{00000000-0005-0000-0000-000028050000}"/>
    <cellStyle name="Moneda 2 3 5 8" xfId="1335" xr:uid="{00000000-0005-0000-0000-000029050000}"/>
    <cellStyle name="Moneda 2 3 6" xfId="1336" xr:uid="{00000000-0005-0000-0000-00002A050000}"/>
    <cellStyle name="Moneda 2 3 6 2" xfId="1337" xr:uid="{00000000-0005-0000-0000-00002B050000}"/>
    <cellStyle name="Moneda 2 3 6 2 2" xfId="1338" xr:uid="{00000000-0005-0000-0000-00002C050000}"/>
    <cellStyle name="Moneda 2 3 6 2 2 2" xfId="1339" xr:uid="{00000000-0005-0000-0000-00002D050000}"/>
    <cellStyle name="Moneda 2 3 6 2 2 2 2" xfId="1340" xr:uid="{00000000-0005-0000-0000-00002E050000}"/>
    <cellStyle name="Moneda 2 3 6 2 2 3" xfId="1341" xr:uid="{00000000-0005-0000-0000-00002F050000}"/>
    <cellStyle name="Moneda 2 3 6 2 3" xfId="1342" xr:uid="{00000000-0005-0000-0000-000030050000}"/>
    <cellStyle name="Moneda 2 3 6 2 3 2" xfId="1343" xr:uid="{00000000-0005-0000-0000-000031050000}"/>
    <cellStyle name="Moneda 2 3 6 2 3 3" xfId="1344" xr:uid="{00000000-0005-0000-0000-000032050000}"/>
    <cellStyle name="Moneda 2 3 6 2 4" xfId="1345" xr:uid="{00000000-0005-0000-0000-000033050000}"/>
    <cellStyle name="Moneda 2 3 6 2 4 2" xfId="1346" xr:uid="{00000000-0005-0000-0000-000034050000}"/>
    <cellStyle name="Moneda 2 3 6 2 5" xfId="1347" xr:uid="{00000000-0005-0000-0000-000035050000}"/>
    <cellStyle name="Moneda 2 3 6 2 6" xfId="1348" xr:uid="{00000000-0005-0000-0000-000036050000}"/>
    <cellStyle name="Moneda 2 3 6 3" xfId="1349" xr:uid="{00000000-0005-0000-0000-000037050000}"/>
    <cellStyle name="Moneda 2 3 6 3 2" xfId="1350" xr:uid="{00000000-0005-0000-0000-000038050000}"/>
    <cellStyle name="Moneda 2 3 6 3 2 2" xfId="1351" xr:uid="{00000000-0005-0000-0000-000039050000}"/>
    <cellStyle name="Moneda 2 3 6 3 3" xfId="1352" xr:uid="{00000000-0005-0000-0000-00003A050000}"/>
    <cellStyle name="Moneda 2 3 6 4" xfId="1353" xr:uid="{00000000-0005-0000-0000-00003B050000}"/>
    <cellStyle name="Moneda 2 3 6 4 2" xfId="1354" xr:uid="{00000000-0005-0000-0000-00003C050000}"/>
    <cellStyle name="Moneda 2 3 6 4 3" xfId="1355" xr:uid="{00000000-0005-0000-0000-00003D050000}"/>
    <cellStyle name="Moneda 2 3 6 5" xfId="1356" xr:uid="{00000000-0005-0000-0000-00003E050000}"/>
    <cellStyle name="Moneda 2 3 6 5 2" xfId="1357" xr:uid="{00000000-0005-0000-0000-00003F050000}"/>
    <cellStyle name="Moneda 2 3 6 6" xfId="1358" xr:uid="{00000000-0005-0000-0000-000040050000}"/>
    <cellStyle name="Moneda 2 3 6 7" xfId="1359" xr:uid="{00000000-0005-0000-0000-000041050000}"/>
    <cellStyle name="Moneda 2 3 7" xfId="1360" xr:uid="{00000000-0005-0000-0000-000042050000}"/>
    <cellStyle name="Moneda 2 3 7 2" xfId="1361" xr:uid="{00000000-0005-0000-0000-000043050000}"/>
    <cellStyle name="Moneda 2 3 7 2 2" xfId="1362" xr:uid="{00000000-0005-0000-0000-000044050000}"/>
    <cellStyle name="Moneda 2 3 7 2 2 2" xfId="1363" xr:uid="{00000000-0005-0000-0000-000045050000}"/>
    <cellStyle name="Moneda 2 3 7 2 2 3" xfId="1364" xr:uid="{00000000-0005-0000-0000-000046050000}"/>
    <cellStyle name="Moneda 2 3 7 2 3" xfId="1365" xr:uid="{00000000-0005-0000-0000-000047050000}"/>
    <cellStyle name="Moneda 2 3 7 2 4" xfId="1366" xr:uid="{00000000-0005-0000-0000-000048050000}"/>
    <cellStyle name="Moneda 2 3 7 3" xfId="1367" xr:uid="{00000000-0005-0000-0000-000049050000}"/>
    <cellStyle name="Moneda 2 3 7 3 2" xfId="1368" xr:uid="{00000000-0005-0000-0000-00004A050000}"/>
    <cellStyle name="Moneda 2 3 7 3 2 2" xfId="1369" xr:uid="{00000000-0005-0000-0000-00004B050000}"/>
    <cellStyle name="Moneda 2 3 7 3 3" xfId="1370" xr:uid="{00000000-0005-0000-0000-00004C050000}"/>
    <cellStyle name="Moneda 2 3 7 4" xfId="1371" xr:uid="{00000000-0005-0000-0000-00004D050000}"/>
    <cellStyle name="Moneda 2 3 7 4 2" xfId="1372" xr:uid="{00000000-0005-0000-0000-00004E050000}"/>
    <cellStyle name="Moneda 2 3 7 4 3" xfId="1373" xr:uid="{00000000-0005-0000-0000-00004F050000}"/>
    <cellStyle name="Moneda 2 3 7 5" xfId="1374" xr:uid="{00000000-0005-0000-0000-000050050000}"/>
    <cellStyle name="Moneda 2 3 7 6" xfId="1375" xr:uid="{00000000-0005-0000-0000-000051050000}"/>
    <cellStyle name="Moneda 2 3 8" xfId="1376" xr:uid="{00000000-0005-0000-0000-000052050000}"/>
    <cellStyle name="Moneda 2 3 8 2" xfId="1377" xr:uid="{00000000-0005-0000-0000-000053050000}"/>
    <cellStyle name="Moneda 2 3 8 2 2" xfId="1378" xr:uid="{00000000-0005-0000-0000-000054050000}"/>
    <cellStyle name="Moneda 2 3 8 2 3" xfId="1379" xr:uid="{00000000-0005-0000-0000-000055050000}"/>
    <cellStyle name="Moneda 2 3 8 3" xfId="1380" xr:uid="{00000000-0005-0000-0000-000056050000}"/>
    <cellStyle name="Moneda 2 3 8 4" xfId="1381" xr:uid="{00000000-0005-0000-0000-000057050000}"/>
    <cellStyle name="Moneda 2 3 9" xfId="1382" xr:uid="{00000000-0005-0000-0000-000058050000}"/>
    <cellStyle name="Moneda 2 3 9 2" xfId="1383" xr:uid="{00000000-0005-0000-0000-000059050000}"/>
    <cellStyle name="Moneda 2 3 9 2 2" xfId="1384" xr:uid="{00000000-0005-0000-0000-00005A050000}"/>
    <cellStyle name="Moneda 2 3 9 3" xfId="1385" xr:uid="{00000000-0005-0000-0000-00005B050000}"/>
    <cellStyle name="Moneda 2 4" xfId="1386" xr:uid="{00000000-0005-0000-0000-00005C050000}"/>
    <cellStyle name="Moneda 2 4 2" xfId="1387" xr:uid="{00000000-0005-0000-0000-00005D050000}"/>
    <cellStyle name="Moneda 2 5" xfId="1388" xr:uid="{00000000-0005-0000-0000-00005E050000}"/>
    <cellStyle name="Moneda 2 5 2" xfId="1389" xr:uid="{00000000-0005-0000-0000-00005F050000}"/>
    <cellStyle name="Moneda 2 5 2 2" xfId="1390" xr:uid="{00000000-0005-0000-0000-000060050000}"/>
    <cellStyle name="Moneda 2 5 3" xfId="1391" xr:uid="{00000000-0005-0000-0000-000061050000}"/>
    <cellStyle name="Moneda 2 5 3 2" xfId="1392" xr:uid="{00000000-0005-0000-0000-000062050000}"/>
    <cellStyle name="Moneda 2 5 4" xfId="1393" xr:uid="{00000000-0005-0000-0000-000063050000}"/>
    <cellStyle name="Moneda 2 5 4 2" xfId="1394" xr:uid="{00000000-0005-0000-0000-000064050000}"/>
    <cellStyle name="Moneda 2 5 5" xfId="1395" xr:uid="{00000000-0005-0000-0000-000065050000}"/>
    <cellStyle name="Moneda 2 6" xfId="1396" xr:uid="{00000000-0005-0000-0000-000066050000}"/>
    <cellStyle name="Moneda 20" xfId="1397" xr:uid="{00000000-0005-0000-0000-000067050000}"/>
    <cellStyle name="Moneda 20 2" xfId="1398" xr:uid="{00000000-0005-0000-0000-000068050000}"/>
    <cellStyle name="Moneda 20 2 2" xfId="1399" xr:uid="{00000000-0005-0000-0000-000069050000}"/>
    <cellStyle name="Moneda 20 2 2 2" xfId="1400" xr:uid="{00000000-0005-0000-0000-00006A050000}"/>
    <cellStyle name="Moneda 20 2 2 2 2" xfId="1401" xr:uid="{00000000-0005-0000-0000-00006B050000}"/>
    <cellStyle name="Moneda 20 2 2 3" xfId="1402" xr:uid="{00000000-0005-0000-0000-00006C050000}"/>
    <cellStyle name="Moneda 20 2 2 3 2" xfId="1403" xr:uid="{00000000-0005-0000-0000-00006D050000}"/>
    <cellStyle name="Moneda 20 2 2 4" xfId="1404" xr:uid="{00000000-0005-0000-0000-00006E050000}"/>
    <cellStyle name="Moneda 20 2 2 4 2" xfId="1405" xr:uid="{00000000-0005-0000-0000-00006F050000}"/>
    <cellStyle name="Moneda 20 2 2 5" xfId="1406" xr:uid="{00000000-0005-0000-0000-000070050000}"/>
    <cellStyle name="Moneda 20 2 3" xfId="1407" xr:uid="{00000000-0005-0000-0000-000071050000}"/>
    <cellStyle name="Moneda 20 2 3 2" xfId="1408" xr:uid="{00000000-0005-0000-0000-000072050000}"/>
    <cellStyle name="Moneda 20 2 4" xfId="1409" xr:uid="{00000000-0005-0000-0000-000073050000}"/>
    <cellStyle name="Moneda 20 2 4 2" xfId="1410" xr:uid="{00000000-0005-0000-0000-000074050000}"/>
    <cellStyle name="Moneda 20 2 5" xfId="1411" xr:uid="{00000000-0005-0000-0000-000075050000}"/>
    <cellStyle name="Moneda 20 2 5 2" xfId="1412" xr:uid="{00000000-0005-0000-0000-000076050000}"/>
    <cellStyle name="Moneda 20 2 6" xfId="1413" xr:uid="{00000000-0005-0000-0000-000077050000}"/>
    <cellStyle name="Moneda 20 2 7" xfId="1414" xr:uid="{00000000-0005-0000-0000-000078050000}"/>
    <cellStyle name="Moneda 20 3" xfId="1415" xr:uid="{00000000-0005-0000-0000-000079050000}"/>
    <cellStyle name="Moneda 20 3 2" xfId="1416" xr:uid="{00000000-0005-0000-0000-00007A050000}"/>
    <cellStyle name="Moneda 20 3 2 2" xfId="1417" xr:uid="{00000000-0005-0000-0000-00007B050000}"/>
    <cellStyle name="Moneda 20 3 3" xfId="1418" xr:uid="{00000000-0005-0000-0000-00007C050000}"/>
    <cellStyle name="Moneda 20 3 3 2" xfId="1419" xr:uid="{00000000-0005-0000-0000-00007D050000}"/>
    <cellStyle name="Moneda 20 3 4" xfId="1420" xr:uid="{00000000-0005-0000-0000-00007E050000}"/>
    <cellStyle name="Moneda 20 3 4 2" xfId="1421" xr:uid="{00000000-0005-0000-0000-00007F050000}"/>
    <cellStyle name="Moneda 20 3 5" xfId="1422" xr:uid="{00000000-0005-0000-0000-000080050000}"/>
    <cellStyle name="Moneda 20 4" xfId="1423" xr:uid="{00000000-0005-0000-0000-000081050000}"/>
    <cellStyle name="Moneda 20 4 2" xfId="1424" xr:uid="{00000000-0005-0000-0000-000082050000}"/>
    <cellStyle name="Moneda 20 5" xfId="1425" xr:uid="{00000000-0005-0000-0000-000083050000}"/>
    <cellStyle name="Moneda 20 5 2" xfId="1426" xr:uid="{00000000-0005-0000-0000-000084050000}"/>
    <cellStyle name="Moneda 20 6" xfId="1427" xr:uid="{00000000-0005-0000-0000-000085050000}"/>
    <cellStyle name="Moneda 20 6 2" xfId="1428" xr:uid="{00000000-0005-0000-0000-000086050000}"/>
    <cellStyle name="Moneda 20 7" xfId="1429" xr:uid="{00000000-0005-0000-0000-000087050000}"/>
    <cellStyle name="Moneda 20 8" xfId="1430" xr:uid="{00000000-0005-0000-0000-000088050000}"/>
    <cellStyle name="Moneda 21" xfId="1431" xr:uid="{00000000-0005-0000-0000-000089050000}"/>
    <cellStyle name="Moneda 21 2" xfId="1432" xr:uid="{00000000-0005-0000-0000-00008A050000}"/>
    <cellStyle name="Moneda 21 2 2" xfId="1433" xr:uid="{00000000-0005-0000-0000-00008B050000}"/>
    <cellStyle name="Moneda 21 2 2 2" xfId="1434" xr:uid="{00000000-0005-0000-0000-00008C050000}"/>
    <cellStyle name="Moneda 21 2 2 2 2" xfId="1435" xr:uid="{00000000-0005-0000-0000-00008D050000}"/>
    <cellStyle name="Moneda 21 2 2 3" xfId="1436" xr:uid="{00000000-0005-0000-0000-00008E050000}"/>
    <cellStyle name="Moneda 21 2 2 3 2" xfId="1437" xr:uid="{00000000-0005-0000-0000-00008F050000}"/>
    <cellStyle name="Moneda 21 2 2 4" xfId="1438" xr:uid="{00000000-0005-0000-0000-000090050000}"/>
    <cellStyle name="Moneda 21 2 2 4 2" xfId="1439" xr:uid="{00000000-0005-0000-0000-000091050000}"/>
    <cellStyle name="Moneda 21 2 2 5" xfId="1440" xr:uid="{00000000-0005-0000-0000-000092050000}"/>
    <cellStyle name="Moneda 21 2 3" xfId="1441" xr:uid="{00000000-0005-0000-0000-000093050000}"/>
    <cellStyle name="Moneda 21 2 3 2" xfId="1442" xr:uid="{00000000-0005-0000-0000-000094050000}"/>
    <cellStyle name="Moneda 21 2 4" xfId="1443" xr:uid="{00000000-0005-0000-0000-000095050000}"/>
    <cellStyle name="Moneda 21 2 4 2" xfId="1444" xr:uid="{00000000-0005-0000-0000-000096050000}"/>
    <cellStyle name="Moneda 21 2 5" xfId="1445" xr:uid="{00000000-0005-0000-0000-000097050000}"/>
    <cellStyle name="Moneda 21 2 5 2" xfId="1446" xr:uid="{00000000-0005-0000-0000-000098050000}"/>
    <cellStyle name="Moneda 21 2 6" xfId="1447" xr:uid="{00000000-0005-0000-0000-000099050000}"/>
    <cellStyle name="Moneda 21 2 7" xfId="1448" xr:uid="{00000000-0005-0000-0000-00009A050000}"/>
    <cellStyle name="Moneda 21 3" xfId="1449" xr:uid="{00000000-0005-0000-0000-00009B050000}"/>
    <cellStyle name="Moneda 21 3 2" xfId="1450" xr:uid="{00000000-0005-0000-0000-00009C050000}"/>
    <cellStyle name="Moneda 21 3 2 2" xfId="1451" xr:uid="{00000000-0005-0000-0000-00009D050000}"/>
    <cellStyle name="Moneda 21 3 3" xfId="1452" xr:uid="{00000000-0005-0000-0000-00009E050000}"/>
    <cellStyle name="Moneda 21 3 3 2" xfId="1453" xr:uid="{00000000-0005-0000-0000-00009F050000}"/>
    <cellStyle name="Moneda 21 3 4" xfId="1454" xr:uid="{00000000-0005-0000-0000-0000A0050000}"/>
    <cellStyle name="Moneda 21 3 4 2" xfId="1455" xr:uid="{00000000-0005-0000-0000-0000A1050000}"/>
    <cellStyle name="Moneda 21 3 5" xfId="1456" xr:uid="{00000000-0005-0000-0000-0000A2050000}"/>
    <cellStyle name="Moneda 21 4" xfId="1457" xr:uid="{00000000-0005-0000-0000-0000A3050000}"/>
    <cellStyle name="Moneda 21 4 2" xfId="1458" xr:uid="{00000000-0005-0000-0000-0000A4050000}"/>
    <cellStyle name="Moneda 21 5" xfId="1459" xr:uid="{00000000-0005-0000-0000-0000A5050000}"/>
    <cellStyle name="Moneda 21 5 2" xfId="1460" xr:uid="{00000000-0005-0000-0000-0000A6050000}"/>
    <cellStyle name="Moneda 21 6" xfId="1461" xr:uid="{00000000-0005-0000-0000-0000A7050000}"/>
    <cellStyle name="Moneda 21 6 2" xfId="1462" xr:uid="{00000000-0005-0000-0000-0000A8050000}"/>
    <cellStyle name="Moneda 21 7" xfId="1463" xr:uid="{00000000-0005-0000-0000-0000A9050000}"/>
    <cellStyle name="Moneda 21 8" xfId="1464" xr:uid="{00000000-0005-0000-0000-0000AA050000}"/>
    <cellStyle name="Moneda 22" xfId="1465" xr:uid="{00000000-0005-0000-0000-0000AB050000}"/>
    <cellStyle name="Moneda 22 2" xfId="1466" xr:uid="{00000000-0005-0000-0000-0000AC050000}"/>
    <cellStyle name="Moneda 22 2 2" xfId="1467" xr:uid="{00000000-0005-0000-0000-0000AD050000}"/>
    <cellStyle name="Moneda 22 2 2 2" xfId="1468" xr:uid="{00000000-0005-0000-0000-0000AE050000}"/>
    <cellStyle name="Moneda 22 2 2 2 2" xfId="1469" xr:uid="{00000000-0005-0000-0000-0000AF050000}"/>
    <cellStyle name="Moneda 22 2 2 3" xfId="1470" xr:uid="{00000000-0005-0000-0000-0000B0050000}"/>
    <cellStyle name="Moneda 22 2 2 3 2" xfId="1471" xr:uid="{00000000-0005-0000-0000-0000B1050000}"/>
    <cellStyle name="Moneda 22 2 2 4" xfId="1472" xr:uid="{00000000-0005-0000-0000-0000B2050000}"/>
    <cellStyle name="Moneda 22 2 2 4 2" xfId="1473" xr:uid="{00000000-0005-0000-0000-0000B3050000}"/>
    <cellStyle name="Moneda 22 2 2 5" xfId="1474" xr:uid="{00000000-0005-0000-0000-0000B4050000}"/>
    <cellStyle name="Moneda 22 2 3" xfId="1475" xr:uid="{00000000-0005-0000-0000-0000B5050000}"/>
    <cellStyle name="Moneda 22 2 3 2" xfId="1476" xr:uid="{00000000-0005-0000-0000-0000B6050000}"/>
    <cellStyle name="Moneda 22 2 4" xfId="1477" xr:uid="{00000000-0005-0000-0000-0000B7050000}"/>
    <cellStyle name="Moneda 22 2 4 2" xfId="1478" xr:uid="{00000000-0005-0000-0000-0000B8050000}"/>
    <cellStyle name="Moneda 22 2 5" xfId="1479" xr:uid="{00000000-0005-0000-0000-0000B9050000}"/>
    <cellStyle name="Moneda 22 2 5 2" xfId="1480" xr:uid="{00000000-0005-0000-0000-0000BA050000}"/>
    <cellStyle name="Moneda 22 2 6" xfId="1481" xr:uid="{00000000-0005-0000-0000-0000BB050000}"/>
    <cellStyle name="Moneda 22 3" xfId="1482" xr:uid="{00000000-0005-0000-0000-0000BC050000}"/>
    <cellStyle name="Moneda 22 3 2" xfId="1483" xr:uid="{00000000-0005-0000-0000-0000BD050000}"/>
    <cellStyle name="Moneda 22 3 2 2" xfId="1484" xr:uid="{00000000-0005-0000-0000-0000BE050000}"/>
    <cellStyle name="Moneda 22 3 3" xfId="1485" xr:uid="{00000000-0005-0000-0000-0000BF050000}"/>
    <cellStyle name="Moneda 22 3 3 2" xfId="1486" xr:uid="{00000000-0005-0000-0000-0000C0050000}"/>
    <cellStyle name="Moneda 22 3 4" xfId="1487" xr:uid="{00000000-0005-0000-0000-0000C1050000}"/>
    <cellStyle name="Moneda 22 3 4 2" xfId="1488" xr:uid="{00000000-0005-0000-0000-0000C2050000}"/>
    <cellStyle name="Moneda 22 3 5" xfId="1489" xr:uid="{00000000-0005-0000-0000-0000C3050000}"/>
    <cellStyle name="Moneda 22 4" xfId="1490" xr:uid="{00000000-0005-0000-0000-0000C4050000}"/>
    <cellStyle name="Moneda 22 4 2" xfId="1491" xr:uid="{00000000-0005-0000-0000-0000C5050000}"/>
    <cellStyle name="Moneda 22 5" xfId="1492" xr:uid="{00000000-0005-0000-0000-0000C6050000}"/>
    <cellStyle name="Moneda 22 5 2" xfId="1493" xr:uid="{00000000-0005-0000-0000-0000C7050000}"/>
    <cellStyle name="Moneda 22 6" xfId="1494" xr:uid="{00000000-0005-0000-0000-0000C8050000}"/>
    <cellStyle name="Moneda 22 6 2" xfId="1495" xr:uid="{00000000-0005-0000-0000-0000C9050000}"/>
    <cellStyle name="Moneda 22 7" xfId="1496" xr:uid="{00000000-0005-0000-0000-0000CA050000}"/>
    <cellStyle name="Moneda 22 8" xfId="1497" xr:uid="{00000000-0005-0000-0000-0000CB050000}"/>
    <cellStyle name="Moneda 23" xfId="1498" xr:uid="{00000000-0005-0000-0000-0000CC050000}"/>
    <cellStyle name="Moneda 23 2" xfId="1499" xr:uid="{00000000-0005-0000-0000-0000CD050000}"/>
    <cellStyle name="Moneda 23 2 2" xfId="1500" xr:uid="{00000000-0005-0000-0000-0000CE050000}"/>
    <cellStyle name="Moneda 23 2 2 2" xfId="1501" xr:uid="{00000000-0005-0000-0000-0000CF050000}"/>
    <cellStyle name="Moneda 23 2 3" xfId="1502" xr:uid="{00000000-0005-0000-0000-0000D0050000}"/>
    <cellStyle name="Moneda 23 2 3 2" xfId="1503" xr:uid="{00000000-0005-0000-0000-0000D1050000}"/>
    <cellStyle name="Moneda 23 2 4" xfId="1504" xr:uid="{00000000-0005-0000-0000-0000D2050000}"/>
    <cellStyle name="Moneda 23 2 4 2" xfId="1505" xr:uid="{00000000-0005-0000-0000-0000D3050000}"/>
    <cellStyle name="Moneda 23 2 5" xfId="1506" xr:uid="{00000000-0005-0000-0000-0000D4050000}"/>
    <cellStyle name="Moneda 23 3" xfId="1507" xr:uid="{00000000-0005-0000-0000-0000D5050000}"/>
    <cellStyle name="Moneda 23 3 2" xfId="1508" xr:uid="{00000000-0005-0000-0000-0000D6050000}"/>
    <cellStyle name="Moneda 23 4" xfId="1509" xr:uid="{00000000-0005-0000-0000-0000D7050000}"/>
    <cellStyle name="Moneda 23 4 2" xfId="1510" xr:uid="{00000000-0005-0000-0000-0000D8050000}"/>
    <cellStyle name="Moneda 23 5" xfId="1511" xr:uid="{00000000-0005-0000-0000-0000D9050000}"/>
    <cellStyle name="Moneda 23 5 2" xfId="1512" xr:uid="{00000000-0005-0000-0000-0000DA050000}"/>
    <cellStyle name="Moneda 23 6" xfId="1513" xr:uid="{00000000-0005-0000-0000-0000DB050000}"/>
    <cellStyle name="Moneda 23 7" xfId="1514" xr:uid="{00000000-0005-0000-0000-0000DC050000}"/>
    <cellStyle name="Moneda 24" xfId="1515" xr:uid="{00000000-0005-0000-0000-0000DD050000}"/>
    <cellStyle name="Moneda 24 2" xfId="1516" xr:uid="{00000000-0005-0000-0000-0000DE050000}"/>
    <cellStyle name="Moneda 24 2 2" xfId="1517" xr:uid="{00000000-0005-0000-0000-0000DF050000}"/>
    <cellStyle name="Moneda 24 2 2 2" xfId="1518" xr:uid="{00000000-0005-0000-0000-0000E0050000}"/>
    <cellStyle name="Moneda 24 2 3" xfId="1519" xr:uid="{00000000-0005-0000-0000-0000E1050000}"/>
    <cellStyle name="Moneda 24 2 3 2" xfId="1520" xr:uid="{00000000-0005-0000-0000-0000E2050000}"/>
    <cellStyle name="Moneda 24 2 4" xfId="1521" xr:uid="{00000000-0005-0000-0000-0000E3050000}"/>
    <cellStyle name="Moneda 24 2 4 2" xfId="1522" xr:uid="{00000000-0005-0000-0000-0000E4050000}"/>
    <cellStyle name="Moneda 24 2 5" xfId="1523" xr:uid="{00000000-0005-0000-0000-0000E5050000}"/>
    <cellStyle name="Moneda 24 3" xfId="1524" xr:uid="{00000000-0005-0000-0000-0000E6050000}"/>
    <cellStyle name="Moneda 24 3 2" xfId="1525" xr:uid="{00000000-0005-0000-0000-0000E7050000}"/>
    <cellStyle name="Moneda 24 4" xfId="1526" xr:uid="{00000000-0005-0000-0000-0000E8050000}"/>
    <cellStyle name="Moneda 24 4 2" xfId="1527" xr:uid="{00000000-0005-0000-0000-0000E9050000}"/>
    <cellStyle name="Moneda 24 5" xfId="1528" xr:uid="{00000000-0005-0000-0000-0000EA050000}"/>
    <cellStyle name="Moneda 24 5 2" xfId="1529" xr:uid="{00000000-0005-0000-0000-0000EB050000}"/>
    <cellStyle name="Moneda 24 6" xfId="1530" xr:uid="{00000000-0005-0000-0000-0000EC050000}"/>
    <cellStyle name="Moneda 24 7" xfId="1531" xr:uid="{00000000-0005-0000-0000-0000ED050000}"/>
    <cellStyle name="Moneda 25" xfId="1532" xr:uid="{00000000-0005-0000-0000-0000EE050000}"/>
    <cellStyle name="Moneda 25 2" xfId="1533" xr:uid="{00000000-0005-0000-0000-0000EF050000}"/>
    <cellStyle name="Moneda 25 2 2" xfId="1534" xr:uid="{00000000-0005-0000-0000-0000F0050000}"/>
    <cellStyle name="Moneda 25 3" xfId="1535" xr:uid="{00000000-0005-0000-0000-0000F1050000}"/>
    <cellStyle name="Moneda 25 3 2" xfId="1536" xr:uid="{00000000-0005-0000-0000-0000F2050000}"/>
    <cellStyle name="Moneda 25 4" xfId="1537" xr:uid="{00000000-0005-0000-0000-0000F3050000}"/>
    <cellStyle name="Moneda 25 4 2" xfId="1538" xr:uid="{00000000-0005-0000-0000-0000F4050000}"/>
    <cellStyle name="Moneda 25 5" xfId="1539" xr:uid="{00000000-0005-0000-0000-0000F5050000}"/>
    <cellStyle name="Moneda 26" xfId="1540" xr:uid="{00000000-0005-0000-0000-0000F6050000}"/>
    <cellStyle name="Moneda 26 2" xfId="1541" xr:uid="{00000000-0005-0000-0000-0000F7050000}"/>
    <cellStyle name="Moneda 26 2 2" xfId="1542" xr:uid="{00000000-0005-0000-0000-0000F8050000}"/>
    <cellStyle name="Moneda 26 3" xfId="1543" xr:uid="{00000000-0005-0000-0000-0000F9050000}"/>
    <cellStyle name="Moneda 26 3 2" xfId="1544" xr:uid="{00000000-0005-0000-0000-0000FA050000}"/>
    <cellStyle name="Moneda 26 4" xfId="1545" xr:uid="{00000000-0005-0000-0000-0000FB050000}"/>
    <cellStyle name="Moneda 26 4 2" xfId="1546" xr:uid="{00000000-0005-0000-0000-0000FC050000}"/>
    <cellStyle name="Moneda 26 5" xfId="1547" xr:uid="{00000000-0005-0000-0000-0000FD050000}"/>
    <cellStyle name="Moneda 27" xfId="1548" xr:uid="{00000000-0005-0000-0000-0000FE050000}"/>
    <cellStyle name="Moneda 27 2" xfId="1549" xr:uid="{00000000-0005-0000-0000-0000FF050000}"/>
    <cellStyle name="Moneda 27 2 2" xfId="1550" xr:uid="{00000000-0005-0000-0000-000000060000}"/>
    <cellStyle name="Moneda 27 3" xfId="1551" xr:uid="{00000000-0005-0000-0000-000001060000}"/>
    <cellStyle name="Moneda 27 3 2" xfId="1552" xr:uid="{00000000-0005-0000-0000-000002060000}"/>
    <cellStyle name="Moneda 27 4" xfId="1553" xr:uid="{00000000-0005-0000-0000-000003060000}"/>
    <cellStyle name="Moneda 27 4 2" xfId="1554" xr:uid="{00000000-0005-0000-0000-000004060000}"/>
    <cellStyle name="Moneda 27 5" xfId="1555" xr:uid="{00000000-0005-0000-0000-000005060000}"/>
    <cellStyle name="Moneda 28" xfId="1556" xr:uid="{00000000-0005-0000-0000-000006060000}"/>
    <cellStyle name="Moneda 28 2" xfId="1557" xr:uid="{00000000-0005-0000-0000-000007060000}"/>
    <cellStyle name="Moneda 28 2 2" xfId="1558" xr:uid="{00000000-0005-0000-0000-000008060000}"/>
    <cellStyle name="Moneda 28 3" xfId="1559" xr:uid="{00000000-0005-0000-0000-000009060000}"/>
    <cellStyle name="Moneda 28 3 2" xfId="1560" xr:uid="{00000000-0005-0000-0000-00000A060000}"/>
    <cellStyle name="Moneda 28 4" xfId="1561" xr:uid="{00000000-0005-0000-0000-00000B060000}"/>
    <cellStyle name="Moneda 28 4 2" xfId="1562" xr:uid="{00000000-0005-0000-0000-00000C060000}"/>
    <cellStyle name="Moneda 28 5" xfId="1563" xr:uid="{00000000-0005-0000-0000-00000D060000}"/>
    <cellStyle name="Moneda 29" xfId="1564" xr:uid="{00000000-0005-0000-0000-00000E060000}"/>
    <cellStyle name="Moneda 29 2" xfId="1565" xr:uid="{00000000-0005-0000-0000-00000F060000}"/>
    <cellStyle name="Moneda 29 2 2" xfId="1566" xr:uid="{00000000-0005-0000-0000-000010060000}"/>
    <cellStyle name="Moneda 29 3" xfId="1567" xr:uid="{00000000-0005-0000-0000-000011060000}"/>
    <cellStyle name="Moneda 29 3 2" xfId="1568" xr:uid="{00000000-0005-0000-0000-000012060000}"/>
    <cellStyle name="Moneda 29 4" xfId="1569" xr:uid="{00000000-0005-0000-0000-000013060000}"/>
    <cellStyle name="Moneda 29 4 2" xfId="1570" xr:uid="{00000000-0005-0000-0000-000014060000}"/>
    <cellStyle name="Moneda 29 5" xfId="1571" xr:uid="{00000000-0005-0000-0000-000015060000}"/>
    <cellStyle name="Moneda 3" xfId="14" xr:uid="{00000000-0005-0000-0000-000016060000}"/>
    <cellStyle name="Moneda 3 10" xfId="1572" xr:uid="{00000000-0005-0000-0000-000017060000}"/>
    <cellStyle name="Moneda 3 10 2" xfId="1573" xr:uid="{00000000-0005-0000-0000-000018060000}"/>
    <cellStyle name="Moneda 3 10 2 2" xfId="1574" xr:uid="{00000000-0005-0000-0000-000019060000}"/>
    <cellStyle name="Moneda 3 10 3" xfId="1575" xr:uid="{00000000-0005-0000-0000-00001A060000}"/>
    <cellStyle name="Moneda 3 10 3 2" xfId="1576" xr:uid="{00000000-0005-0000-0000-00001B060000}"/>
    <cellStyle name="Moneda 3 10 4" xfId="1577" xr:uid="{00000000-0005-0000-0000-00001C060000}"/>
    <cellStyle name="Moneda 3 10 4 2" xfId="1578" xr:uid="{00000000-0005-0000-0000-00001D060000}"/>
    <cellStyle name="Moneda 3 10 5" xfId="1579" xr:uid="{00000000-0005-0000-0000-00001E060000}"/>
    <cellStyle name="Moneda 3 11" xfId="1580" xr:uid="{00000000-0005-0000-0000-00001F060000}"/>
    <cellStyle name="Moneda 3 11 2" xfId="1581" xr:uid="{00000000-0005-0000-0000-000020060000}"/>
    <cellStyle name="Moneda 3 12" xfId="1582" xr:uid="{00000000-0005-0000-0000-000021060000}"/>
    <cellStyle name="Moneda 3 12 2" xfId="1583" xr:uid="{00000000-0005-0000-0000-000022060000}"/>
    <cellStyle name="Moneda 3 13" xfId="1584" xr:uid="{00000000-0005-0000-0000-000023060000}"/>
    <cellStyle name="Moneda 3 13 2" xfId="1585" xr:uid="{00000000-0005-0000-0000-000024060000}"/>
    <cellStyle name="Moneda 3 14" xfId="1586" xr:uid="{00000000-0005-0000-0000-000025060000}"/>
    <cellStyle name="Moneda 3 14 2" xfId="1587" xr:uid="{00000000-0005-0000-0000-000026060000}"/>
    <cellStyle name="Moneda 3 15" xfId="1588" xr:uid="{00000000-0005-0000-0000-000027060000}"/>
    <cellStyle name="Moneda 3 15 2" xfId="1589" xr:uid="{00000000-0005-0000-0000-000028060000}"/>
    <cellStyle name="Moneda 3 15 3" xfId="1590" xr:uid="{00000000-0005-0000-0000-000029060000}"/>
    <cellStyle name="Moneda 3 16" xfId="1591" xr:uid="{00000000-0005-0000-0000-00002A060000}"/>
    <cellStyle name="Moneda 3 2" xfId="1592" xr:uid="{00000000-0005-0000-0000-00002B060000}"/>
    <cellStyle name="Moneda 3 2 10" xfId="1593" xr:uid="{00000000-0005-0000-0000-00002C060000}"/>
    <cellStyle name="Moneda 3 2 10 2" xfId="1594" xr:uid="{00000000-0005-0000-0000-00002D060000}"/>
    <cellStyle name="Moneda 3 2 11" xfId="1595" xr:uid="{00000000-0005-0000-0000-00002E060000}"/>
    <cellStyle name="Moneda 3 2 2" xfId="1596" xr:uid="{00000000-0005-0000-0000-00002F060000}"/>
    <cellStyle name="Moneda 3 2 2 2" xfId="1597" xr:uid="{00000000-0005-0000-0000-000030060000}"/>
    <cellStyle name="Moneda 3 2 2 2 2" xfId="1598" xr:uid="{00000000-0005-0000-0000-000031060000}"/>
    <cellStyle name="Moneda 3 2 2 2 2 2" xfId="1599" xr:uid="{00000000-0005-0000-0000-000032060000}"/>
    <cellStyle name="Moneda 3 2 2 2 2 2 2" xfId="1600" xr:uid="{00000000-0005-0000-0000-000033060000}"/>
    <cellStyle name="Moneda 3 2 2 2 2 3" xfId="1601" xr:uid="{00000000-0005-0000-0000-000034060000}"/>
    <cellStyle name="Moneda 3 2 2 2 2 3 2" xfId="1602" xr:uid="{00000000-0005-0000-0000-000035060000}"/>
    <cellStyle name="Moneda 3 2 2 2 2 4" xfId="1603" xr:uid="{00000000-0005-0000-0000-000036060000}"/>
    <cellStyle name="Moneda 3 2 2 2 2 4 2" xfId="1604" xr:uid="{00000000-0005-0000-0000-000037060000}"/>
    <cellStyle name="Moneda 3 2 2 2 2 5" xfId="1605" xr:uid="{00000000-0005-0000-0000-000038060000}"/>
    <cellStyle name="Moneda 3 2 2 2 3" xfId="1606" xr:uid="{00000000-0005-0000-0000-000039060000}"/>
    <cellStyle name="Moneda 3 2 2 2 3 2" xfId="1607" xr:uid="{00000000-0005-0000-0000-00003A060000}"/>
    <cellStyle name="Moneda 3 2 2 2 4" xfId="1608" xr:uid="{00000000-0005-0000-0000-00003B060000}"/>
    <cellStyle name="Moneda 3 2 2 2 4 2" xfId="1609" xr:uid="{00000000-0005-0000-0000-00003C060000}"/>
    <cellStyle name="Moneda 3 2 2 2 5" xfId="1610" xr:uid="{00000000-0005-0000-0000-00003D060000}"/>
    <cellStyle name="Moneda 3 2 2 2 5 2" xfId="1611" xr:uid="{00000000-0005-0000-0000-00003E060000}"/>
    <cellStyle name="Moneda 3 2 2 2 6" xfId="1612" xr:uid="{00000000-0005-0000-0000-00003F060000}"/>
    <cellStyle name="Moneda 3 2 2 3" xfId="1613" xr:uid="{00000000-0005-0000-0000-000040060000}"/>
    <cellStyle name="Moneda 3 2 2 3 2" xfId="1614" xr:uid="{00000000-0005-0000-0000-000041060000}"/>
    <cellStyle name="Moneda 3 2 2 3 2 2" xfId="1615" xr:uid="{00000000-0005-0000-0000-000042060000}"/>
    <cellStyle name="Moneda 3 2 2 3 2 2 2" xfId="1616" xr:uid="{00000000-0005-0000-0000-000043060000}"/>
    <cellStyle name="Moneda 3 2 2 3 2 3" xfId="1617" xr:uid="{00000000-0005-0000-0000-000044060000}"/>
    <cellStyle name="Moneda 3 2 2 3 3" xfId="1618" xr:uid="{00000000-0005-0000-0000-000045060000}"/>
    <cellStyle name="Moneda 3 2 2 3 3 2" xfId="1619" xr:uid="{00000000-0005-0000-0000-000046060000}"/>
    <cellStyle name="Moneda 3 2 2 3 4" xfId="1620" xr:uid="{00000000-0005-0000-0000-000047060000}"/>
    <cellStyle name="Moneda 3 2 2 3 4 2" xfId="1621" xr:uid="{00000000-0005-0000-0000-000048060000}"/>
    <cellStyle name="Moneda 3 2 2 3 5" xfId="1622" xr:uid="{00000000-0005-0000-0000-000049060000}"/>
    <cellStyle name="Moneda 3 2 2 4" xfId="1623" xr:uid="{00000000-0005-0000-0000-00004A060000}"/>
    <cellStyle name="Moneda 3 2 2 4 2" xfId="1624" xr:uid="{00000000-0005-0000-0000-00004B060000}"/>
    <cellStyle name="Moneda 3 2 2 4 2 2" xfId="1625" xr:uid="{00000000-0005-0000-0000-00004C060000}"/>
    <cellStyle name="Moneda 3 2 2 4 2 2 2" xfId="1626" xr:uid="{00000000-0005-0000-0000-00004D060000}"/>
    <cellStyle name="Moneda 3 2 2 4 2 3" xfId="1627" xr:uid="{00000000-0005-0000-0000-00004E060000}"/>
    <cellStyle name="Moneda 3 2 2 4 3" xfId="1628" xr:uid="{00000000-0005-0000-0000-00004F060000}"/>
    <cellStyle name="Moneda 3 2 2 4 3 2" xfId="1629" xr:uid="{00000000-0005-0000-0000-000050060000}"/>
    <cellStyle name="Moneda 3 2 2 4 4" xfId="1630" xr:uid="{00000000-0005-0000-0000-000051060000}"/>
    <cellStyle name="Moneda 3 2 2 5" xfId="1631" xr:uid="{00000000-0005-0000-0000-000052060000}"/>
    <cellStyle name="Moneda 3 2 2 5 2" xfId="1632" xr:uid="{00000000-0005-0000-0000-000053060000}"/>
    <cellStyle name="Moneda 3 2 2 5 2 2" xfId="1633" xr:uid="{00000000-0005-0000-0000-000054060000}"/>
    <cellStyle name="Moneda 3 2 2 5 3" xfId="1634" xr:uid="{00000000-0005-0000-0000-000055060000}"/>
    <cellStyle name="Moneda 3 2 2 6" xfId="1635" xr:uid="{00000000-0005-0000-0000-000056060000}"/>
    <cellStyle name="Moneda 3 2 2 6 2" xfId="1636" xr:uid="{00000000-0005-0000-0000-000057060000}"/>
    <cellStyle name="Moneda 3 2 2 7" xfId="1637" xr:uid="{00000000-0005-0000-0000-000058060000}"/>
    <cellStyle name="Moneda 3 2 3" xfId="1638" xr:uid="{00000000-0005-0000-0000-000059060000}"/>
    <cellStyle name="Moneda 3 2 3 2" xfId="1639" xr:uid="{00000000-0005-0000-0000-00005A060000}"/>
    <cellStyle name="Moneda 3 2 3 2 2" xfId="1640" xr:uid="{00000000-0005-0000-0000-00005B060000}"/>
    <cellStyle name="Moneda 3 2 3 2 2 2" xfId="1641" xr:uid="{00000000-0005-0000-0000-00005C060000}"/>
    <cellStyle name="Moneda 3 2 3 2 2 2 2" xfId="1642" xr:uid="{00000000-0005-0000-0000-00005D060000}"/>
    <cellStyle name="Moneda 3 2 3 2 2 3" xfId="1643" xr:uid="{00000000-0005-0000-0000-00005E060000}"/>
    <cellStyle name="Moneda 3 2 3 2 2 3 2" xfId="1644" xr:uid="{00000000-0005-0000-0000-00005F060000}"/>
    <cellStyle name="Moneda 3 2 3 2 2 4" xfId="1645" xr:uid="{00000000-0005-0000-0000-000060060000}"/>
    <cellStyle name="Moneda 3 2 3 2 2 4 2" xfId="1646" xr:uid="{00000000-0005-0000-0000-000061060000}"/>
    <cellStyle name="Moneda 3 2 3 2 2 5" xfId="1647" xr:uid="{00000000-0005-0000-0000-000062060000}"/>
    <cellStyle name="Moneda 3 2 3 2 3" xfId="1648" xr:uid="{00000000-0005-0000-0000-000063060000}"/>
    <cellStyle name="Moneda 3 2 3 2 3 2" xfId="1649" xr:uid="{00000000-0005-0000-0000-000064060000}"/>
    <cellStyle name="Moneda 3 2 3 2 4" xfId="1650" xr:uid="{00000000-0005-0000-0000-000065060000}"/>
    <cellStyle name="Moneda 3 2 3 2 4 2" xfId="1651" xr:uid="{00000000-0005-0000-0000-000066060000}"/>
    <cellStyle name="Moneda 3 2 3 2 5" xfId="1652" xr:uid="{00000000-0005-0000-0000-000067060000}"/>
    <cellStyle name="Moneda 3 2 3 2 5 2" xfId="1653" xr:uid="{00000000-0005-0000-0000-000068060000}"/>
    <cellStyle name="Moneda 3 2 3 2 6" xfId="1654" xr:uid="{00000000-0005-0000-0000-000069060000}"/>
    <cellStyle name="Moneda 3 2 3 3" xfId="1655" xr:uid="{00000000-0005-0000-0000-00006A060000}"/>
    <cellStyle name="Moneda 3 2 3 3 2" xfId="1656" xr:uid="{00000000-0005-0000-0000-00006B060000}"/>
    <cellStyle name="Moneda 3 2 3 3 2 2" xfId="1657" xr:uid="{00000000-0005-0000-0000-00006C060000}"/>
    <cellStyle name="Moneda 3 2 3 3 3" xfId="1658" xr:uid="{00000000-0005-0000-0000-00006D060000}"/>
    <cellStyle name="Moneda 3 2 3 3 3 2" xfId="1659" xr:uid="{00000000-0005-0000-0000-00006E060000}"/>
    <cellStyle name="Moneda 3 2 3 3 4" xfId="1660" xr:uid="{00000000-0005-0000-0000-00006F060000}"/>
    <cellStyle name="Moneda 3 2 3 3 4 2" xfId="1661" xr:uid="{00000000-0005-0000-0000-000070060000}"/>
    <cellStyle name="Moneda 3 2 3 3 5" xfId="1662" xr:uid="{00000000-0005-0000-0000-000071060000}"/>
    <cellStyle name="Moneda 3 2 3 4" xfId="1663" xr:uid="{00000000-0005-0000-0000-000072060000}"/>
    <cellStyle name="Moneda 3 2 3 4 2" xfId="1664" xr:uid="{00000000-0005-0000-0000-000073060000}"/>
    <cellStyle name="Moneda 3 2 3 5" xfId="1665" xr:uid="{00000000-0005-0000-0000-000074060000}"/>
    <cellStyle name="Moneda 3 2 3 5 2" xfId="1666" xr:uid="{00000000-0005-0000-0000-000075060000}"/>
    <cellStyle name="Moneda 3 2 3 6" xfId="1667" xr:uid="{00000000-0005-0000-0000-000076060000}"/>
    <cellStyle name="Moneda 3 2 3 6 2" xfId="1668" xr:uid="{00000000-0005-0000-0000-000077060000}"/>
    <cellStyle name="Moneda 3 2 3 7" xfId="1669" xr:uid="{00000000-0005-0000-0000-000078060000}"/>
    <cellStyle name="Moneda 3 2 4" xfId="1670" xr:uid="{00000000-0005-0000-0000-000079060000}"/>
    <cellStyle name="Moneda 3 2 4 2" xfId="1671" xr:uid="{00000000-0005-0000-0000-00007A060000}"/>
    <cellStyle name="Moneda 3 2 4 2 2" xfId="1672" xr:uid="{00000000-0005-0000-0000-00007B060000}"/>
    <cellStyle name="Moneda 3 2 4 2 2 2" xfId="1673" xr:uid="{00000000-0005-0000-0000-00007C060000}"/>
    <cellStyle name="Moneda 3 2 4 2 2 2 2" xfId="1674" xr:uid="{00000000-0005-0000-0000-00007D060000}"/>
    <cellStyle name="Moneda 3 2 4 2 2 3" xfId="1675" xr:uid="{00000000-0005-0000-0000-00007E060000}"/>
    <cellStyle name="Moneda 3 2 4 2 2 3 2" xfId="1676" xr:uid="{00000000-0005-0000-0000-00007F060000}"/>
    <cellStyle name="Moneda 3 2 4 2 2 4" xfId="1677" xr:uid="{00000000-0005-0000-0000-000080060000}"/>
    <cellStyle name="Moneda 3 2 4 2 2 4 2" xfId="1678" xr:uid="{00000000-0005-0000-0000-000081060000}"/>
    <cellStyle name="Moneda 3 2 4 2 2 5" xfId="1679" xr:uid="{00000000-0005-0000-0000-000082060000}"/>
    <cellStyle name="Moneda 3 2 4 2 3" xfId="1680" xr:uid="{00000000-0005-0000-0000-000083060000}"/>
    <cellStyle name="Moneda 3 2 4 2 3 2" xfId="1681" xr:uid="{00000000-0005-0000-0000-000084060000}"/>
    <cellStyle name="Moneda 3 2 4 2 4" xfId="1682" xr:uid="{00000000-0005-0000-0000-000085060000}"/>
    <cellStyle name="Moneda 3 2 4 2 4 2" xfId="1683" xr:uid="{00000000-0005-0000-0000-000086060000}"/>
    <cellStyle name="Moneda 3 2 4 2 5" xfId="1684" xr:uid="{00000000-0005-0000-0000-000087060000}"/>
    <cellStyle name="Moneda 3 2 4 2 5 2" xfId="1685" xr:uid="{00000000-0005-0000-0000-000088060000}"/>
    <cellStyle name="Moneda 3 2 4 2 6" xfId="1686" xr:uid="{00000000-0005-0000-0000-000089060000}"/>
    <cellStyle name="Moneda 3 2 4 3" xfId="1687" xr:uid="{00000000-0005-0000-0000-00008A060000}"/>
    <cellStyle name="Moneda 3 2 4 3 2" xfId="1688" xr:uid="{00000000-0005-0000-0000-00008B060000}"/>
    <cellStyle name="Moneda 3 2 4 3 2 2" xfId="1689" xr:uid="{00000000-0005-0000-0000-00008C060000}"/>
    <cellStyle name="Moneda 3 2 4 3 3" xfId="1690" xr:uid="{00000000-0005-0000-0000-00008D060000}"/>
    <cellStyle name="Moneda 3 2 4 3 3 2" xfId="1691" xr:uid="{00000000-0005-0000-0000-00008E060000}"/>
    <cellStyle name="Moneda 3 2 4 3 4" xfId="1692" xr:uid="{00000000-0005-0000-0000-00008F060000}"/>
    <cellStyle name="Moneda 3 2 4 3 4 2" xfId="1693" xr:uid="{00000000-0005-0000-0000-000090060000}"/>
    <cellStyle name="Moneda 3 2 4 3 5" xfId="1694" xr:uid="{00000000-0005-0000-0000-000091060000}"/>
    <cellStyle name="Moneda 3 2 4 4" xfId="1695" xr:uid="{00000000-0005-0000-0000-000092060000}"/>
    <cellStyle name="Moneda 3 2 4 4 2" xfId="1696" xr:uid="{00000000-0005-0000-0000-000093060000}"/>
    <cellStyle name="Moneda 3 2 4 5" xfId="1697" xr:uid="{00000000-0005-0000-0000-000094060000}"/>
    <cellStyle name="Moneda 3 2 4 5 2" xfId="1698" xr:uid="{00000000-0005-0000-0000-000095060000}"/>
    <cellStyle name="Moneda 3 2 4 6" xfId="1699" xr:uid="{00000000-0005-0000-0000-000096060000}"/>
    <cellStyle name="Moneda 3 2 4 6 2" xfId="1700" xr:uid="{00000000-0005-0000-0000-000097060000}"/>
    <cellStyle name="Moneda 3 2 4 7" xfId="1701" xr:uid="{00000000-0005-0000-0000-000098060000}"/>
    <cellStyle name="Moneda 3 2 5" xfId="1702" xr:uid="{00000000-0005-0000-0000-000099060000}"/>
    <cellStyle name="Moneda 3 2 5 2" xfId="1703" xr:uid="{00000000-0005-0000-0000-00009A060000}"/>
    <cellStyle name="Moneda 3 2 5 2 2" xfId="1704" xr:uid="{00000000-0005-0000-0000-00009B060000}"/>
    <cellStyle name="Moneda 3 2 5 2 2 2" xfId="1705" xr:uid="{00000000-0005-0000-0000-00009C060000}"/>
    <cellStyle name="Moneda 3 2 5 2 3" xfId="1706" xr:uid="{00000000-0005-0000-0000-00009D060000}"/>
    <cellStyle name="Moneda 3 2 5 2 3 2" xfId="1707" xr:uid="{00000000-0005-0000-0000-00009E060000}"/>
    <cellStyle name="Moneda 3 2 5 2 4" xfId="1708" xr:uid="{00000000-0005-0000-0000-00009F060000}"/>
    <cellStyle name="Moneda 3 2 5 2 4 2" xfId="1709" xr:uid="{00000000-0005-0000-0000-0000A0060000}"/>
    <cellStyle name="Moneda 3 2 5 2 5" xfId="1710" xr:uid="{00000000-0005-0000-0000-0000A1060000}"/>
    <cellStyle name="Moneda 3 2 5 3" xfId="1711" xr:uid="{00000000-0005-0000-0000-0000A2060000}"/>
    <cellStyle name="Moneda 3 2 5 3 2" xfId="1712" xr:uid="{00000000-0005-0000-0000-0000A3060000}"/>
    <cellStyle name="Moneda 3 2 5 4" xfId="1713" xr:uid="{00000000-0005-0000-0000-0000A4060000}"/>
    <cellStyle name="Moneda 3 2 5 4 2" xfId="1714" xr:uid="{00000000-0005-0000-0000-0000A5060000}"/>
    <cellStyle name="Moneda 3 2 5 5" xfId="1715" xr:uid="{00000000-0005-0000-0000-0000A6060000}"/>
    <cellStyle name="Moneda 3 2 5 5 2" xfId="1716" xr:uid="{00000000-0005-0000-0000-0000A7060000}"/>
    <cellStyle name="Moneda 3 2 5 6" xfId="1717" xr:uid="{00000000-0005-0000-0000-0000A8060000}"/>
    <cellStyle name="Moneda 3 2 6" xfId="1718" xr:uid="{00000000-0005-0000-0000-0000A9060000}"/>
    <cellStyle name="Moneda 3 2 6 2" xfId="1719" xr:uid="{00000000-0005-0000-0000-0000AA060000}"/>
    <cellStyle name="Moneda 3 2 6 2 2" xfId="1720" xr:uid="{00000000-0005-0000-0000-0000AB060000}"/>
    <cellStyle name="Moneda 3 2 6 2 3" xfId="1721" xr:uid="{00000000-0005-0000-0000-0000AC060000}"/>
    <cellStyle name="Moneda 3 2 6 3" xfId="1722" xr:uid="{00000000-0005-0000-0000-0000AD060000}"/>
    <cellStyle name="Moneda 3 2 6 4" xfId="1723" xr:uid="{00000000-0005-0000-0000-0000AE060000}"/>
    <cellStyle name="Moneda 3 2 7" xfId="1724" xr:uid="{00000000-0005-0000-0000-0000AF060000}"/>
    <cellStyle name="Moneda 3 2 7 2" xfId="1725" xr:uid="{00000000-0005-0000-0000-0000B0060000}"/>
    <cellStyle name="Moneda 3 2 7 2 2" xfId="1726" xr:uid="{00000000-0005-0000-0000-0000B1060000}"/>
    <cellStyle name="Moneda 3 2 7 3" xfId="1727" xr:uid="{00000000-0005-0000-0000-0000B2060000}"/>
    <cellStyle name="Moneda 3 2 7 3 2" xfId="1728" xr:uid="{00000000-0005-0000-0000-0000B3060000}"/>
    <cellStyle name="Moneda 3 2 7 4" xfId="1729" xr:uid="{00000000-0005-0000-0000-0000B4060000}"/>
    <cellStyle name="Moneda 3 2 7 4 2" xfId="1730" xr:uid="{00000000-0005-0000-0000-0000B5060000}"/>
    <cellStyle name="Moneda 3 2 7 5" xfId="1731" xr:uid="{00000000-0005-0000-0000-0000B6060000}"/>
    <cellStyle name="Moneda 3 2 8" xfId="1732" xr:uid="{00000000-0005-0000-0000-0000B7060000}"/>
    <cellStyle name="Moneda 3 2 8 2" xfId="1733" xr:uid="{00000000-0005-0000-0000-0000B8060000}"/>
    <cellStyle name="Moneda 3 2 8 3" xfId="1734" xr:uid="{00000000-0005-0000-0000-0000B9060000}"/>
    <cellStyle name="Moneda 3 2 9" xfId="1735" xr:uid="{00000000-0005-0000-0000-0000BA060000}"/>
    <cellStyle name="Moneda 3 2 9 2" xfId="1736" xr:uid="{00000000-0005-0000-0000-0000BB060000}"/>
    <cellStyle name="Moneda 3 3" xfId="1737" xr:uid="{00000000-0005-0000-0000-0000BC060000}"/>
    <cellStyle name="Moneda 3 3 2" xfId="1738" xr:uid="{00000000-0005-0000-0000-0000BD060000}"/>
    <cellStyle name="Moneda 3 3 2 2" xfId="1739" xr:uid="{00000000-0005-0000-0000-0000BE060000}"/>
    <cellStyle name="Moneda 3 3 2 2 2" xfId="1740" xr:uid="{00000000-0005-0000-0000-0000BF060000}"/>
    <cellStyle name="Moneda 3 3 2 2 2 2" xfId="1741" xr:uid="{00000000-0005-0000-0000-0000C0060000}"/>
    <cellStyle name="Moneda 3 3 2 2 3" xfId="1742" xr:uid="{00000000-0005-0000-0000-0000C1060000}"/>
    <cellStyle name="Moneda 3 3 2 2 3 2" xfId="1743" xr:uid="{00000000-0005-0000-0000-0000C2060000}"/>
    <cellStyle name="Moneda 3 3 2 2 4" xfId="1744" xr:uid="{00000000-0005-0000-0000-0000C3060000}"/>
    <cellStyle name="Moneda 3 3 2 2 4 2" xfId="1745" xr:uid="{00000000-0005-0000-0000-0000C4060000}"/>
    <cellStyle name="Moneda 3 3 2 2 5" xfId="1746" xr:uid="{00000000-0005-0000-0000-0000C5060000}"/>
    <cellStyle name="Moneda 3 3 2 3" xfId="1747" xr:uid="{00000000-0005-0000-0000-0000C6060000}"/>
    <cellStyle name="Moneda 3 3 2 3 2" xfId="1748" xr:uid="{00000000-0005-0000-0000-0000C7060000}"/>
    <cellStyle name="Moneda 3 3 2 4" xfId="1749" xr:uid="{00000000-0005-0000-0000-0000C8060000}"/>
    <cellStyle name="Moneda 3 3 2 4 2" xfId="1750" xr:uid="{00000000-0005-0000-0000-0000C9060000}"/>
    <cellStyle name="Moneda 3 3 2 5" xfId="1751" xr:uid="{00000000-0005-0000-0000-0000CA060000}"/>
    <cellStyle name="Moneda 3 3 2 5 2" xfId="1752" xr:uid="{00000000-0005-0000-0000-0000CB060000}"/>
    <cellStyle name="Moneda 3 3 2 6" xfId="1753" xr:uid="{00000000-0005-0000-0000-0000CC060000}"/>
    <cellStyle name="Moneda 3 3 2 7" xfId="1754" xr:uid="{00000000-0005-0000-0000-0000CD060000}"/>
    <cellStyle name="Moneda 3 3 3" xfId="1755" xr:uid="{00000000-0005-0000-0000-0000CE060000}"/>
    <cellStyle name="Moneda 3 3 3 2" xfId="1756" xr:uid="{00000000-0005-0000-0000-0000CF060000}"/>
    <cellStyle name="Moneda 3 3 3 2 2" xfId="1757" xr:uid="{00000000-0005-0000-0000-0000D0060000}"/>
    <cellStyle name="Moneda 3 3 3 3" xfId="1758" xr:uid="{00000000-0005-0000-0000-0000D1060000}"/>
    <cellStyle name="Moneda 3 3 3 3 2" xfId="1759" xr:uid="{00000000-0005-0000-0000-0000D2060000}"/>
    <cellStyle name="Moneda 3 3 3 4" xfId="1760" xr:uid="{00000000-0005-0000-0000-0000D3060000}"/>
    <cellStyle name="Moneda 3 3 3 4 2" xfId="1761" xr:uid="{00000000-0005-0000-0000-0000D4060000}"/>
    <cellStyle name="Moneda 3 3 3 5" xfId="1762" xr:uid="{00000000-0005-0000-0000-0000D5060000}"/>
    <cellStyle name="Moneda 3 3 4" xfId="1763" xr:uid="{00000000-0005-0000-0000-0000D6060000}"/>
    <cellStyle name="Moneda 3 3 4 2" xfId="1764" xr:uid="{00000000-0005-0000-0000-0000D7060000}"/>
    <cellStyle name="Moneda 3 3 5" xfId="1765" xr:uid="{00000000-0005-0000-0000-0000D8060000}"/>
    <cellStyle name="Moneda 3 3 5 2" xfId="1766" xr:uid="{00000000-0005-0000-0000-0000D9060000}"/>
    <cellStyle name="Moneda 3 3 6" xfId="1767" xr:uid="{00000000-0005-0000-0000-0000DA060000}"/>
    <cellStyle name="Moneda 3 3 6 2" xfId="1768" xr:uid="{00000000-0005-0000-0000-0000DB060000}"/>
    <cellStyle name="Moneda 3 3 7" xfId="1769" xr:uid="{00000000-0005-0000-0000-0000DC060000}"/>
    <cellStyle name="Moneda 3 3 8" xfId="1770" xr:uid="{00000000-0005-0000-0000-0000DD060000}"/>
    <cellStyle name="Moneda 3 4" xfId="1771" xr:uid="{00000000-0005-0000-0000-0000DE060000}"/>
    <cellStyle name="Moneda 3 4 2" xfId="1772" xr:uid="{00000000-0005-0000-0000-0000DF060000}"/>
    <cellStyle name="Moneda 3 4 2 2" xfId="1773" xr:uid="{00000000-0005-0000-0000-0000E0060000}"/>
    <cellStyle name="Moneda 3 4 2 2 2" xfId="1774" xr:uid="{00000000-0005-0000-0000-0000E1060000}"/>
    <cellStyle name="Moneda 3 4 2 2 2 2" xfId="1775" xr:uid="{00000000-0005-0000-0000-0000E2060000}"/>
    <cellStyle name="Moneda 3 4 2 2 3" xfId="1776" xr:uid="{00000000-0005-0000-0000-0000E3060000}"/>
    <cellStyle name="Moneda 3 4 2 2 3 2" xfId="1777" xr:uid="{00000000-0005-0000-0000-0000E4060000}"/>
    <cellStyle name="Moneda 3 4 2 2 4" xfId="1778" xr:uid="{00000000-0005-0000-0000-0000E5060000}"/>
    <cellStyle name="Moneda 3 4 2 2 4 2" xfId="1779" xr:uid="{00000000-0005-0000-0000-0000E6060000}"/>
    <cellStyle name="Moneda 3 4 2 2 5" xfId="1780" xr:uid="{00000000-0005-0000-0000-0000E7060000}"/>
    <cellStyle name="Moneda 3 4 2 3" xfId="1781" xr:uid="{00000000-0005-0000-0000-0000E8060000}"/>
    <cellStyle name="Moneda 3 4 2 3 2" xfId="1782" xr:uid="{00000000-0005-0000-0000-0000E9060000}"/>
    <cellStyle name="Moneda 3 4 2 4" xfId="1783" xr:uid="{00000000-0005-0000-0000-0000EA060000}"/>
    <cellStyle name="Moneda 3 4 2 4 2" xfId="1784" xr:uid="{00000000-0005-0000-0000-0000EB060000}"/>
    <cellStyle name="Moneda 3 4 2 5" xfId="1785" xr:uid="{00000000-0005-0000-0000-0000EC060000}"/>
    <cellStyle name="Moneda 3 4 2 5 2" xfId="1786" xr:uid="{00000000-0005-0000-0000-0000ED060000}"/>
    <cellStyle name="Moneda 3 4 2 6" xfId="1787" xr:uid="{00000000-0005-0000-0000-0000EE060000}"/>
    <cellStyle name="Moneda 3 4 3" xfId="1788" xr:uid="{00000000-0005-0000-0000-0000EF060000}"/>
    <cellStyle name="Moneda 3 4 3 2" xfId="1789" xr:uid="{00000000-0005-0000-0000-0000F0060000}"/>
    <cellStyle name="Moneda 3 4 3 2 2" xfId="1790" xr:uid="{00000000-0005-0000-0000-0000F1060000}"/>
    <cellStyle name="Moneda 3 4 3 3" xfId="1791" xr:uid="{00000000-0005-0000-0000-0000F2060000}"/>
    <cellStyle name="Moneda 3 4 3 3 2" xfId="1792" xr:uid="{00000000-0005-0000-0000-0000F3060000}"/>
    <cellStyle name="Moneda 3 4 3 4" xfId="1793" xr:uid="{00000000-0005-0000-0000-0000F4060000}"/>
    <cellStyle name="Moneda 3 4 3 4 2" xfId="1794" xr:uid="{00000000-0005-0000-0000-0000F5060000}"/>
    <cellStyle name="Moneda 3 4 3 5" xfId="1795" xr:uid="{00000000-0005-0000-0000-0000F6060000}"/>
    <cellStyle name="Moneda 3 4 4" xfId="1796" xr:uid="{00000000-0005-0000-0000-0000F7060000}"/>
    <cellStyle name="Moneda 3 4 4 2" xfId="1797" xr:uid="{00000000-0005-0000-0000-0000F8060000}"/>
    <cellStyle name="Moneda 3 4 5" xfId="1798" xr:uid="{00000000-0005-0000-0000-0000F9060000}"/>
    <cellStyle name="Moneda 3 4 5 2" xfId="1799" xr:uid="{00000000-0005-0000-0000-0000FA060000}"/>
    <cellStyle name="Moneda 3 4 6" xfId="1800" xr:uid="{00000000-0005-0000-0000-0000FB060000}"/>
    <cellStyle name="Moneda 3 4 6 2" xfId="1801" xr:uid="{00000000-0005-0000-0000-0000FC060000}"/>
    <cellStyle name="Moneda 3 4 7" xfId="1802" xr:uid="{00000000-0005-0000-0000-0000FD060000}"/>
    <cellStyle name="Moneda 3 5" xfId="1803" xr:uid="{00000000-0005-0000-0000-0000FE060000}"/>
    <cellStyle name="Moneda 3 5 2" xfId="1804" xr:uid="{00000000-0005-0000-0000-0000FF060000}"/>
    <cellStyle name="Moneda 3 5 2 2" xfId="1805" xr:uid="{00000000-0005-0000-0000-000000070000}"/>
    <cellStyle name="Moneda 3 5 2 2 2" xfId="1806" xr:uid="{00000000-0005-0000-0000-000001070000}"/>
    <cellStyle name="Moneda 3 5 2 2 2 2" xfId="1807" xr:uid="{00000000-0005-0000-0000-000002070000}"/>
    <cellStyle name="Moneda 3 5 2 2 3" xfId="1808" xr:uid="{00000000-0005-0000-0000-000003070000}"/>
    <cellStyle name="Moneda 3 5 2 2 3 2" xfId="1809" xr:uid="{00000000-0005-0000-0000-000004070000}"/>
    <cellStyle name="Moneda 3 5 2 2 4" xfId="1810" xr:uid="{00000000-0005-0000-0000-000005070000}"/>
    <cellStyle name="Moneda 3 5 2 2 4 2" xfId="1811" xr:uid="{00000000-0005-0000-0000-000006070000}"/>
    <cellStyle name="Moneda 3 5 2 2 5" xfId="1812" xr:uid="{00000000-0005-0000-0000-000007070000}"/>
    <cellStyle name="Moneda 3 5 2 3" xfId="1813" xr:uid="{00000000-0005-0000-0000-000008070000}"/>
    <cellStyle name="Moneda 3 5 2 3 2" xfId="1814" xr:uid="{00000000-0005-0000-0000-000009070000}"/>
    <cellStyle name="Moneda 3 5 2 4" xfId="1815" xr:uid="{00000000-0005-0000-0000-00000A070000}"/>
    <cellStyle name="Moneda 3 5 2 4 2" xfId="1816" xr:uid="{00000000-0005-0000-0000-00000B070000}"/>
    <cellStyle name="Moneda 3 5 2 5" xfId="1817" xr:uid="{00000000-0005-0000-0000-00000C070000}"/>
    <cellStyle name="Moneda 3 5 2 5 2" xfId="1818" xr:uid="{00000000-0005-0000-0000-00000D070000}"/>
    <cellStyle name="Moneda 3 5 2 6" xfId="1819" xr:uid="{00000000-0005-0000-0000-00000E070000}"/>
    <cellStyle name="Moneda 3 5 3" xfId="1820" xr:uid="{00000000-0005-0000-0000-00000F070000}"/>
    <cellStyle name="Moneda 3 5 3 2" xfId="1821" xr:uid="{00000000-0005-0000-0000-000010070000}"/>
    <cellStyle name="Moneda 3 5 3 2 2" xfId="1822" xr:uid="{00000000-0005-0000-0000-000011070000}"/>
    <cellStyle name="Moneda 3 5 3 3" xfId="1823" xr:uid="{00000000-0005-0000-0000-000012070000}"/>
    <cellStyle name="Moneda 3 5 3 3 2" xfId="1824" xr:uid="{00000000-0005-0000-0000-000013070000}"/>
    <cellStyle name="Moneda 3 5 3 4" xfId="1825" xr:uid="{00000000-0005-0000-0000-000014070000}"/>
    <cellStyle name="Moneda 3 5 3 4 2" xfId="1826" xr:uid="{00000000-0005-0000-0000-000015070000}"/>
    <cellStyle name="Moneda 3 5 3 5" xfId="1827" xr:uid="{00000000-0005-0000-0000-000016070000}"/>
    <cellStyle name="Moneda 3 5 4" xfId="1828" xr:uid="{00000000-0005-0000-0000-000017070000}"/>
    <cellStyle name="Moneda 3 5 4 2" xfId="1829" xr:uid="{00000000-0005-0000-0000-000018070000}"/>
    <cellStyle name="Moneda 3 5 5" xfId="1830" xr:uid="{00000000-0005-0000-0000-000019070000}"/>
    <cellStyle name="Moneda 3 5 5 2" xfId="1831" xr:uid="{00000000-0005-0000-0000-00001A070000}"/>
    <cellStyle name="Moneda 3 5 6" xfId="1832" xr:uid="{00000000-0005-0000-0000-00001B070000}"/>
    <cellStyle name="Moneda 3 5 6 2" xfId="1833" xr:uid="{00000000-0005-0000-0000-00001C070000}"/>
    <cellStyle name="Moneda 3 5 7" xfId="1834" xr:uid="{00000000-0005-0000-0000-00001D070000}"/>
    <cellStyle name="Moneda 3 5 8" xfId="1835" xr:uid="{00000000-0005-0000-0000-00001E070000}"/>
    <cellStyle name="Moneda 3 6" xfId="1836" xr:uid="{00000000-0005-0000-0000-00001F070000}"/>
    <cellStyle name="Moneda 3 6 2" xfId="1837" xr:uid="{00000000-0005-0000-0000-000020070000}"/>
    <cellStyle name="Moneda 3 6 2 2" xfId="1838" xr:uid="{00000000-0005-0000-0000-000021070000}"/>
    <cellStyle name="Moneda 3 6 2 2 2" xfId="1839" xr:uid="{00000000-0005-0000-0000-000022070000}"/>
    <cellStyle name="Moneda 3 6 2 3" xfId="1840" xr:uid="{00000000-0005-0000-0000-000023070000}"/>
    <cellStyle name="Moneda 3 6 3" xfId="1841" xr:uid="{00000000-0005-0000-0000-000024070000}"/>
    <cellStyle name="Moneda 3 7" xfId="1842" xr:uid="{00000000-0005-0000-0000-000025070000}"/>
    <cellStyle name="Moneda 3 7 2" xfId="1843" xr:uid="{00000000-0005-0000-0000-000026070000}"/>
    <cellStyle name="Moneda 3 7 2 2" xfId="1844" xr:uid="{00000000-0005-0000-0000-000027070000}"/>
    <cellStyle name="Moneda 3 7 3" xfId="1845" xr:uid="{00000000-0005-0000-0000-000028070000}"/>
    <cellStyle name="Moneda 3 8" xfId="1846" xr:uid="{00000000-0005-0000-0000-000029070000}"/>
    <cellStyle name="Moneda 3 8 2" xfId="1847" xr:uid="{00000000-0005-0000-0000-00002A070000}"/>
    <cellStyle name="Moneda 3 8 2 2" xfId="1848" xr:uid="{00000000-0005-0000-0000-00002B070000}"/>
    <cellStyle name="Moneda 3 8 2 2 2" xfId="1849" xr:uid="{00000000-0005-0000-0000-00002C070000}"/>
    <cellStyle name="Moneda 3 8 2 3" xfId="1850" xr:uid="{00000000-0005-0000-0000-00002D070000}"/>
    <cellStyle name="Moneda 3 8 2 3 2" xfId="1851" xr:uid="{00000000-0005-0000-0000-00002E070000}"/>
    <cellStyle name="Moneda 3 8 2 4" xfId="1852" xr:uid="{00000000-0005-0000-0000-00002F070000}"/>
    <cellStyle name="Moneda 3 8 2 4 2" xfId="1853" xr:uid="{00000000-0005-0000-0000-000030070000}"/>
    <cellStyle name="Moneda 3 8 2 5" xfId="1854" xr:uid="{00000000-0005-0000-0000-000031070000}"/>
    <cellStyle name="Moneda 3 8 3" xfId="1855" xr:uid="{00000000-0005-0000-0000-000032070000}"/>
    <cellStyle name="Moneda 3 8 3 2" xfId="1856" xr:uid="{00000000-0005-0000-0000-000033070000}"/>
    <cellStyle name="Moneda 3 8 4" xfId="1857" xr:uid="{00000000-0005-0000-0000-000034070000}"/>
    <cellStyle name="Moneda 3 8 4 2" xfId="1858" xr:uid="{00000000-0005-0000-0000-000035070000}"/>
    <cellStyle name="Moneda 3 8 5" xfId="1859" xr:uid="{00000000-0005-0000-0000-000036070000}"/>
    <cellStyle name="Moneda 3 8 5 2" xfId="1860" xr:uid="{00000000-0005-0000-0000-000037070000}"/>
    <cellStyle name="Moneda 3 8 6" xfId="1861" xr:uid="{00000000-0005-0000-0000-000038070000}"/>
    <cellStyle name="Moneda 3 9" xfId="1862" xr:uid="{00000000-0005-0000-0000-000039070000}"/>
    <cellStyle name="Moneda 3 9 2" xfId="1863" xr:uid="{00000000-0005-0000-0000-00003A070000}"/>
    <cellStyle name="Moneda 30" xfId="1864" xr:uid="{00000000-0005-0000-0000-00003B070000}"/>
    <cellStyle name="Moneda 30 2" xfId="1865" xr:uid="{00000000-0005-0000-0000-00003C070000}"/>
    <cellStyle name="Moneda 30 2 2" xfId="1866" xr:uid="{00000000-0005-0000-0000-00003D070000}"/>
    <cellStyle name="Moneda 30 3" xfId="1867" xr:uid="{00000000-0005-0000-0000-00003E070000}"/>
    <cellStyle name="Moneda 30 3 2" xfId="1868" xr:uid="{00000000-0005-0000-0000-00003F070000}"/>
    <cellStyle name="Moneda 30 4" xfId="1869" xr:uid="{00000000-0005-0000-0000-000040070000}"/>
    <cellStyle name="Moneda 30 4 2" xfId="1870" xr:uid="{00000000-0005-0000-0000-000041070000}"/>
    <cellStyle name="Moneda 30 5" xfId="1871" xr:uid="{00000000-0005-0000-0000-000042070000}"/>
    <cellStyle name="Moneda 31" xfId="1872" xr:uid="{00000000-0005-0000-0000-000043070000}"/>
    <cellStyle name="Moneda 31 2" xfId="1873" xr:uid="{00000000-0005-0000-0000-000044070000}"/>
    <cellStyle name="Moneda 32" xfId="1874" xr:uid="{00000000-0005-0000-0000-000045070000}"/>
    <cellStyle name="Moneda 32 2" xfId="1875" xr:uid="{00000000-0005-0000-0000-000046070000}"/>
    <cellStyle name="Moneda 33" xfId="1876" xr:uid="{00000000-0005-0000-0000-000047070000}"/>
    <cellStyle name="Moneda 33 2" xfId="1877" xr:uid="{00000000-0005-0000-0000-000048070000}"/>
    <cellStyle name="Moneda 34" xfId="1878" xr:uid="{00000000-0005-0000-0000-000049070000}"/>
    <cellStyle name="Moneda 34 2" xfId="1879" xr:uid="{00000000-0005-0000-0000-00004A070000}"/>
    <cellStyle name="Moneda 35" xfId="1880" xr:uid="{00000000-0005-0000-0000-00004B070000}"/>
    <cellStyle name="Moneda 35 2" xfId="1881" xr:uid="{00000000-0005-0000-0000-00004C070000}"/>
    <cellStyle name="Moneda 36" xfId="1882" xr:uid="{00000000-0005-0000-0000-00004D070000}"/>
    <cellStyle name="Moneda 36 2" xfId="1883" xr:uid="{00000000-0005-0000-0000-00004E070000}"/>
    <cellStyle name="Moneda 37" xfId="1884" xr:uid="{00000000-0005-0000-0000-00004F070000}"/>
    <cellStyle name="Moneda 37 2" xfId="1885" xr:uid="{00000000-0005-0000-0000-000050070000}"/>
    <cellStyle name="Moneda 38" xfId="1886" xr:uid="{00000000-0005-0000-0000-000051070000}"/>
    <cellStyle name="Moneda 38 2" xfId="1887" xr:uid="{00000000-0005-0000-0000-000052070000}"/>
    <cellStyle name="Moneda 39" xfId="1888" xr:uid="{00000000-0005-0000-0000-000053070000}"/>
    <cellStyle name="Moneda 39 2" xfId="1889" xr:uid="{00000000-0005-0000-0000-000054070000}"/>
    <cellStyle name="Moneda 4" xfId="15" xr:uid="{00000000-0005-0000-0000-000055070000}"/>
    <cellStyle name="Moneda 4 2" xfId="1890" xr:uid="{00000000-0005-0000-0000-000056070000}"/>
    <cellStyle name="Moneda 4 3" xfId="1891" xr:uid="{00000000-0005-0000-0000-000057070000}"/>
    <cellStyle name="Moneda 4 4" xfId="1892" xr:uid="{00000000-0005-0000-0000-000058070000}"/>
    <cellStyle name="Moneda 40" xfId="1893" xr:uid="{00000000-0005-0000-0000-000059070000}"/>
    <cellStyle name="Moneda 40 2" xfId="1894" xr:uid="{00000000-0005-0000-0000-00005A070000}"/>
    <cellStyle name="Moneda 41" xfId="1895" xr:uid="{00000000-0005-0000-0000-00005B070000}"/>
    <cellStyle name="Moneda 41 2" xfId="1896" xr:uid="{00000000-0005-0000-0000-00005C070000}"/>
    <cellStyle name="Moneda 42" xfId="1897" xr:uid="{00000000-0005-0000-0000-00005D070000}"/>
    <cellStyle name="Moneda 42 2" xfId="1898" xr:uid="{00000000-0005-0000-0000-00005E070000}"/>
    <cellStyle name="Moneda 43" xfId="1899" xr:uid="{00000000-0005-0000-0000-00005F070000}"/>
    <cellStyle name="Moneda 43 2" xfId="1900" xr:uid="{00000000-0005-0000-0000-000060070000}"/>
    <cellStyle name="Moneda 44" xfId="1901" xr:uid="{00000000-0005-0000-0000-000061070000}"/>
    <cellStyle name="Moneda 44 2" xfId="1902" xr:uid="{00000000-0005-0000-0000-000062070000}"/>
    <cellStyle name="Moneda 45" xfId="1903" xr:uid="{00000000-0005-0000-0000-000063070000}"/>
    <cellStyle name="Moneda 45 2" xfId="1904" xr:uid="{00000000-0005-0000-0000-000064070000}"/>
    <cellStyle name="Moneda 46" xfId="1905" xr:uid="{00000000-0005-0000-0000-000065070000}"/>
    <cellStyle name="Moneda 46 2" xfId="1906" xr:uid="{00000000-0005-0000-0000-000066070000}"/>
    <cellStyle name="Moneda 47" xfId="1907" xr:uid="{00000000-0005-0000-0000-000067070000}"/>
    <cellStyle name="Moneda 47 2" xfId="1908" xr:uid="{00000000-0005-0000-0000-000068070000}"/>
    <cellStyle name="Moneda 48" xfId="1909" xr:uid="{00000000-0005-0000-0000-000069070000}"/>
    <cellStyle name="Moneda 48 2" xfId="1910" xr:uid="{00000000-0005-0000-0000-00006A070000}"/>
    <cellStyle name="Moneda 49" xfId="1911" xr:uid="{00000000-0005-0000-0000-00006B070000}"/>
    <cellStyle name="Moneda 5" xfId="1912" xr:uid="{00000000-0005-0000-0000-00006C070000}"/>
    <cellStyle name="Moneda 5 2" xfId="1913" xr:uid="{00000000-0005-0000-0000-00006D070000}"/>
    <cellStyle name="Moneda 5 3" xfId="1914" xr:uid="{00000000-0005-0000-0000-00006E070000}"/>
    <cellStyle name="Moneda 5 4" xfId="1915" xr:uid="{00000000-0005-0000-0000-00006F070000}"/>
    <cellStyle name="Moneda 5 5" xfId="1916" xr:uid="{00000000-0005-0000-0000-000070070000}"/>
    <cellStyle name="Moneda 50" xfId="1917" xr:uid="{00000000-0005-0000-0000-000071070000}"/>
    <cellStyle name="Moneda 51" xfId="1918" xr:uid="{00000000-0005-0000-0000-000072070000}"/>
    <cellStyle name="Moneda 52" xfId="1919" xr:uid="{00000000-0005-0000-0000-000073070000}"/>
    <cellStyle name="Moneda 6" xfId="1920" xr:uid="{00000000-0005-0000-0000-000074070000}"/>
    <cellStyle name="Moneda 6 10" xfId="1921" xr:uid="{00000000-0005-0000-0000-000075070000}"/>
    <cellStyle name="Moneda 6 10 2" xfId="1922" xr:uid="{00000000-0005-0000-0000-000076070000}"/>
    <cellStyle name="Moneda 6 11" xfId="1923" xr:uid="{00000000-0005-0000-0000-000077070000}"/>
    <cellStyle name="Moneda 6 11 2" xfId="1924" xr:uid="{00000000-0005-0000-0000-000078070000}"/>
    <cellStyle name="Moneda 6 12" xfId="1925" xr:uid="{00000000-0005-0000-0000-000079070000}"/>
    <cellStyle name="Moneda 6 2" xfId="1926" xr:uid="{00000000-0005-0000-0000-00007A070000}"/>
    <cellStyle name="Moneda 6 2 10" xfId="1927" xr:uid="{00000000-0005-0000-0000-00007B070000}"/>
    <cellStyle name="Moneda 6 2 11" xfId="1928" xr:uid="{00000000-0005-0000-0000-00007C070000}"/>
    <cellStyle name="Moneda 6 2 2" xfId="1929" xr:uid="{00000000-0005-0000-0000-00007D070000}"/>
    <cellStyle name="Moneda 6 2 2 2" xfId="1930" xr:uid="{00000000-0005-0000-0000-00007E070000}"/>
    <cellStyle name="Moneda 6 2 2 2 2" xfId="1931" xr:uid="{00000000-0005-0000-0000-00007F070000}"/>
    <cellStyle name="Moneda 6 2 2 2 2 2" xfId="1932" xr:uid="{00000000-0005-0000-0000-000080070000}"/>
    <cellStyle name="Moneda 6 2 2 2 2 2 2" xfId="1933" xr:uid="{00000000-0005-0000-0000-000081070000}"/>
    <cellStyle name="Moneda 6 2 2 2 2 3" xfId="1934" xr:uid="{00000000-0005-0000-0000-000082070000}"/>
    <cellStyle name="Moneda 6 2 2 2 2 3 2" xfId="1935" xr:uid="{00000000-0005-0000-0000-000083070000}"/>
    <cellStyle name="Moneda 6 2 2 2 2 4" xfId="1936" xr:uid="{00000000-0005-0000-0000-000084070000}"/>
    <cellStyle name="Moneda 6 2 2 2 2 4 2" xfId="1937" xr:uid="{00000000-0005-0000-0000-000085070000}"/>
    <cellStyle name="Moneda 6 2 2 2 2 5" xfId="1938" xr:uid="{00000000-0005-0000-0000-000086070000}"/>
    <cellStyle name="Moneda 6 2 2 2 3" xfId="1939" xr:uid="{00000000-0005-0000-0000-000087070000}"/>
    <cellStyle name="Moneda 6 2 2 2 3 2" xfId="1940" xr:uid="{00000000-0005-0000-0000-000088070000}"/>
    <cellStyle name="Moneda 6 2 2 2 4" xfId="1941" xr:uid="{00000000-0005-0000-0000-000089070000}"/>
    <cellStyle name="Moneda 6 2 2 2 4 2" xfId="1942" xr:uid="{00000000-0005-0000-0000-00008A070000}"/>
    <cellStyle name="Moneda 6 2 2 2 5" xfId="1943" xr:uid="{00000000-0005-0000-0000-00008B070000}"/>
    <cellStyle name="Moneda 6 2 2 2 5 2" xfId="1944" xr:uid="{00000000-0005-0000-0000-00008C070000}"/>
    <cellStyle name="Moneda 6 2 2 2 6" xfId="1945" xr:uid="{00000000-0005-0000-0000-00008D070000}"/>
    <cellStyle name="Moneda 6 2 2 3" xfId="1946" xr:uid="{00000000-0005-0000-0000-00008E070000}"/>
    <cellStyle name="Moneda 6 2 2 3 2" xfId="1947" xr:uid="{00000000-0005-0000-0000-00008F070000}"/>
    <cellStyle name="Moneda 6 2 2 3 2 2" xfId="1948" xr:uid="{00000000-0005-0000-0000-000090070000}"/>
    <cellStyle name="Moneda 6 2 2 3 3" xfId="1949" xr:uid="{00000000-0005-0000-0000-000091070000}"/>
    <cellStyle name="Moneda 6 2 2 3 3 2" xfId="1950" xr:uid="{00000000-0005-0000-0000-000092070000}"/>
    <cellStyle name="Moneda 6 2 2 3 4" xfId="1951" xr:uid="{00000000-0005-0000-0000-000093070000}"/>
    <cellStyle name="Moneda 6 2 2 3 4 2" xfId="1952" xr:uid="{00000000-0005-0000-0000-000094070000}"/>
    <cellStyle name="Moneda 6 2 2 3 5" xfId="1953" xr:uid="{00000000-0005-0000-0000-000095070000}"/>
    <cellStyle name="Moneda 6 2 2 4" xfId="1954" xr:uid="{00000000-0005-0000-0000-000096070000}"/>
    <cellStyle name="Moneda 6 2 2 4 2" xfId="1955" xr:uid="{00000000-0005-0000-0000-000097070000}"/>
    <cellStyle name="Moneda 6 2 2 5" xfId="1956" xr:uid="{00000000-0005-0000-0000-000098070000}"/>
    <cellStyle name="Moneda 6 2 2 5 2" xfId="1957" xr:uid="{00000000-0005-0000-0000-000099070000}"/>
    <cellStyle name="Moneda 6 2 2 6" xfId="1958" xr:uid="{00000000-0005-0000-0000-00009A070000}"/>
    <cellStyle name="Moneda 6 2 2 6 2" xfId="1959" xr:uid="{00000000-0005-0000-0000-00009B070000}"/>
    <cellStyle name="Moneda 6 2 2 7" xfId="1960" xr:uid="{00000000-0005-0000-0000-00009C070000}"/>
    <cellStyle name="Moneda 6 2 3" xfId="1961" xr:uid="{00000000-0005-0000-0000-00009D070000}"/>
    <cellStyle name="Moneda 6 2 3 2" xfId="1962" xr:uid="{00000000-0005-0000-0000-00009E070000}"/>
    <cellStyle name="Moneda 6 2 3 2 2" xfId="1963" xr:uid="{00000000-0005-0000-0000-00009F070000}"/>
    <cellStyle name="Moneda 6 2 3 2 2 2" xfId="1964" xr:uid="{00000000-0005-0000-0000-0000A0070000}"/>
    <cellStyle name="Moneda 6 2 3 2 2 2 2" xfId="1965" xr:uid="{00000000-0005-0000-0000-0000A1070000}"/>
    <cellStyle name="Moneda 6 2 3 2 2 3" xfId="1966" xr:uid="{00000000-0005-0000-0000-0000A2070000}"/>
    <cellStyle name="Moneda 6 2 3 2 2 3 2" xfId="1967" xr:uid="{00000000-0005-0000-0000-0000A3070000}"/>
    <cellStyle name="Moneda 6 2 3 2 2 4" xfId="1968" xr:uid="{00000000-0005-0000-0000-0000A4070000}"/>
    <cellStyle name="Moneda 6 2 3 2 2 4 2" xfId="1969" xr:uid="{00000000-0005-0000-0000-0000A5070000}"/>
    <cellStyle name="Moneda 6 2 3 2 2 5" xfId="1970" xr:uid="{00000000-0005-0000-0000-0000A6070000}"/>
    <cellStyle name="Moneda 6 2 3 2 3" xfId="1971" xr:uid="{00000000-0005-0000-0000-0000A7070000}"/>
    <cellStyle name="Moneda 6 2 3 2 3 2" xfId="1972" xr:uid="{00000000-0005-0000-0000-0000A8070000}"/>
    <cellStyle name="Moneda 6 2 3 2 4" xfId="1973" xr:uid="{00000000-0005-0000-0000-0000A9070000}"/>
    <cellStyle name="Moneda 6 2 3 2 4 2" xfId="1974" xr:uid="{00000000-0005-0000-0000-0000AA070000}"/>
    <cellStyle name="Moneda 6 2 3 2 5" xfId="1975" xr:uid="{00000000-0005-0000-0000-0000AB070000}"/>
    <cellStyle name="Moneda 6 2 3 2 5 2" xfId="1976" xr:uid="{00000000-0005-0000-0000-0000AC070000}"/>
    <cellStyle name="Moneda 6 2 3 2 6" xfId="1977" xr:uid="{00000000-0005-0000-0000-0000AD070000}"/>
    <cellStyle name="Moneda 6 2 3 3" xfId="1978" xr:uid="{00000000-0005-0000-0000-0000AE070000}"/>
    <cellStyle name="Moneda 6 2 3 3 2" xfId="1979" xr:uid="{00000000-0005-0000-0000-0000AF070000}"/>
    <cellStyle name="Moneda 6 2 3 3 2 2" xfId="1980" xr:uid="{00000000-0005-0000-0000-0000B0070000}"/>
    <cellStyle name="Moneda 6 2 3 3 3" xfId="1981" xr:uid="{00000000-0005-0000-0000-0000B1070000}"/>
    <cellStyle name="Moneda 6 2 3 3 3 2" xfId="1982" xr:uid="{00000000-0005-0000-0000-0000B2070000}"/>
    <cellStyle name="Moneda 6 2 3 3 4" xfId="1983" xr:uid="{00000000-0005-0000-0000-0000B3070000}"/>
    <cellStyle name="Moneda 6 2 3 3 4 2" xfId="1984" xr:uid="{00000000-0005-0000-0000-0000B4070000}"/>
    <cellStyle name="Moneda 6 2 3 3 5" xfId="1985" xr:uid="{00000000-0005-0000-0000-0000B5070000}"/>
    <cellStyle name="Moneda 6 2 3 4" xfId="1986" xr:uid="{00000000-0005-0000-0000-0000B6070000}"/>
    <cellStyle name="Moneda 6 2 3 4 2" xfId="1987" xr:uid="{00000000-0005-0000-0000-0000B7070000}"/>
    <cellStyle name="Moneda 6 2 3 5" xfId="1988" xr:uid="{00000000-0005-0000-0000-0000B8070000}"/>
    <cellStyle name="Moneda 6 2 3 5 2" xfId="1989" xr:uid="{00000000-0005-0000-0000-0000B9070000}"/>
    <cellStyle name="Moneda 6 2 3 6" xfId="1990" xr:uid="{00000000-0005-0000-0000-0000BA070000}"/>
    <cellStyle name="Moneda 6 2 3 6 2" xfId="1991" xr:uid="{00000000-0005-0000-0000-0000BB070000}"/>
    <cellStyle name="Moneda 6 2 3 7" xfId="1992" xr:uid="{00000000-0005-0000-0000-0000BC070000}"/>
    <cellStyle name="Moneda 6 2 4" xfId="1993" xr:uid="{00000000-0005-0000-0000-0000BD070000}"/>
    <cellStyle name="Moneda 6 2 4 2" xfId="1994" xr:uid="{00000000-0005-0000-0000-0000BE070000}"/>
    <cellStyle name="Moneda 6 2 4 2 2" xfId="1995" xr:uid="{00000000-0005-0000-0000-0000BF070000}"/>
    <cellStyle name="Moneda 6 2 4 2 2 2" xfId="1996" xr:uid="{00000000-0005-0000-0000-0000C0070000}"/>
    <cellStyle name="Moneda 6 2 4 2 2 2 2" xfId="1997" xr:uid="{00000000-0005-0000-0000-0000C1070000}"/>
    <cellStyle name="Moneda 6 2 4 2 2 3" xfId="1998" xr:uid="{00000000-0005-0000-0000-0000C2070000}"/>
    <cellStyle name="Moneda 6 2 4 2 2 3 2" xfId="1999" xr:uid="{00000000-0005-0000-0000-0000C3070000}"/>
    <cellStyle name="Moneda 6 2 4 2 2 4" xfId="2000" xr:uid="{00000000-0005-0000-0000-0000C4070000}"/>
    <cellStyle name="Moneda 6 2 4 2 2 4 2" xfId="2001" xr:uid="{00000000-0005-0000-0000-0000C5070000}"/>
    <cellStyle name="Moneda 6 2 4 2 2 5" xfId="2002" xr:uid="{00000000-0005-0000-0000-0000C6070000}"/>
    <cellStyle name="Moneda 6 2 4 2 3" xfId="2003" xr:uid="{00000000-0005-0000-0000-0000C7070000}"/>
    <cellStyle name="Moneda 6 2 4 2 3 2" xfId="2004" xr:uid="{00000000-0005-0000-0000-0000C8070000}"/>
    <cellStyle name="Moneda 6 2 4 2 4" xfId="2005" xr:uid="{00000000-0005-0000-0000-0000C9070000}"/>
    <cellStyle name="Moneda 6 2 4 2 4 2" xfId="2006" xr:uid="{00000000-0005-0000-0000-0000CA070000}"/>
    <cellStyle name="Moneda 6 2 4 2 5" xfId="2007" xr:uid="{00000000-0005-0000-0000-0000CB070000}"/>
    <cellStyle name="Moneda 6 2 4 2 5 2" xfId="2008" xr:uid="{00000000-0005-0000-0000-0000CC070000}"/>
    <cellStyle name="Moneda 6 2 4 2 6" xfId="2009" xr:uid="{00000000-0005-0000-0000-0000CD070000}"/>
    <cellStyle name="Moneda 6 2 4 3" xfId="2010" xr:uid="{00000000-0005-0000-0000-0000CE070000}"/>
    <cellStyle name="Moneda 6 2 4 3 2" xfId="2011" xr:uid="{00000000-0005-0000-0000-0000CF070000}"/>
    <cellStyle name="Moneda 6 2 4 3 2 2" xfId="2012" xr:uid="{00000000-0005-0000-0000-0000D0070000}"/>
    <cellStyle name="Moneda 6 2 4 3 3" xfId="2013" xr:uid="{00000000-0005-0000-0000-0000D1070000}"/>
    <cellStyle name="Moneda 6 2 4 3 3 2" xfId="2014" xr:uid="{00000000-0005-0000-0000-0000D2070000}"/>
    <cellStyle name="Moneda 6 2 4 3 4" xfId="2015" xr:uid="{00000000-0005-0000-0000-0000D3070000}"/>
    <cellStyle name="Moneda 6 2 4 3 4 2" xfId="2016" xr:uid="{00000000-0005-0000-0000-0000D4070000}"/>
    <cellStyle name="Moneda 6 2 4 3 5" xfId="2017" xr:uid="{00000000-0005-0000-0000-0000D5070000}"/>
    <cellStyle name="Moneda 6 2 4 4" xfId="2018" xr:uid="{00000000-0005-0000-0000-0000D6070000}"/>
    <cellStyle name="Moneda 6 2 4 4 2" xfId="2019" xr:uid="{00000000-0005-0000-0000-0000D7070000}"/>
    <cellStyle name="Moneda 6 2 4 5" xfId="2020" xr:uid="{00000000-0005-0000-0000-0000D8070000}"/>
    <cellStyle name="Moneda 6 2 4 5 2" xfId="2021" xr:uid="{00000000-0005-0000-0000-0000D9070000}"/>
    <cellStyle name="Moneda 6 2 4 6" xfId="2022" xr:uid="{00000000-0005-0000-0000-0000DA070000}"/>
    <cellStyle name="Moneda 6 2 4 6 2" xfId="2023" xr:uid="{00000000-0005-0000-0000-0000DB070000}"/>
    <cellStyle name="Moneda 6 2 4 7" xfId="2024" xr:uid="{00000000-0005-0000-0000-0000DC070000}"/>
    <cellStyle name="Moneda 6 2 5" xfId="2025" xr:uid="{00000000-0005-0000-0000-0000DD070000}"/>
    <cellStyle name="Moneda 6 2 5 2" xfId="2026" xr:uid="{00000000-0005-0000-0000-0000DE070000}"/>
    <cellStyle name="Moneda 6 2 5 2 2" xfId="2027" xr:uid="{00000000-0005-0000-0000-0000DF070000}"/>
    <cellStyle name="Moneda 6 2 5 2 2 2" xfId="2028" xr:uid="{00000000-0005-0000-0000-0000E0070000}"/>
    <cellStyle name="Moneda 6 2 5 2 3" xfId="2029" xr:uid="{00000000-0005-0000-0000-0000E1070000}"/>
    <cellStyle name="Moneda 6 2 5 2 3 2" xfId="2030" xr:uid="{00000000-0005-0000-0000-0000E2070000}"/>
    <cellStyle name="Moneda 6 2 5 2 4" xfId="2031" xr:uid="{00000000-0005-0000-0000-0000E3070000}"/>
    <cellStyle name="Moneda 6 2 5 2 4 2" xfId="2032" xr:uid="{00000000-0005-0000-0000-0000E4070000}"/>
    <cellStyle name="Moneda 6 2 5 2 5" xfId="2033" xr:uid="{00000000-0005-0000-0000-0000E5070000}"/>
    <cellStyle name="Moneda 6 2 5 3" xfId="2034" xr:uid="{00000000-0005-0000-0000-0000E6070000}"/>
    <cellStyle name="Moneda 6 2 5 3 2" xfId="2035" xr:uid="{00000000-0005-0000-0000-0000E7070000}"/>
    <cellStyle name="Moneda 6 2 5 4" xfId="2036" xr:uid="{00000000-0005-0000-0000-0000E8070000}"/>
    <cellStyle name="Moneda 6 2 5 4 2" xfId="2037" xr:uid="{00000000-0005-0000-0000-0000E9070000}"/>
    <cellStyle name="Moneda 6 2 5 5" xfId="2038" xr:uid="{00000000-0005-0000-0000-0000EA070000}"/>
    <cellStyle name="Moneda 6 2 5 5 2" xfId="2039" xr:uid="{00000000-0005-0000-0000-0000EB070000}"/>
    <cellStyle name="Moneda 6 2 5 6" xfId="2040" xr:uid="{00000000-0005-0000-0000-0000EC070000}"/>
    <cellStyle name="Moneda 6 2 6" xfId="2041" xr:uid="{00000000-0005-0000-0000-0000ED070000}"/>
    <cellStyle name="Moneda 6 2 6 2" xfId="2042" xr:uid="{00000000-0005-0000-0000-0000EE070000}"/>
    <cellStyle name="Moneda 6 2 6 2 2" xfId="2043" xr:uid="{00000000-0005-0000-0000-0000EF070000}"/>
    <cellStyle name="Moneda 6 2 6 3" xfId="2044" xr:uid="{00000000-0005-0000-0000-0000F0070000}"/>
    <cellStyle name="Moneda 6 2 6 3 2" xfId="2045" xr:uid="{00000000-0005-0000-0000-0000F1070000}"/>
    <cellStyle name="Moneda 6 2 6 4" xfId="2046" xr:uid="{00000000-0005-0000-0000-0000F2070000}"/>
    <cellStyle name="Moneda 6 2 6 4 2" xfId="2047" xr:uid="{00000000-0005-0000-0000-0000F3070000}"/>
    <cellStyle name="Moneda 6 2 6 5" xfId="2048" xr:uid="{00000000-0005-0000-0000-0000F4070000}"/>
    <cellStyle name="Moneda 6 2 7" xfId="2049" xr:uid="{00000000-0005-0000-0000-0000F5070000}"/>
    <cellStyle name="Moneda 6 2 7 2" xfId="2050" xr:uid="{00000000-0005-0000-0000-0000F6070000}"/>
    <cellStyle name="Moneda 6 2 8" xfId="2051" xr:uid="{00000000-0005-0000-0000-0000F7070000}"/>
    <cellStyle name="Moneda 6 2 8 2" xfId="2052" xr:uid="{00000000-0005-0000-0000-0000F8070000}"/>
    <cellStyle name="Moneda 6 2 9" xfId="2053" xr:uid="{00000000-0005-0000-0000-0000F9070000}"/>
    <cellStyle name="Moneda 6 2 9 2" xfId="2054" xr:uid="{00000000-0005-0000-0000-0000FA070000}"/>
    <cellStyle name="Moneda 6 3" xfId="2055" xr:uid="{00000000-0005-0000-0000-0000FB070000}"/>
    <cellStyle name="Moneda 6 3 2" xfId="2056" xr:uid="{00000000-0005-0000-0000-0000FC070000}"/>
    <cellStyle name="Moneda 6 3 2 2" xfId="2057" xr:uid="{00000000-0005-0000-0000-0000FD070000}"/>
    <cellStyle name="Moneda 6 3 2 2 2" xfId="2058" xr:uid="{00000000-0005-0000-0000-0000FE070000}"/>
    <cellStyle name="Moneda 6 3 2 2 2 2" xfId="2059" xr:uid="{00000000-0005-0000-0000-0000FF070000}"/>
    <cellStyle name="Moneda 6 3 2 2 3" xfId="2060" xr:uid="{00000000-0005-0000-0000-000000080000}"/>
    <cellStyle name="Moneda 6 3 2 2 3 2" xfId="2061" xr:uid="{00000000-0005-0000-0000-000001080000}"/>
    <cellStyle name="Moneda 6 3 2 2 4" xfId="2062" xr:uid="{00000000-0005-0000-0000-000002080000}"/>
    <cellStyle name="Moneda 6 3 2 2 4 2" xfId="2063" xr:uid="{00000000-0005-0000-0000-000003080000}"/>
    <cellStyle name="Moneda 6 3 2 2 5" xfId="2064" xr:uid="{00000000-0005-0000-0000-000004080000}"/>
    <cellStyle name="Moneda 6 3 2 3" xfId="2065" xr:uid="{00000000-0005-0000-0000-000005080000}"/>
    <cellStyle name="Moneda 6 3 2 3 2" xfId="2066" xr:uid="{00000000-0005-0000-0000-000006080000}"/>
    <cellStyle name="Moneda 6 3 2 4" xfId="2067" xr:uid="{00000000-0005-0000-0000-000007080000}"/>
    <cellStyle name="Moneda 6 3 2 4 2" xfId="2068" xr:uid="{00000000-0005-0000-0000-000008080000}"/>
    <cellStyle name="Moneda 6 3 2 5" xfId="2069" xr:uid="{00000000-0005-0000-0000-000009080000}"/>
    <cellStyle name="Moneda 6 3 2 5 2" xfId="2070" xr:uid="{00000000-0005-0000-0000-00000A080000}"/>
    <cellStyle name="Moneda 6 3 2 6" xfId="2071" xr:uid="{00000000-0005-0000-0000-00000B080000}"/>
    <cellStyle name="Moneda 6 3 3" xfId="2072" xr:uid="{00000000-0005-0000-0000-00000C080000}"/>
    <cellStyle name="Moneda 6 3 3 2" xfId="2073" xr:uid="{00000000-0005-0000-0000-00000D080000}"/>
    <cellStyle name="Moneda 6 3 3 2 2" xfId="2074" xr:uid="{00000000-0005-0000-0000-00000E080000}"/>
    <cellStyle name="Moneda 6 3 3 3" xfId="2075" xr:uid="{00000000-0005-0000-0000-00000F080000}"/>
    <cellStyle name="Moneda 6 3 3 3 2" xfId="2076" xr:uid="{00000000-0005-0000-0000-000010080000}"/>
    <cellStyle name="Moneda 6 3 3 4" xfId="2077" xr:uid="{00000000-0005-0000-0000-000011080000}"/>
    <cellStyle name="Moneda 6 3 3 4 2" xfId="2078" xr:uid="{00000000-0005-0000-0000-000012080000}"/>
    <cellStyle name="Moneda 6 3 3 5" xfId="2079" xr:uid="{00000000-0005-0000-0000-000013080000}"/>
    <cellStyle name="Moneda 6 3 4" xfId="2080" xr:uid="{00000000-0005-0000-0000-000014080000}"/>
    <cellStyle name="Moneda 6 3 4 2" xfId="2081" xr:uid="{00000000-0005-0000-0000-000015080000}"/>
    <cellStyle name="Moneda 6 3 5" xfId="2082" xr:uid="{00000000-0005-0000-0000-000016080000}"/>
    <cellStyle name="Moneda 6 3 5 2" xfId="2083" xr:uid="{00000000-0005-0000-0000-000017080000}"/>
    <cellStyle name="Moneda 6 3 6" xfId="2084" xr:uid="{00000000-0005-0000-0000-000018080000}"/>
    <cellStyle name="Moneda 6 3 6 2" xfId="2085" xr:uid="{00000000-0005-0000-0000-000019080000}"/>
    <cellStyle name="Moneda 6 3 7" xfId="2086" xr:uid="{00000000-0005-0000-0000-00001A080000}"/>
    <cellStyle name="Moneda 6 4" xfId="2087" xr:uid="{00000000-0005-0000-0000-00001B080000}"/>
    <cellStyle name="Moneda 6 4 2" xfId="2088" xr:uid="{00000000-0005-0000-0000-00001C080000}"/>
    <cellStyle name="Moneda 6 4 2 2" xfId="2089" xr:uid="{00000000-0005-0000-0000-00001D080000}"/>
    <cellStyle name="Moneda 6 4 2 2 2" xfId="2090" xr:uid="{00000000-0005-0000-0000-00001E080000}"/>
    <cellStyle name="Moneda 6 4 2 2 2 2" xfId="2091" xr:uid="{00000000-0005-0000-0000-00001F080000}"/>
    <cellStyle name="Moneda 6 4 2 2 3" xfId="2092" xr:uid="{00000000-0005-0000-0000-000020080000}"/>
    <cellStyle name="Moneda 6 4 2 2 3 2" xfId="2093" xr:uid="{00000000-0005-0000-0000-000021080000}"/>
    <cellStyle name="Moneda 6 4 2 2 4" xfId="2094" xr:uid="{00000000-0005-0000-0000-000022080000}"/>
    <cellStyle name="Moneda 6 4 2 2 4 2" xfId="2095" xr:uid="{00000000-0005-0000-0000-000023080000}"/>
    <cellStyle name="Moneda 6 4 2 2 5" xfId="2096" xr:uid="{00000000-0005-0000-0000-000024080000}"/>
    <cellStyle name="Moneda 6 4 2 3" xfId="2097" xr:uid="{00000000-0005-0000-0000-000025080000}"/>
    <cellStyle name="Moneda 6 4 2 3 2" xfId="2098" xr:uid="{00000000-0005-0000-0000-000026080000}"/>
    <cellStyle name="Moneda 6 4 2 4" xfId="2099" xr:uid="{00000000-0005-0000-0000-000027080000}"/>
    <cellStyle name="Moneda 6 4 2 4 2" xfId="2100" xr:uid="{00000000-0005-0000-0000-000028080000}"/>
    <cellStyle name="Moneda 6 4 2 5" xfId="2101" xr:uid="{00000000-0005-0000-0000-000029080000}"/>
    <cellStyle name="Moneda 6 4 2 5 2" xfId="2102" xr:uid="{00000000-0005-0000-0000-00002A080000}"/>
    <cellStyle name="Moneda 6 4 2 6" xfId="2103" xr:uid="{00000000-0005-0000-0000-00002B080000}"/>
    <cellStyle name="Moneda 6 4 3" xfId="2104" xr:uid="{00000000-0005-0000-0000-00002C080000}"/>
    <cellStyle name="Moneda 6 4 3 2" xfId="2105" xr:uid="{00000000-0005-0000-0000-00002D080000}"/>
    <cellStyle name="Moneda 6 4 3 2 2" xfId="2106" xr:uid="{00000000-0005-0000-0000-00002E080000}"/>
    <cellStyle name="Moneda 6 4 3 3" xfId="2107" xr:uid="{00000000-0005-0000-0000-00002F080000}"/>
    <cellStyle name="Moneda 6 4 3 3 2" xfId="2108" xr:uid="{00000000-0005-0000-0000-000030080000}"/>
    <cellStyle name="Moneda 6 4 3 4" xfId="2109" xr:uid="{00000000-0005-0000-0000-000031080000}"/>
    <cellStyle name="Moneda 6 4 3 4 2" xfId="2110" xr:uid="{00000000-0005-0000-0000-000032080000}"/>
    <cellStyle name="Moneda 6 4 3 5" xfId="2111" xr:uid="{00000000-0005-0000-0000-000033080000}"/>
    <cellStyle name="Moneda 6 4 4" xfId="2112" xr:uid="{00000000-0005-0000-0000-000034080000}"/>
    <cellStyle name="Moneda 6 4 4 2" xfId="2113" xr:uid="{00000000-0005-0000-0000-000035080000}"/>
    <cellStyle name="Moneda 6 4 5" xfId="2114" xr:uid="{00000000-0005-0000-0000-000036080000}"/>
    <cellStyle name="Moneda 6 4 5 2" xfId="2115" xr:uid="{00000000-0005-0000-0000-000037080000}"/>
    <cellStyle name="Moneda 6 4 6" xfId="2116" xr:uid="{00000000-0005-0000-0000-000038080000}"/>
    <cellStyle name="Moneda 6 4 6 2" xfId="2117" xr:uid="{00000000-0005-0000-0000-000039080000}"/>
    <cellStyle name="Moneda 6 4 7" xfId="2118" xr:uid="{00000000-0005-0000-0000-00003A080000}"/>
    <cellStyle name="Moneda 6 5" xfId="2119" xr:uid="{00000000-0005-0000-0000-00003B080000}"/>
    <cellStyle name="Moneda 6 5 2" xfId="2120" xr:uid="{00000000-0005-0000-0000-00003C080000}"/>
    <cellStyle name="Moneda 6 5 2 2" xfId="2121" xr:uid="{00000000-0005-0000-0000-00003D080000}"/>
    <cellStyle name="Moneda 6 5 2 2 2" xfId="2122" xr:uid="{00000000-0005-0000-0000-00003E080000}"/>
    <cellStyle name="Moneda 6 5 2 2 2 2" xfId="2123" xr:uid="{00000000-0005-0000-0000-00003F080000}"/>
    <cellStyle name="Moneda 6 5 2 2 3" xfId="2124" xr:uid="{00000000-0005-0000-0000-000040080000}"/>
    <cellStyle name="Moneda 6 5 2 2 3 2" xfId="2125" xr:uid="{00000000-0005-0000-0000-000041080000}"/>
    <cellStyle name="Moneda 6 5 2 2 4" xfId="2126" xr:uid="{00000000-0005-0000-0000-000042080000}"/>
    <cellStyle name="Moneda 6 5 2 2 4 2" xfId="2127" xr:uid="{00000000-0005-0000-0000-000043080000}"/>
    <cellStyle name="Moneda 6 5 2 2 5" xfId="2128" xr:uid="{00000000-0005-0000-0000-000044080000}"/>
    <cellStyle name="Moneda 6 5 2 3" xfId="2129" xr:uid="{00000000-0005-0000-0000-000045080000}"/>
    <cellStyle name="Moneda 6 5 2 3 2" xfId="2130" xr:uid="{00000000-0005-0000-0000-000046080000}"/>
    <cellStyle name="Moneda 6 5 2 4" xfId="2131" xr:uid="{00000000-0005-0000-0000-000047080000}"/>
    <cellStyle name="Moneda 6 5 2 4 2" xfId="2132" xr:uid="{00000000-0005-0000-0000-000048080000}"/>
    <cellStyle name="Moneda 6 5 2 5" xfId="2133" xr:uid="{00000000-0005-0000-0000-000049080000}"/>
    <cellStyle name="Moneda 6 5 2 5 2" xfId="2134" xr:uid="{00000000-0005-0000-0000-00004A080000}"/>
    <cellStyle name="Moneda 6 5 2 6" xfId="2135" xr:uid="{00000000-0005-0000-0000-00004B080000}"/>
    <cellStyle name="Moneda 6 5 3" xfId="2136" xr:uid="{00000000-0005-0000-0000-00004C080000}"/>
    <cellStyle name="Moneda 6 5 3 2" xfId="2137" xr:uid="{00000000-0005-0000-0000-00004D080000}"/>
    <cellStyle name="Moneda 6 5 3 2 2" xfId="2138" xr:uid="{00000000-0005-0000-0000-00004E080000}"/>
    <cellStyle name="Moneda 6 5 3 3" xfId="2139" xr:uid="{00000000-0005-0000-0000-00004F080000}"/>
    <cellStyle name="Moneda 6 5 3 3 2" xfId="2140" xr:uid="{00000000-0005-0000-0000-000050080000}"/>
    <cellStyle name="Moneda 6 5 3 4" xfId="2141" xr:uid="{00000000-0005-0000-0000-000051080000}"/>
    <cellStyle name="Moneda 6 5 3 4 2" xfId="2142" xr:uid="{00000000-0005-0000-0000-000052080000}"/>
    <cellStyle name="Moneda 6 5 3 5" xfId="2143" xr:uid="{00000000-0005-0000-0000-000053080000}"/>
    <cellStyle name="Moneda 6 5 4" xfId="2144" xr:uid="{00000000-0005-0000-0000-000054080000}"/>
    <cellStyle name="Moneda 6 5 4 2" xfId="2145" xr:uid="{00000000-0005-0000-0000-000055080000}"/>
    <cellStyle name="Moneda 6 5 5" xfId="2146" xr:uid="{00000000-0005-0000-0000-000056080000}"/>
    <cellStyle name="Moneda 6 5 5 2" xfId="2147" xr:uid="{00000000-0005-0000-0000-000057080000}"/>
    <cellStyle name="Moneda 6 5 6" xfId="2148" xr:uid="{00000000-0005-0000-0000-000058080000}"/>
    <cellStyle name="Moneda 6 5 6 2" xfId="2149" xr:uid="{00000000-0005-0000-0000-000059080000}"/>
    <cellStyle name="Moneda 6 5 7" xfId="2150" xr:uid="{00000000-0005-0000-0000-00005A080000}"/>
    <cellStyle name="Moneda 6 6" xfId="2151" xr:uid="{00000000-0005-0000-0000-00005B080000}"/>
    <cellStyle name="Moneda 6 6 2" xfId="2152" xr:uid="{00000000-0005-0000-0000-00005C080000}"/>
    <cellStyle name="Moneda 6 6 2 2" xfId="2153" xr:uid="{00000000-0005-0000-0000-00005D080000}"/>
    <cellStyle name="Moneda 6 6 2 2 2" xfId="2154" xr:uid="{00000000-0005-0000-0000-00005E080000}"/>
    <cellStyle name="Moneda 6 6 2 3" xfId="2155" xr:uid="{00000000-0005-0000-0000-00005F080000}"/>
    <cellStyle name="Moneda 6 6 2 3 2" xfId="2156" xr:uid="{00000000-0005-0000-0000-000060080000}"/>
    <cellStyle name="Moneda 6 6 2 4" xfId="2157" xr:uid="{00000000-0005-0000-0000-000061080000}"/>
    <cellStyle name="Moneda 6 6 2 4 2" xfId="2158" xr:uid="{00000000-0005-0000-0000-000062080000}"/>
    <cellStyle name="Moneda 6 6 2 5" xfId="2159" xr:uid="{00000000-0005-0000-0000-000063080000}"/>
    <cellStyle name="Moneda 6 6 3" xfId="2160" xr:uid="{00000000-0005-0000-0000-000064080000}"/>
    <cellStyle name="Moneda 6 6 3 2" xfId="2161" xr:uid="{00000000-0005-0000-0000-000065080000}"/>
    <cellStyle name="Moneda 6 6 4" xfId="2162" xr:uid="{00000000-0005-0000-0000-000066080000}"/>
    <cellStyle name="Moneda 6 6 4 2" xfId="2163" xr:uid="{00000000-0005-0000-0000-000067080000}"/>
    <cellStyle name="Moneda 6 6 5" xfId="2164" xr:uid="{00000000-0005-0000-0000-000068080000}"/>
    <cellStyle name="Moneda 6 6 5 2" xfId="2165" xr:uid="{00000000-0005-0000-0000-000069080000}"/>
    <cellStyle name="Moneda 6 6 6" xfId="2166" xr:uid="{00000000-0005-0000-0000-00006A080000}"/>
    <cellStyle name="Moneda 6 7" xfId="2167" xr:uid="{00000000-0005-0000-0000-00006B080000}"/>
    <cellStyle name="Moneda 6 7 2" xfId="2168" xr:uid="{00000000-0005-0000-0000-00006C080000}"/>
    <cellStyle name="Moneda 6 7 2 2" xfId="2169" xr:uid="{00000000-0005-0000-0000-00006D080000}"/>
    <cellStyle name="Moneda 6 7 3" xfId="2170" xr:uid="{00000000-0005-0000-0000-00006E080000}"/>
    <cellStyle name="Moneda 6 7 3 2" xfId="2171" xr:uid="{00000000-0005-0000-0000-00006F080000}"/>
    <cellStyle name="Moneda 6 7 4" xfId="2172" xr:uid="{00000000-0005-0000-0000-000070080000}"/>
    <cellStyle name="Moneda 6 7 4 2" xfId="2173" xr:uid="{00000000-0005-0000-0000-000071080000}"/>
    <cellStyle name="Moneda 6 7 5" xfId="2174" xr:uid="{00000000-0005-0000-0000-000072080000}"/>
    <cellStyle name="Moneda 6 8" xfId="2175" xr:uid="{00000000-0005-0000-0000-000073080000}"/>
    <cellStyle name="Moneda 6 8 2" xfId="2176" xr:uid="{00000000-0005-0000-0000-000074080000}"/>
    <cellStyle name="Moneda 6 9" xfId="2177" xr:uid="{00000000-0005-0000-0000-000075080000}"/>
    <cellStyle name="Moneda 6 9 2" xfId="2178" xr:uid="{00000000-0005-0000-0000-000076080000}"/>
    <cellStyle name="Moneda 7" xfId="2179" xr:uid="{00000000-0005-0000-0000-000077080000}"/>
    <cellStyle name="Moneda 7 10" xfId="2180" xr:uid="{00000000-0005-0000-0000-000078080000}"/>
    <cellStyle name="Moneda 7 10 2" xfId="2181" xr:uid="{00000000-0005-0000-0000-000079080000}"/>
    <cellStyle name="Moneda 7 11" xfId="2182" xr:uid="{00000000-0005-0000-0000-00007A080000}"/>
    <cellStyle name="Moneda 7 12" xfId="2183" xr:uid="{00000000-0005-0000-0000-00007B080000}"/>
    <cellStyle name="Moneda 7 2" xfId="2184" xr:uid="{00000000-0005-0000-0000-00007C080000}"/>
    <cellStyle name="Moneda 7 2 10" xfId="2185" xr:uid="{00000000-0005-0000-0000-00007D080000}"/>
    <cellStyle name="Moneda 7 2 11" xfId="2186" xr:uid="{00000000-0005-0000-0000-00007E080000}"/>
    <cellStyle name="Moneda 7 2 2" xfId="2187" xr:uid="{00000000-0005-0000-0000-00007F080000}"/>
    <cellStyle name="Moneda 7 2 2 2" xfId="2188" xr:uid="{00000000-0005-0000-0000-000080080000}"/>
    <cellStyle name="Moneda 7 2 2 2 2" xfId="2189" xr:uid="{00000000-0005-0000-0000-000081080000}"/>
    <cellStyle name="Moneda 7 2 2 2 2 2" xfId="2190" xr:uid="{00000000-0005-0000-0000-000082080000}"/>
    <cellStyle name="Moneda 7 2 2 2 2 2 2" xfId="2191" xr:uid="{00000000-0005-0000-0000-000083080000}"/>
    <cellStyle name="Moneda 7 2 2 2 2 3" xfId="2192" xr:uid="{00000000-0005-0000-0000-000084080000}"/>
    <cellStyle name="Moneda 7 2 2 2 2 3 2" xfId="2193" xr:uid="{00000000-0005-0000-0000-000085080000}"/>
    <cellStyle name="Moneda 7 2 2 2 2 4" xfId="2194" xr:uid="{00000000-0005-0000-0000-000086080000}"/>
    <cellStyle name="Moneda 7 2 2 2 2 4 2" xfId="2195" xr:uid="{00000000-0005-0000-0000-000087080000}"/>
    <cellStyle name="Moneda 7 2 2 2 2 5" xfId="2196" xr:uid="{00000000-0005-0000-0000-000088080000}"/>
    <cellStyle name="Moneda 7 2 2 2 3" xfId="2197" xr:uid="{00000000-0005-0000-0000-000089080000}"/>
    <cellStyle name="Moneda 7 2 2 2 3 2" xfId="2198" xr:uid="{00000000-0005-0000-0000-00008A080000}"/>
    <cellStyle name="Moneda 7 2 2 2 4" xfId="2199" xr:uid="{00000000-0005-0000-0000-00008B080000}"/>
    <cellStyle name="Moneda 7 2 2 2 4 2" xfId="2200" xr:uid="{00000000-0005-0000-0000-00008C080000}"/>
    <cellStyle name="Moneda 7 2 2 2 5" xfId="2201" xr:uid="{00000000-0005-0000-0000-00008D080000}"/>
    <cellStyle name="Moneda 7 2 2 2 5 2" xfId="2202" xr:uid="{00000000-0005-0000-0000-00008E080000}"/>
    <cellStyle name="Moneda 7 2 2 2 6" xfId="2203" xr:uid="{00000000-0005-0000-0000-00008F080000}"/>
    <cellStyle name="Moneda 7 2 2 3" xfId="2204" xr:uid="{00000000-0005-0000-0000-000090080000}"/>
    <cellStyle name="Moneda 7 2 2 3 2" xfId="2205" xr:uid="{00000000-0005-0000-0000-000091080000}"/>
    <cellStyle name="Moneda 7 2 2 3 2 2" xfId="2206" xr:uid="{00000000-0005-0000-0000-000092080000}"/>
    <cellStyle name="Moneda 7 2 2 3 3" xfId="2207" xr:uid="{00000000-0005-0000-0000-000093080000}"/>
    <cellStyle name="Moneda 7 2 2 3 3 2" xfId="2208" xr:uid="{00000000-0005-0000-0000-000094080000}"/>
    <cellStyle name="Moneda 7 2 2 3 4" xfId="2209" xr:uid="{00000000-0005-0000-0000-000095080000}"/>
    <cellStyle name="Moneda 7 2 2 3 4 2" xfId="2210" xr:uid="{00000000-0005-0000-0000-000096080000}"/>
    <cellStyle name="Moneda 7 2 2 3 5" xfId="2211" xr:uid="{00000000-0005-0000-0000-000097080000}"/>
    <cellStyle name="Moneda 7 2 2 4" xfId="2212" xr:uid="{00000000-0005-0000-0000-000098080000}"/>
    <cellStyle name="Moneda 7 2 2 4 2" xfId="2213" xr:uid="{00000000-0005-0000-0000-000099080000}"/>
    <cellStyle name="Moneda 7 2 2 5" xfId="2214" xr:uid="{00000000-0005-0000-0000-00009A080000}"/>
    <cellStyle name="Moneda 7 2 2 5 2" xfId="2215" xr:uid="{00000000-0005-0000-0000-00009B080000}"/>
    <cellStyle name="Moneda 7 2 2 6" xfId="2216" xr:uid="{00000000-0005-0000-0000-00009C080000}"/>
    <cellStyle name="Moneda 7 2 2 6 2" xfId="2217" xr:uid="{00000000-0005-0000-0000-00009D080000}"/>
    <cellStyle name="Moneda 7 2 2 7" xfId="2218" xr:uid="{00000000-0005-0000-0000-00009E080000}"/>
    <cellStyle name="Moneda 7 2 3" xfId="2219" xr:uid="{00000000-0005-0000-0000-00009F080000}"/>
    <cellStyle name="Moneda 7 2 3 2" xfId="2220" xr:uid="{00000000-0005-0000-0000-0000A0080000}"/>
    <cellStyle name="Moneda 7 2 3 2 2" xfId="2221" xr:uid="{00000000-0005-0000-0000-0000A1080000}"/>
    <cellStyle name="Moneda 7 2 3 2 2 2" xfId="2222" xr:uid="{00000000-0005-0000-0000-0000A2080000}"/>
    <cellStyle name="Moneda 7 2 3 2 2 2 2" xfId="2223" xr:uid="{00000000-0005-0000-0000-0000A3080000}"/>
    <cellStyle name="Moneda 7 2 3 2 2 3" xfId="2224" xr:uid="{00000000-0005-0000-0000-0000A4080000}"/>
    <cellStyle name="Moneda 7 2 3 2 2 3 2" xfId="2225" xr:uid="{00000000-0005-0000-0000-0000A5080000}"/>
    <cellStyle name="Moneda 7 2 3 2 2 4" xfId="2226" xr:uid="{00000000-0005-0000-0000-0000A6080000}"/>
    <cellStyle name="Moneda 7 2 3 2 2 4 2" xfId="2227" xr:uid="{00000000-0005-0000-0000-0000A7080000}"/>
    <cellStyle name="Moneda 7 2 3 2 2 5" xfId="2228" xr:uid="{00000000-0005-0000-0000-0000A8080000}"/>
    <cellStyle name="Moneda 7 2 3 2 3" xfId="2229" xr:uid="{00000000-0005-0000-0000-0000A9080000}"/>
    <cellStyle name="Moneda 7 2 3 2 3 2" xfId="2230" xr:uid="{00000000-0005-0000-0000-0000AA080000}"/>
    <cellStyle name="Moneda 7 2 3 2 4" xfId="2231" xr:uid="{00000000-0005-0000-0000-0000AB080000}"/>
    <cellStyle name="Moneda 7 2 3 2 4 2" xfId="2232" xr:uid="{00000000-0005-0000-0000-0000AC080000}"/>
    <cellStyle name="Moneda 7 2 3 2 5" xfId="2233" xr:uid="{00000000-0005-0000-0000-0000AD080000}"/>
    <cellStyle name="Moneda 7 2 3 2 5 2" xfId="2234" xr:uid="{00000000-0005-0000-0000-0000AE080000}"/>
    <cellStyle name="Moneda 7 2 3 2 6" xfId="2235" xr:uid="{00000000-0005-0000-0000-0000AF080000}"/>
    <cellStyle name="Moneda 7 2 3 3" xfId="2236" xr:uid="{00000000-0005-0000-0000-0000B0080000}"/>
    <cellStyle name="Moneda 7 2 3 3 2" xfId="2237" xr:uid="{00000000-0005-0000-0000-0000B1080000}"/>
    <cellStyle name="Moneda 7 2 3 3 2 2" xfId="2238" xr:uid="{00000000-0005-0000-0000-0000B2080000}"/>
    <cellStyle name="Moneda 7 2 3 3 3" xfId="2239" xr:uid="{00000000-0005-0000-0000-0000B3080000}"/>
    <cellStyle name="Moneda 7 2 3 3 3 2" xfId="2240" xr:uid="{00000000-0005-0000-0000-0000B4080000}"/>
    <cellStyle name="Moneda 7 2 3 3 4" xfId="2241" xr:uid="{00000000-0005-0000-0000-0000B5080000}"/>
    <cellStyle name="Moneda 7 2 3 3 4 2" xfId="2242" xr:uid="{00000000-0005-0000-0000-0000B6080000}"/>
    <cellStyle name="Moneda 7 2 3 3 5" xfId="2243" xr:uid="{00000000-0005-0000-0000-0000B7080000}"/>
    <cellStyle name="Moneda 7 2 3 4" xfId="2244" xr:uid="{00000000-0005-0000-0000-0000B8080000}"/>
    <cellStyle name="Moneda 7 2 3 4 2" xfId="2245" xr:uid="{00000000-0005-0000-0000-0000B9080000}"/>
    <cellStyle name="Moneda 7 2 3 5" xfId="2246" xr:uid="{00000000-0005-0000-0000-0000BA080000}"/>
    <cellStyle name="Moneda 7 2 3 5 2" xfId="2247" xr:uid="{00000000-0005-0000-0000-0000BB080000}"/>
    <cellStyle name="Moneda 7 2 3 6" xfId="2248" xr:uid="{00000000-0005-0000-0000-0000BC080000}"/>
    <cellStyle name="Moneda 7 2 3 6 2" xfId="2249" xr:uid="{00000000-0005-0000-0000-0000BD080000}"/>
    <cellStyle name="Moneda 7 2 3 7" xfId="2250" xr:uid="{00000000-0005-0000-0000-0000BE080000}"/>
    <cellStyle name="Moneda 7 2 4" xfId="2251" xr:uid="{00000000-0005-0000-0000-0000BF080000}"/>
    <cellStyle name="Moneda 7 2 4 2" xfId="2252" xr:uid="{00000000-0005-0000-0000-0000C0080000}"/>
    <cellStyle name="Moneda 7 2 4 2 2" xfId="2253" xr:uid="{00000000-0005-0000-0000-0000C1080000}"/>
    <cellStyle name="Moneda 7 2 4 2 2 2" xfId="2254" xr:uid="{00000000-0005-0000-0000-0000C2080000}"/>
    <cellStyle name="Moneda 7 2 4 2 2 2 2" xfId="2255" xr:uid="{00000000-0005-0000-0000-0000C3080000}"/>
    <cellStyle name="Moneda 7 2 4 2 2 3" xfId="2256" xr:uid="{00000000-0005-0000-0000-0000C4080000}"/>
    <cellStyle name="Moneda 7 2 4 2 2 3 2" xfId="2257" xr:uid="{00000000-0005-0000-0000-0000C5080000}"/>
    <cellStyle name="Moneda 7 2 4 2 2 4" xfId="2258" xr:uid="{00000000-0005-0000-0000-0000C6080000}"/>
    <cellStyle name="Moneda 7 2 4 2 2 4 2" xfId="2259" xr:uid="{00000000-0005-0000-0000-0000C7080000}"/>
    <cellStyle name="Moneda 7 2 4 2 2 5" xfId="2260" xr:uid="{00000000-0005-0000-0000-0000C8080000}"/>
    <cellStyle name="Moneda 7 2 4 2 3" xfId="2261" xr:uid="{00000000-0005-0000-0000-0000C9080000}"/>
    <cellStyle name="Moneda 7 2 4 2 3 2" xfId="2262" xr:uid="{00000000-0005-0000-0000-0000CA080000}"/>
    <cellStyle name="Moneda 7 2 4 2 4" xfId="2263" xr:uid="{00000000-0005-0000-0000-0000CB080000}"/>
    <cellStyle name="Moneda 7 2 4 2 4 2" xfId="2264" xr:uid="{00000000-0005-0000-0000-0000CC080000}"/>
    <cellStyle name="Moneda 7 2 4 2 5" xfId="2265" xr:uid="{00000000-0005-0000-0000-0000CD080000}"/>
    <cellStyle name="Moneda 7 2 4 2 5 2" xfId="2266" xr:uid="{00000000-0005-0000-0000-0000CE080000}"/>
    <cellStyle name="Moneda 7 2 4 2 6" xfId="2267" xr:uid="{00000000-0005-0000-0000-0000CF080000}"/>
    <cellStyle name="Moneda 7 2 4 3" xfId="2268" xr:uid="{00000000-0005-0000-0000-0000D0080000}"/>
    <cellStyle name="Moneda 7 2 4 3 2" xfId="2269" xr:uid="{00000000-0005-0000-0000-0000D1080000}"/>
    <cellStyle name="Moneda 7 2 4 3 2 2" xfId="2270" xr:uid="{00000000-0005-0000-0000-0000D2080000}"/>
    <cellStyle name="Moneda 7 2 4 3 3" xfId="2271" xr:uid="{00000000-0005-0000-0000-0000D3080000}"/>
    <cellStyle name="Moneda 7 2 4 3 3 2" xfId="2272" xr:uid="{00000000-0005-0000-0000-0000D4080000}"/>
    <cellStyle name="Moneda 7 2 4 3 4" xfId="2273" xr:uid="{00000000-0005-0000-0000-0000D5080000}"/>
    <cellStyle name="Moneda 7 2 4 3 4 2" xfId="2274" xr:uid="{00000000-0005-0000-0000-0000D6080000}"/>
    <cellStyle name="Moneda 7 2 4 3 5" xfId="2275" xr:uid="{00000000-0005-0000-0000-0000D7080000}"/>
    <cellStyle name="Moneda 7 2 4 4" xfId="2276" xr:uid="{00000000-0005-0000-0000-0000D8080000}"/>
    <cellStyle name="Moneda 7 2 4 4 2" xfId="2277" xr:uid="{00000000-0005-0000-0000-0000D9080000}"/>
    <cellStyle name="Moneda 7 2 4 5" xfId="2278" xr:uid="{00000000-0005-0000-0000-0000DA080000}"/>
    <cellStyle name="Moneda 7 2 4 5 2" xfId="2279" xr:uid="{00000000-0005-0000-0000-0000DB080000}"/>
    <cellStyle name="Moneda 7 2 4 6" xfId="2280" xr:uid="{00000000-0005-0000-0000-0000DC080000}"/>
    <cellStyle name="Moneda 7 2 4 6 2" xfId="2281" xr:uid="{00000000-0005-0000-0000-0000DD080000}"/>
    <cellStyle name="Moneda 7 2 4 7" xfId="2282" xr:uid="{00000000-0005-0000-0000-0000DE080000}"/>
    <cellStyle name="Moneda 7 2 5" xfId="2283" xr:uid="{00000000-0005-0000-0000-0000DF080000}"/>
    <cellStyle name="Moneda 7 2 5 2" xfId="2284" xr:uid="{00000000-0005-0000-0000-0000E0080000}"/>
    <cellStyle name="Moneda 7 2 5 2 2" xfId="2285" xr:uid="{00000000-0005-0000-0000-0000E1080000}"/>
    <cellStyle name="Moneda 7 2 5 2 2 2" xfId="2286" xr:uid="{00000000-0005-0000-0000-0000E2080000}"/>
    <cellStyle name="Moneda 7 2 5 2 3" xfId="2287" xr:uid="{00000000-0005-0000-0000-0000E3080000}"/>
    <cellStyle name="Moneda 7 2 5 2 3 2" xfId="2288" xr:uid="{00000000-0005-0000-0000-0000E4080000}"/>
    <cellStyle name="Moneda 7 2 5 2 4" xfId="2289" xr:uid="{00000000-0005-0000-0000-0000E5080000}"/>
    <cellStyle name="Moneda 7 2 5 2 4 2" xfId="2290" xr:uid="{00000000-0005-0000-0000-0000E6080000}"/>
    <cellStyle name="Moneda 7 2 5 2 5" xfId="2291" xr:uid="{00000000-0005-0000-0000-0000E7080000}"/>
    <cellStyle name="Moneda 7 2 5 3" xfId="2292" xr:uid="{00000000-0005-0000-0000-0000E8080000}"/>
    <cellStyle name="Moneda 7 2 5 3 2" xfId="2293" xr:uid="{00000000-0005-0000-0000-0000E9080000}"/>
    <cellStyle name="Moneda 7 2 5 4" xfId="2294" xr:uid="{00000000-0005-0000-0000-0000EA080000}"/>
    <cellStyle name="Moneda 7 2 5 4 2" xfId="2295" xr:uid="{00000000-0005-0000-0000-0000EB080000}"/>
    <cellStyle name="Moneda 7 2 5 5" xfId="2296" xr:uid="{00000000-0005-0000-0000-0000EC080000}"/>
    <cellStyle name="Moneda 7 2 5 5 2" xfId="2297" xr:uid="{00000000-0005-0000-0000-0000ED080000}"/>
    <cellStyle name="Moneda 7 2 5 6" xfId="2298" xr:uid="{00000000-0005-0000-0000-0000EE080000}"/>
    <cellStyle name="Moneda 7 2 6" xfId="2299" xr:uid="{00000000-0005-0000-0000-0000EF080000}"/>
    <cellStyle name="Moneda 7 2 6 2" xfId="2300" xr:uid="{00000000-0005-0000-0000-0000F0080000}"/>
    <cellStyle name="Moneda 7 2 6 2 2" xfId="2301" xr:uid="{00000000-0005-0000-0000-0000F1080000}"/>
    <cellStyle name="Moneda 7 2 6 3" xfId="2302" xr:uid="{00000000-0005-0000-0000-0000F2080000}"/>
    <cellStyle name="Moneda 7 2 6 3 2" xfId="2303" xr:uid="{00000000-0005-0000-0000-0000F3080000}"/>
    <cellStyle name="Moneda 7 2 6 4" xfId="2304" xr:uid="{00000000-0005-0000-0000-0000F4080000}"/>
    <cellStyle name="Moneda 7 2 6 4 2" xfId="2305" xr:uid="{00000000-0005-0000-0000-0000F5080000}"/>
    <cellStyle name="Moneda 7 2 6 5" xfId="2306" xr:uid="{00000000-0005-0000-0000-0000F6080000}"/>
    <cellStyle name="Moneda 7 2 7" xfId="2307" xr:uid="{00000000-0005-0000-0000-0000F7080000}"/>
    <cellStyle name="Moneda 7 2 7 2" xfId="2308" xr:uid="{00000000-0005-0000-0000-0000F8080000}"/>
    <cellStyle name="Moneda 7 2 8" xfId="2309" xr:uid="{00000000-0005-0000-0000-0000F9080000}"/>
    <cellStyle name="Moneda 7 2 8 2" xfId="2310" xr:uid="{00000000-0005-0000-0000-0000FA080000}"/>
    <cellStyle name="Moneda 7 2 9" xfId="2311" xr:uid="{00000000-0005-0000-0000-0000FB080000}"/>
    <cellStyle name="Moneda 7 2 9 2" xfId="2312" xr:uid="{00000000-0005-0000-0000-0000FC080000}"/>
    <cellStyle name="Moneda 7 3" xfId="2313" xr:uid="{00000000-0005-0000-0000-0000FD080000}"/>
    <cellStyle name="Moneda 7 3 2" xfId="2314" xr:uid="{00000000-0005-0000-0000-0000FE080000}"/>
    <cellStyle name="Moneda 7 3 2 2" xfId="2315" xr:uid="{00000000-0005-0000-0000-0000FF080000}"/>
    <cellStyle name="Moneda 7 3 2 2 2" xfId="2316" xr:uid="{00000000-0005-0000-0000-000000090000}"/>
    <cellStyle name="Moneda 7 3 2 2 2 2" xfId="2317" xr:uid="{00000000-0005-0000-0000-000001090000}"/>
    <cellStyle name="Moneda 7 3 2 2 3" xfId="2318" xr:uid="{00000000-0005-0000-0000-000002090000}"/>
    <cellStyle name="Moneda 7 3 2 2 3 2" xfId="2319" xr:uid="{00000000-0005-0000-0000-000003090000}"/>
    <cellStyle name="Moneda 7 3 2 2 4" xfId="2320" xr:uid="{00000000-0005-0000-0000-000004090000}"/>
    <cellStyle name="Moneda 7 3 2 2 4 2" xfId="2321" xr:uid="{00000000-0005-0000-0000-000005090000}"/>
    <cellStyle name="Moneda 7 3 2 2 5" xfId="2322" xr:uid="{00000000-0005-0000-0000-000006090000}"/>
    <cellStyle name="Moneda 7 3 2 3" xfId="2323" xr:uid="{00000000-0005-0000-0000-000007090000}"/>
    <cellStyle name="Moneda 7 3 2 3 2" xfId="2324" xr:uid="{00000000-0005-0000-0000-000008090000}"/>
    <cellStyle name="Moneda 7 3 2 4" xfId="2325" xr:uid="{00000000-0005-0000-0000-000009090000}"/>
    <cellStyle name="Moneda 7 3 2 4 2" xfId="2326" xr:uid="{00000000-0005-0000-0000-00000A090000}"/>
    <cellStyle name="Moneda 7 3 2 5" xfId="2327" xr:uid="{00000000-0005-0000-0000-00000B090000}"/>
    <cellStyle name="Moneda 7 3 2 5 2" xfId="2328" xr:uid="{00000000-0005-0000-0000-00000C090000}"/>
    <cellStyle name="Moneda 7 3 2 6" xfId="2329" xr:uid="{00000000-0005-0000-0000-00000D090000}"/>
    <cellStyle name="Moneda 7 3 3" xfId="2330" xr:uid="{00000000-0005-0000-0000-00000E090000}"/>
    <cellStyle name="Moneda 7 3 3 2" xfId="2331" xr:uid="{00000000-0005-0000-0000-00000F090000}"/>
    <cellStyle name="Moneda 7 3 3 2 2" xfId="2332" xr:uid="{00000000-0005-0000-0000-000010090000}"/>
    <cellStyle name="Moneda 7 3 3 3" xfId="2333" xr:uid="{00000000-0005-0000-0000-000011090000}"/>
    <cellStyle name="Moneda 7 3 3 3 2" xfId="2334" xr:uid="{00000000-0005-0000-0000-000012090000}"/>
    <cellStyle name="Moneda 7 3 3 4" xfId="2335" xr:uid="{00000000-0005-0000-0000-000013090000}"/>
    <cellStyle name="Moneda 7 3 3 4 2" xfId="2336" xr:uid="{00000000-0005-0000-0000-000014090000}"/>
    <cellStyle name="Moneda 7 3 3 5" xfId="2337" xr:uid="{00000000-0005-0000-0000-000015090000}"/>
    <cellStyle name="Moneda 7 3 4" xfId="2338" xr:uid="{00000000-0005-0000-0000-000016090000}"/>
    <cellStyle name="Moneda 7 3 4 2" xfId="2339" xr:uid="{00000000-0005-0000-0000-000017090000}"/>
    <cellStyle name="Moneda 7 3 5" xfId="2340" xr:uid="{00000000-0005-0000-0000-000018090000}"/>
    <cellStyle name="Moneda 7 3 5 2" xfId="2341" xr:uid="{00000000-0005-0000-0000-000019090000}"/>
    <cellStyle name="Moneda 7 3 6" xfId="2342" xr:uid="{00000000-0005-0000-0000-00001A090000}"/>
    <cellStyle name="Moneda 7 3 6 2" xfId="2343" xr:uid="{00000000-0005-0000-0000-00001B090000}"/>
    <cellStyle name="Moneda 7 3 7" xfId="2344" xr:uid="{00000000-0005-0000-0000-00001C090000}"/>
    <cellStyle name="Moneda 7 4" xfId="2345" xr:uid="{00000000-0005-0000-0000-00001D090000}"/>
    <cellStyle name="Moneda 7 4 2" xfId="2346" xr:uid="{00000000-0005-0000-0000-00001E090000}"/>
    <cellStyle name="Moneda 7 4 2 2" xfId="2347" xr:uid="{00000000-0005-0000-0000-00001F090000}"/>
    <cellStyle name="Moneda 7 4 2 2 2" xfId="2348" xr:uid="{00000000-0005-0000-0000-000020090000}"/>
    <cellStyle name="Moneda 7 4 2 2 2 2" xfId="2349" xr:uid="{00000000-0005-0000-0000-000021090000}"/>
    <cellStyle name="Moneda 7 4 2 2 3" xfId="2350" xr:uid="{00000000-0005-0000-0000-000022090000}"/>
    <cellStyle name="Moneda 7 4 2 2 3 2" xfId="2351" xr:uid="{00000000-0005-0000-0000-000023090000}"/>
    <cellStyle name="Moneda 7 4 2 2 4" xfId="2352" xr:uid="{00000000-0005-0000-0000-000024090000}"/>
    <cellStyle name="Moneda 7 4 2 2 4 2" xfId="2353" xr:uid="{00000000-0005-0000-0000-000025090000}"/>
    <cellStyle name="Moneda 7 4 2 2 5" xfId="2354" xr:uid="{00000000-0005-0000-0000-000026090000}"/>
    <cellStyle name="Moneda 7 4 2 3" xfId="2355" xr:uid="{00000000-0005-0000-0000-000027090000}"/>
    <cellStyle name="Moneda 7 4 2 3 2" xfId="2356" xr:uid="{00000000-0005-0000-0000-000028090000}"/>
    <cellStyle name="Moneda 7 4 2 4" xfId="2357" xr:uid="{00000000-0005-0000-0000-000029090000}"/>
    <cellStyle name="Moneda 7 4 2 4 2" xfId="2358" xr:uid="{00000000-0005-0000-0000-00002A090000}"/>
    <cellStyle name="Moneda 7 4 2 5" xfId="2359" xr:uid="{00000000-0005-0000-0000-00002B090000}"/>
    <cellStyle name="Moneda 7 4 2 5 2" xfId="2360" xr:uid="{00000000-0005-0000-0000-00002C090000}"/>
    <cellStyle name="Moneda 7 4 2 6" xfId="2361" xr:uid="{00000000-0005-0000-0000-00002D090000}"/>
    <cellStyle name="Moneda 7 4 3" xfId="2362" xr:uid="{00000000-0005-0000-0000-00002E090000}"/>
    <cellStyle name="Moneda 7 4 3 2" xfId="2363" xr:uid="{00000000-0005-0000-0000-00002F090000}"/>
    <cellStyle name="Moneda 7 4 3 2 2" xfId="2364" xr:uid="{00000000-0005-0000-0000-000030090000}"/>
    <cellStyle name="Moneda 7 4 3 3" xfId="2365" xr:uid="{00000000-0005-0000-0000-000031090000}"/>
    <cellStyle name="Moneda 7 4 3 3 2" xfId="2366" xr:uid="{00000000-0005-0000-0000-000032090000}"/>
    <cellStyle name="Moneda 7 4 3 4" xfId="2367" xr:uid="{00000000-0005-0000-0000-000033090000}"/>
    <cellStyle name="Moneda 7 4 3 4 2" xfId="2368" xr:uid="{00000000-0005-0000-0000-000034090000}"/>
    <cellStyle name="Moneda 7 4 3 5" xfId="2369" xr:uid="{00000000-0005-0000-0000-000035090000}"/>
    <cellStyle name="Moneda 7 4 4" xfId="2370" xr:uid="{00000000-0005-0000-0000-000036090000}"/>
    <cellStyle name="Moneda 7 4 4 2" xfId="2371" xr:uid="{00000000-0005-0000-0000-000037090000}"/>
    <cellStyle name="Moneda 7 4 5" xfId="2372" xr:uid="{00000000-0005-0000-0000-000038090000}"/>
    <cellStyle name="Moneda 7 4 5 2" xfId="2373" xr:uid="{00000000-0005-0000-0000-000039090000}"/>
    <cellStyle name="Moneda 7 4 6" xfId="2374" xr:uid="{00000000-0005-0000-0000-00003A090000}"/>
    <cellStyle name="Moneda 7 4 6 2" xfId="2375" xr:uid="{00000000-0005-0000-0000-00003B090000}"/>
    <cellStyle name="Moneda 7 4 7" xfId="2376" xr:uid="{00000000-0005-0000-0000-00003C090000}"/>
    <cellStyle name="Moneda 7 5" xfId="2377" xr:uid="{00000000-0005-0000-0000-00003D090000}"/>
    <cellStyle name="Moneda 7 5 2" xfId="2378" xr:uid="{00000000-0005-0000-0000-00003E090000}"/>
    <cellStyle name="Moneda 7 5 2 2" xfId="2379" xr:uid="{00000000-0005-0000-0000-00003F090000}"/>
    <cellStyle name="Moneda 7 5 2 2 2" xfId="2380" xr:uid="{00000000-0005-0000-0000-000040090000}"/>
    <cellStyle name="Moneda 7 5 2 2 2 2" xfId="2381" xr:uid="{00000000-0005-0000-0000-000041090000}"/>
    <cellStyle name="Moneda 7 5 2 2 3" xfId="2382" xr:uid="{00000000-0005-0000-0000-000042090000}"/>
    <cellStyle name="Moneda 7 5 2 2 3 2" xfId="2383" xr:uid="{00000000-0005-0000-0000-000043090000}"/>
    <cellStyle name="Moneda 7 5 2 2 4" xfId="2384" xr:uid="{00000000-0005-0000-0000-000044090000}"/>
    <cellStyle name="Moneda 7 5 2 2 4 2" xfId="2385" xr:uid="{00000000-0005-0000-0000-000045090000}"/>
    <cellStyle name="Moneda 7 5 2 2 5" xfId="2386" xr:uid="{00000000-0005-0000-0000-000046090000}"/>
    <cellStyle name="Moneda 7 5 2 3" xfId="2387" xr:uid="{00000000-0005-0000-0000-000047090000}"/>
    <cellStyle name="Moneda 7 5 2 3 2" xfId="2388" xr:uid="{00000000-0005-0000-0000-000048090000}"/>
    <cellStyle name="Moneda 7 5 2 4" xfId="2389" xr:uid="{00000000-0005-0000-0000-000049090000}"/>
    <cellStyle name="Moneda 7 5 2 4 2" xfId="2390" xr:uid="{00000000-0005-0000-0000-00004A090000}"/>
    <cellStyle name="Moneda 7 5 2 5" xfId="2391" xr:uid="{00000000-0005-0000-0000-00004B090000}"/>
    <cellStyle name="Moneda 7 5 2 5 2" xfId="2392" xr:uid="{00000000-0005-0000-0000-00004C090000}"/>
    <cellStyle name="Moneda 7 5 2 6" xfId="2393" xr:uid="{00000000-0005-0000-0000-00004D090000}"/>
    <cellStyle name="Moneda 7 5 3" xfId="2394" xr:uid="{00000000-0005-0000-0000-00004E090000}"/>
    <cellStyle name="Moneda 7 5 3 2" xfId="2395" xr:uid="{00000000-0005-0000-0000-00004F090000}"/>
    <cellStyle name="Moneda 7 5 3 2 2" xfId="2396" xr:uid="{00000000-0005-0000-0000-000050090000}"/>
    <cellStyle name="Moneda 7 5 3 3" xfId="2397" xr:uid="{00000000-0005-0000-0000-000051090000}"/>
    <cellStyle name="Moneda 7 5 3 3 2" xfId="2398" xr:uid="{00000000-0005-0000-0000-000052090000}"/>
    <cellStyle name="Moneda 7 5 3 4" xfId="2399" xr:uid="{00000000-0005-0000-0000-000053090000}"/>
    <cellStyle name="Moneda 7 5 3 4 2" xfId="2400" xr:uid="{00000000-0005-0000-0000-000054090000}"/>
    <cellStyle name="Moneda 7 5 3 5" xfId="2401" xr:uid="{00000000-0005-0000-0000-000055090000}"/>
    <cellStyle name="Moneda 7 5 4" xfId="2402" xr:uid="{00000000-0005-0000-0000-000056090000}"/>
    <cellStyle name="Moneda 7 5 4 2" xfId="2403" xr:uid="{00000000-0005-0000-0000-000057090000}"/>
    <cellStyle name="Moneda 7 5 5" xfId="2404" xr:uid="{00000000-0005-0000-0000-000058090000}"/>
    <cellStyle name="Moneda 7 5 5 2" xfId="2405" xr:uid="{00000000-0005-0000-0000-000059090000}"/>
    <cellStyle name="Moneda 7 5 6" xfId="2406" xr:uid="{00000000-0005-0000-0000-00005A090000}"/>
    <cellStyle name="Moneda 7 5 6 2" xfId="2407" xr:uid="{00000000-0005-0000-0000-00005B090000}"/>
    <cellStyle name="Moneda 7 5 7" xfId="2408" xr:uid="{00000000-0005-0000-0000-00005C090000}"/>
    <cellStyle name="Moneda 7 6" xfId="2409" xr:uid="{00000000-0005-0000-0000-00005D090000}"/>
    <cellStyle name="Moneda 7 6 2" xfId="2410" xr:uid="{00000000-0005-0000-0000-00005E090000}"/>
    <cellStyle name="Moneda 7 6 2 2" xfId="2411" xr:uid="{00000000-0005-0000-0000-00005F090000}"/>
    <cellStyle name="Moneda 7 6 2 2 2" xfId="2412" xr:uid="{00000000-0005-0000-0000-000060090000}"/>
    <cellStyle name="Moneda 7 6 2 3" xfId="2413" xr:uid="{00000000-0005-0000-0000-000061090000}"/>
    <cellStyle name="Moneda 7 6 2 3 2" xfId="2414" xr:uid="{00000000-0005-0000-0000-000062090000}"/>
    <cellStyle name="Moneda 7 6 2 4" xfId="2415" xr:uid="{00000000-0005-0000-0000-000063090000}"/>
    <cellStyle name="Moneda 7 6 2 4 2" xfId="2416" xr:uid="{00000000-0005-0000-0000-000064090000}"/>
    <cellStyle name="Moneda 7 6 2 5" xfId="2417" xr:uid="{00000000-0005-0000-0000-000065090000}"/>
    <cellStyle name="Moneda 7 6 3" xfId="2418" xr:uid="{00000000-0005-0000-0000-000066090000}"/>
    <cellStyle name="Moneda 7 6 3 2" xfId="2419" xr:uid="{00000000-0005-0000-0000-000067090000}"/>
    <cellStyle name="Moneda 7 6 4" xfId="2420" xr:uid="{00000000-0005-0000-0000-000068090000}"/>
    <cellStyle name="Moneda 7 6 4 2" xfId="2421" xr:uid="{00000000-0005-0000-0000-000069090000}"/>
    <cellStyle name="Moneda 7 6 5" xfId="2422" xr:uid="{00000000-0005-0000-0000-00006A090000}"/>
    <cellStyle name="Moneda 7 6 5 2" xfId="2423" xr:uid="{00000000-0005-0000-0000-00006B090000}"/>
    <cellStyle name="Moneda 7 6 6" xfId="2424" xr:uid="{00000000-0005-0000-0000-00006C090000}"/>
    <cellStyle name="Moneda 7 7" xfId="2425" xr:uid="{00000000-0005-0000-0000-00006D090000}"/>
    <cellStyle name="Moneda 7 7 2" xfId="2426" xr:uid="{00000000-0005-0000-0000-00006E090000}"/>
    <cellStyle name="Moneda 7 7 2 2" xfId="2427" xr:uid="{00000000-0005-0000-0000-00006F090000}"/>
    <cellStyle name="Moneda 7 7 3" xfId="2428" xr:uid="{00000000-0005-0000-0000-000070090000}"/>
    <cellStyle name="Moneda 7 7 3 2" xfId="2429" xr:uid="{00000000-0005-0000-0000-000071090000}"/>
    <cellStyle name="Moneda 7 7 4" xfId="2430" xr:uid="{00000000-0005-0000-0000-000072090000}"/>
    <cellStyle name="Moneda 7 7 4 2" xfId="2431" xr:uid="{00000000-0005-0000-0000-000073090000}"/>
    <cellStyle name="Moneda 7 7 5" xfId="2432" xr:uid="{00000000-0005-0000-0000-000074090000}"/>
    <cellStyle name="Moneda 7 8" xfId="2433" xr:uid="{00000000-0005-0000-0000-000075090000}"/>
    <cellStyle name="Moneda 7 8 2" xfId="2434" xr:uid="{00000000-0005-0000-0000-000076090000}"/>
    <cellStyle name="Moneda 7 9" xfId="2435" xr:uid="{00000000-0005-0000-0000-000077090000}"/>
    <cellStyle name="Moneda 7 9 2" xfId="2436" xr:uid="{00000000-0005-0000-0000-000078090000}"/>
    <cellStyle name="Moneda 8" xfId="2437" xr:uid="{00000000-0005-0000-0000-000079090000}"/>
    <cellStyle name="Moneda 8 10" xfId="2438" xr:uid="{00000000-0005-0000-0000-00007A090000}"/>
    <cellStyle name="Moneda 8 10 2" xfId="2439" xr:uid="{00000000-0005-0000-0000-00007B090000}"/>
    <cellStyle name="Moneda 8 11" xfId="2440" xr:uid="{00000000-0005-0000-0000-00007C090000}"/>
    <cellStyle name="Moneda 8 11 2" xfId="2441" xr:uid="{00000000-0005-0000-0000-00007D090000}"/>
    <cellStyle name="Moneda 8 12" xfId="2442" xr:uid="{00000000-0005-0000-0000-00007E090000}"/>
    <cellStyle name="Moneda 8 13" xfId="2443" xr:uid="{00000000-0005-0000-0000-00007F090000}"/>
    <cellStyle name="Moneda 8 2" xfId="2444" xr:uid="{00000000-0005-0000-0000-000080090000}"/>
    <cellStyle name="Moneda 8 2 10" xfId="2445" xr:uid="{00000000-0005-0000-0000-000081090000}"/>
    <cellStyle name="Moneda 8 2 11" xfId="2446" xr:uid="{00000000-0005-0000-0000-000082090000}"/>
    <cellStyle name="Moneda 8 2 2" xfId="2447" xr:uid="{00000000-0005-0000-0000-000083090000}"/>
    <cellStyle name="Moneda 8 2 2 2" xfId="2448" xr:uid="{00000000-0005-0000-0000-000084090000}"/>
    <cellStyle name="Moneda 8 2 2 2 2" xfId="2449" xr:uid="{00000000-0005-0000-0000-000085090000}"/>
    <cellStyle name="Moneda 8 2 2 2 2 2" xfId="2450" xr:uid="{00000000-0005-0000-0000-000086090000}"/>
    <cellStyle name="Moneda 8 2 2 2 2 2 2" xfId="2451" xr:uid="{00000000-0005-0000-0000-000087090000}"/>
    <cellStyle name="Moneda 8 2 2 2 2 3" xfId="2452" xr:uid="{00000000-0005-0000-0000-000088090000}"/>
    <cellStyle name="Moneda 8 2 2 2 2 3 2" xfId="2453" xr:uid="{00000000-0005-0000-0000-000089090000}"/>
    <cellStyle name="Moneda 8 2 2 2 2 4" xfId="2454" xr:uid="{00000000-0005-0000-0000-00008A090000}"/>
    <cellStyle name="Moneda 8 2 2 2 2 4 2" xfId="2455" xr:uid="{00000000-0005-0000-0000-00008B090000}"/>
    <cellStyle name="Moneda 8 2 2 2 2 5" xfId="2456" xr:uid="{00000000-0005-0000-0000-00008C090000}"/>
    <cellStyle name="Moneda 8 2 2 2 3" xfId="2457" xr:uid="{00000000-0005-0000-0000-00008D090000}"/>
    <cellStyle name="Moneda 8 2 2 2 3 2" xfId="2458" xr:uid="{00000000-0005-0000-0000-00008E090000}"/>
    <cellStyle name="Moneda 8 2 2 2 4" xfId="2459" xr:uid="{00000000-0005-0000-0000-00008F090000}"/>
    <cellStyle name="Moneda 8 2 2 2 4 2" xfId="2460" xr:uid="{00000000-0005-0000-0000-000090090000}"/>
    <cellStyle name="Moneda 8 2 2 2 5" xfId="2461" xr:uid="{00000000-0005-0000-0000-000091090000}"/>
    <cellStyle name="Moneda 8 2 2 2 5 2" xfId="2462" xr:uid="{00000000-0005-0000-0000-000092090000}"/>
    <cellStyle name="Moneda 8 2 2 2 6" xfId="2463" xr:uid="{00000000-0005-0000-0000-000093090000}"/>
    <cellStyle name="Moneda 8 2 2 3" xfId="2464" xr:uid="{00000000-0005-0000-0000-000094090000}"/>
    <cellStyle name="Moneda 8 2 2 3 2" xfId="2465" xr:uid="{00000000-0005-0000-0000-000095090000}"/>
    <cellStyle name="Moneda 8 2 2 3 2 2" xfId="2466" xr:uid="{00000000-0005-0000-0000-000096090000}"/>
    <cellStyle name="Moneda 8 2 2 3 3" xfId="2467" xr:uid="{00000000-0005-0000-0000-000097090000}"/>
    <cellStyle name="Moneda 8 2 2 3 3 2" xfId="2468" xr:uid="{00000000-0005-0000-0000-000098090000}"/>
    <cellStyle name="Moneda 8 2 2 3 4" xfId="2469" xr:uid="{00000000-0005-0000-0000-000099090000}"/>
    <cellStyle name="Moneda 8 2 2 3 4 2" xfId="2470" xr:uid="{00000000-0005-0000-0000-00009A090000}"/>
    <cellStyle name="Moneda 8 2 2 3 5" xfId="2471" xr:uid="{00000000-0005-0000-0000-00009B090000}"/>
    <cellStyle name="Moneda 8 2 2 4" xfId="2472" xr:uid="{00000000-0005-0000-0000-00009C090000}"/>
    <cellStyle name="Moneda 8 2 2 4 2" xfId="2473" xr:uid="{00000000-0005-0000-0000-00009D090000}"/>
    <cellStyle name="Moneda 8 2 2 5" xfId="2474" xr:uid="{00000000-0005-0000-0000-00009E090000}"/>
    <cellStyle name="Moneda 8 2 2 5 2" xfId="2475" xr:uid="{00000000-0005-0000-0000-00009F090000}"/>
    <cellStyle name="Moneda 8 2 2 6" xfId="2476" xr:uid="{00000000-0005-0000-0000-0000A0090000}"/>
    <cellStyle name="Moneda 8 2 2 6 2" xfId="2477" xr:uid="{00000000-0005-0000-0000-0000A1090000}"/>
    <cellStyle name="Moneda 8 2 2 7" xfId="2478" xr:uid="{00000000-0005-0000-0000-0000A2090000}"/>
    <cellStyle name="Moneda 8 2 3" xfId="2479" xr:uid="{00000000-0005-0000-0000-0000A3090000}"/>
    <cellStyle name="Moneda 8 2 3 2" xfId="2480" xr:uid="{00000000-0005-0000-0000-0000A4090000}"/>
    <cellStyle name="Moneda 8 2 3 2 2" xfId="2481" xr:uid="{00000000-0005-0000-0000-0000A5090000}"/>
    <cellStyle name="Moneda 8 2 3 2 2 2" xfId="2482" xr:uid="{00000000-0005-0000-0000-0000A6090000}"/>
    <cellStyle name="Moneda 8 2 3 2 2 2 2" xfId="2483" xr:uid="{00000000-0005-0000-0000-0000A7090000}"/>
    <cellStyle name="Moneda 8 2 3 2 2 3" xfId="2484" xr:uid="{00000000-0005-0000-0000-0000A8090000}"/>
    <cellStyle name="Moneda 8 2 3 2 2 3 2" xfId="2485" xr:uid="{00000000-0005-0000-0000-0000A9090000}"/>
    <cellStyle name="Moneda 8 2 3 2 2 4" xfId="2486" xr:uid="{00000000-0005-0000-0000-0000AA090000}"/>
    <cellStyle name="Moneda 8 2 3 2 2 4 2" xfId="2487" xr:uid="{00000000-0005-0000-0000-0000AB090000}"/>
    <cellStyle name="Moneda 8 2 3 2 2 5" xfId="2488" xr:uid="{00000000-0005-0000-0000-0000AC090000}"/>
    <cellStyle name="Moneda 8 2 3 2 3" xfId="2489" xr:uid="{00000000-0005-0000-0000-0000AD090000}"/>
    <cellStyle name="Moneda 8 2 3 2 3 2" xfId="2490" xr:uid="{00000000-0005-0000-0000-0000AE090000}"/>
    <cellStyle name="Moneda 8 2 3 2 4" xfId="2491" xr:uid="{00000000-0005-0000-0000-0000AF090000}"/>
    <cellStyle name="Moneda 8 2 3 2 4 2" xfId="2492" xr:uid="{00000000-0005-0000-0000-0000B0090000}"/>
    <cellStyle name="Moneda 8 2 3 2 5" xfId="2493" xr:uid="{00000000-0005-0000-0000-0000B1090000}"/>
    <cellStyle name="Moneda 8 2 3 2 5 2" xfId="2494" xr:uid="{00000000-0005-0000-0000-0000B2090000}"/>
    <cellStyle name="Moneda 8 2 3 2 6" xfId="2495" xr:uid="{00000000-0005-0000-0000-0000B3090000}"/>
    <cellStyle name="Moneda 8 2 3 3" xfId="2496" xr:uid="{00000000-0005-0000-0000-0000B4090000}"/>
    <cellStyle name="Moneda 8 2 3 3 2" xfId="2497" xr:uid="{00000000-0005-0000-0000-0000B5090000}"/>
    <cellStyle name="Moneda 8 2 3 3 2 2" xfId="2498" xr:uid="{00000000-0005-0000-0000-0000B6090000}"/>
    <cellStyle name="Moneda 8 2 3 3 3" xfId="2499" xr:uid="{00000000-0005-0000-0000-0000B7090000}"/>
    <cellStyle name="Moneda 8 2 3 3 3 2" xfId="2500" xr:uid="{00000000-0005-0000-0000-0000B8090000}"/>
    <cellStyle name="Moneda 8 2 3 3 4" xfId="2501" xr:uid="{00000000-0005-0000-0000-0000B9090000}"/>
    <cellStyle name="Moneda 8 2 3 3 4 2" xfId="2502" xr:uid="{00000000-0005-0000-0000-0000BA090000}"/>
    <cellStyle name="Moneda 8 2 3 3 5" xfId="2503" xr:uid="{00000000-0005-0000-0000-0000BB090000}"/>
    <cellStyle name="Moneda 8 2 3 4" xfId="2504" xr:uid="{00000000-0005-0000-0000-0000BC090000}"/>
    <cellStyle name="Moneda 8 2 3 4 2" xfId="2505" xr:uid="{00000000-0005-0000-0000-0000BD090000}"/>
    <cellStyle name="Moneda 8 2 3 5" xfId="2506" xr:uid="{00000000-0005-0000-0000-0000BE090000}"/>
    <cellStyle name="Moneda 8 2 3 5 2" xfId="2507" xr:uid="{00000000-0005-0000-0000-0000BF090000}"/>
    <cellStyle name="Moneda 8 2 3 6" xfId="2508" xr:uid="{00000000-0005-0000-0000-0000C0090000}"/>
    <cellStyle name="Moneda 8 2 3 6 2" xfId="2509" xr:uid="{00000000-0005-0000-0000-0000C1090000}"/>
    <cellStyle name="Moneda 8 2 3 7" xfId="2510" xr:uid="{00000000-0005-0000-0000-0000C2090000}"/>
    <cellStyle name="Moneda 8 2 4" xfId="2511" xr:uid="{00000000-0005-0000-0000-0000C3090000}"/>
    <cellStyle name="Moneda 8 2 4 2" xfId="2512" xr:uid="{00000000-0005-0000-0000-0000C4090000}"/>
    <cellStyle name="Moneda 8 2 4 2 2" xfId="2513" xr:uid="{00000000-0005-0000-0000-0000C5090000}"/>
    <cellStyle name="Moneda 8 2 4 2 2 2" xfId="2514" xr:uid="{00000000-0005-0000-0000-0000C6090000}"/>
    <cellStyle name="Moneda 8 2 4 2 2 2 2" xfId="2515" xr:uid="{00000000-0005-0000-0000-0000C7090000}"/>
    <cellStyle name="Moneda 8 2 4 2 2 3" xfId="2516" xr:uid="{00000000-0005-0000-0000-0000C8090000}"/>
    <cellStyle name="Moneda 8 2 4 2 2 3 2" xfId="2517" xr:uid="{00000000-0005-0000-0000-0000C9090000}"/>
    <cellStyle name="Moneda 8 2 4 2 2 4" xfId="2518" xr:uid="{00000000-0005-0000-0000-0000CA090000}"/>
    <cellStyle name="Moneda 8 2 4 2 2 4 2" xfId="2519" xr:uid="{00000000-0005-0000-0000-0000CB090000}"/>
    <cellStyle name="Moneda 8 2 4 2 2 5" xfId="2520" xr:uid="{00000000-0005-0000-0000-0000CC090000}"/>
    <cellStyle name="Moneda 8 2 4 2 3" xfId="2521" xr:uid="{00000000-0005-0000-0000-0000CD090000}"/>
    <cellStyle name="Moneda 8 2 4 2 3 2" xfId="2522" xr:uid="{00000000-0005-0000-0000-0000CE090000}"/>
    <cellStyle name="Moneda 8 2 4 2 4" xfId="2523" xr:uid="{00000000-0005-0000-0000-0000CF090000}"/>
    <cellStyle name="Moneda 8 2 4 2 4 2" xfId="2524" xr:uid="{00000000-0005-0000-0000-0000D0090000}"/>
    <cellStyle name="Moneda 8 2 4 2 5" xfId="2525" xr:uid="{00000000-0005-0000-0000-0000D1090000}"/>
    <cellStyle name="Moneda 8 2 4 2 5 2" xfId="2526" xr:uid="{00000000-0005-0000-0000-0000D2090000}"/>
    <cellStyle name="Moneda 8 2 4 2 6" xfId="2527" xr:uid="{00000000-0005-0000-0000-0000D3090000}"/>
    <cellStyle name="Moneda 8 2 4 3" xfId="2528" xr:uid="{00000000-0005-0000-0000-0000D4090000}"/>
    <cellStyle name="Moneda 8 2 4 3 2" xfId="2529" xr:uid="{00000000-0005-0000-0000-0000D5090000}"/>
    <cellStyle name="Moneda 8 2 4 3 2 2" xfId="2530" xr:uid="{00000000-0005-0000-0000-0000D6090000}"/>
    <cellStyle name="Moneda 8 2 4 3 3" xfId="2531" xr:uid="{00000000-0005-0000-0000-0000D7090000}"/>
    <cellStyle name="Moneda 8 2 4 3 3 2" xfId="2532" xr:uid="{00000000-0005-0000-0000-0000D8090000}"/>
    <cellStyle name="Moneda 8 2 4 3 4" xfId="2533" xr:uid="{00000000-0005-0000-0000-0000D9090000}"/>
    <cellStyle name="Moneda 8 2 4 3 4 2" xfId="2534" xr:uid="{00000000-0005-0000-0000-0000DA090000}"/>
    <cellStyle name="Moneda 8 2 4 3 5" xfId="2535" xr:uid="{00000000-0005-0000-0000-0000DB090000}"/>
    <cellStyle name="Moneda 8 2 4 4" xfId="2536" xr:uid="{00000000-0005-0000-0000-0000DC090000}"/>
    <cellStyle name="Moneda 8 2 4 4 2" xfId="2537" xr:uid="{00000000-0005-0000-0000-0000DD090000}"/>
    <cellStyle name="Moneda 8 2 4 5" xfId="2538" xr:uid="{00000000-0005-0000-0000-0000DE090000}"/>
    <cellStyle name="Moneda 8 2 4 5 2" xfId="2539" xr:uid="{00000000-0005-0000-0000-0000DF090000}"/>
    <cellStyle name="Moneda 8 2 4 6" xfId="2540" xr:uid="{00000000-0005-0000-0000-0000E0090000}"/>
    <cellStyle name="Moneda 8 2 4 6 2" xfId="2541" xr:uid="{00000000-0005-0000-0000-0000E1090000}"/>
    <cellStyle name="Moneda 8 2 4 7" xfId="2542" xr:uid="{00000000-0005-0000-0000-0000E2090000}"/>
    <cellStyle name="Moneda 8 2 5" xfId="2543" xr:uid="{00000000-0005-0000-0000-0000E3090000}"/>
    <cellStyle name="Moneda 8 2 5 2" xfId="2544" xr:uid="{00000000-0005-0000-0000-0000E4090000}"/>
    <cellStyle name="Moneda 8 2 5 2 2" xfId="2545" xr:uid="{00000000-0005-0000-0000-0000E5090000}"/>
    <cellStyle name="Moneda 8 2 5 2 2 2" xfId="2546" xr:uid="{00000000-0005-0000-0000-0000E6090000}"/>
    <cellStyle name="Moneda 8 2 5 2 3" xfId="2547" xr:uid="{00000000-0005-0000-0000-0000E7090000}"/>
    <cellStyle name="Moneda 8 2 5 2 3 2" xfId="2548" xr:uid="{00000000-0005-0000-0000-0000E8090000}"/>
    <cellStyle name="Moneda 8 2 5 2 4" xfId="2549" xr:uid="{00000000-0005-0000-0000-0000E9090000}"/>
    <cellStyle name="Moneda 8 2 5 2 4 2" xfId="2550" xr:uid="{00000000-0005-0000-0000-0000EA090000}"/>
    <cellStyle name="Moneda 8 2 5 2 5" xfId="2551" xr:uid="{00000000-0005-0000-0000-0000EB090000}"/>
    <cellStyle name="Moneda 8 2 5 3" xfId="2552" xr:uid="{00000000-0005-0000-0000-0000EC090000}"/>
    <cellStyle name="Moneda 8 2 5 3 2" xfId="2553" xr:uid="{00000000-0005-0000-0000-0000ED090000}"/>
    <cellStyle name="Moneda 8 2 5 4" xfId="2554" xr:uid="{00000000-0005-0000-0000-0000EE090000}"/>
    <cellStyle name="Moneda 8 2 5 4 2" xfId="2555" xr:uid="{00000000-0005-0000-0000-0000EF090000}"/>
    <cellStyle name="Moneda 8 2 5 5" xfId="2556" xr:uid="{00000000-0005-0000-0000-0000F0090000}"/>
    <cellStyle name="Moneda 8 2 5 5 2" xfId="2557" xr:uid="{00000000-0005-0000-0000-0000F1090000}"/>
    <cellStyle name="Moneda 8 2 5 6" xfId="2558" xr:uid="{00000000-0005-0000-0000-0000F2090000}"/>
    <cellStyle name="Moneda 8 2 6" xfId="2559" xr:uid="{00000000-0005-0000-0000-0000F3090000}"/>
    <cellStyle name="Moneda 8 2 6 2" xfId="2560" xr:uid="{00000000-0005-0000-0000-0000F4090000}"/>
    <cellStyle name="Moneda 8 2 6 2 2" xfId="2561" xr:uid="{00000000-0005-0000-0000-0000F5090000}"/>
    <cellStyle name="Moneda 8 2 6 3" xfId="2562" xr:uid="{00000000-0005-0000-0000-0000F6090000}"/>
    <cellStyle name="Moneda 8 2 6 3 2" xfId="2563" xr:uid="{00000000-0005-0000-0000-0000F7090000}"/>
    <cellStyle name="Moneda 8 2 6 4" xfId="2564" xr:uid="{00000000-0005-0000-0000-0000F8090000}"/>
    <cellStyle name="Moneda 8 2 6 4 2" xfId="2565" xr:uid="{00000000-0005-0000-0000-0000F9090000}"/>
    <cellStyle name="Moneda 8 2 6 5" xfId="2566" xr:uid="{00000000-0005-0000-0000-0000FA090000}"/>
    <cellStyle name="Moneda 8 2 7" xfId="2567" xr:uid="{00000000-0005-0000-0000-0000FB090000}"/>
    <cellStyle name="Moneda 8 2 7 2" xfId="2568" xr:uid="{00000000-0005-0000-0000-0000FC090000}"/>
    <cellStyle name="Moneda 8 2 8" xfId="2569" xr:uid="{00000000-0005-0000-0000-0000FD090000}"/>
    <cellStyle name="Moneda 8 2 8 2" xfId="2570" xr:uid="{00000000-0005-0000-0000-0000FE090000}"/>
    <cellStyle name="Moneda 8 2 9" xfId="2571" xr:uid="{00000000-0005-0000-0000-0000FF090000}"/>
    <cellStyle name="Moneda 8 2 9 2" xfId="2572" xr:uid="{00000000-0005-0000-0000-0000000A0000}"/>
    <cellStyle name="Moneda 8 3" xfId="2573" xr:uid="{00000000-0005-0000-0000-0000010A0000}"/>
    <cellStyle name="Moneda 8 3 2" xfId="2574" xr:uid="{00000000-0005-0000-0000-0000020A0000}"/>
    <cellStyle name="Moneda 8 3 2 2" xfId="2575" xr:uid="{00000000-0005-0000-0000-0000030A0000}"/>
    <cellStyle name="Moneda 8 3 2 2 2" xfId="2576" xr:uid="{00000000-0005-0000-0000-0000040A0000}"/>
    <cellStyle name="Moneda 8 3 2 2 2 2" xfId="2577" xr:uid="{00000000-0005-0000-0000-0000050A0000}"/>
    <cellStyle name="Moneda 8 3 2 2 3" xfId="2578" xr:uid="{00000000-0005-0000-0000-0000060A0000}"/>
    <cellStyle name="Moneda 8 3 2 2 3 2" xfId="2579" xr:uid="{00000000-0005-0000-0000-0000070A0000}"/>
    <cellStyle name="Moneda 8 3 2 2 4" xfId="2580" xr:uid="{00000000-0005-0000-0000-0000080A0000}"/>
    <cellStyle name="Moneda 8 3 2 2 4 2" xfId="2581" xr:uid="{00000000-0005-0000-0000-0000090A0000}"/>
    <cellStyle name="Moneda 8 3 2 2 5" xfId="2582" xr:uid="{00000000-0005-0000-0000-00000A0A0000}"/>
    <cellStyle name="Moneda 8 3 2 3" xfId="2583" xr:uid="{00000000-0005-0000-0000-00000B0A0000}"/>
    <cellStyle name="Moneda 8 3 2 3 2" xfId="2584" xr:uid="{00000000-0005-0000-0000-00000C0A0000}"/>
    <cellStyle name="Moneda 8 3 2 4" xfId="2585" xr:uid="{00000000-0005-0000-0000-00000D0A0000}"/>
    <cellStyle name="Moneda 8 3 2 4 2" xfId="2586" xr:uid="{00000000-0005-0000-0000-00000E0A0000}"/>
    <cellStyle name="Moneda 8 3 2 5" xfId="2587" xr:uid="{00000000-0005-0000-0000-00000F0A0000}"/>
    <cellStyle name="Moneda 8 3 2 5 2" xfId="2588" xr:uid="{00000000-0005-0000-0000-0000100A0000}"/>
    <cellStyle name="Moneda 8 3 2 6" xfId="2589" xr:uid="{00000000-0005-0000-0000-0000110A0000}"/>
    <cellStyle name="Moneda 8 3 3" xfId="2590" xr:uid="{00000000-0005-0000-0000-0000120A0000}"/>
    <cellStyle name="Moneda 8 3 3 2" xfId="2591" xr:uid="{00000000-0005-0000-0000-0000130A0000}"/>
    <cellStyle name="Moneda 8 3 3 2 2" xfId="2592" xr:uid="{00000000-0005-0000-0000-0000140A0000}"/>
    <cellStyle name="Moneda 8 3 3 3" xfId="2593" xr:uid="{00000000-0005-0000-0000-0000150A0000}"/>
    <cellStyle name="Moneda 8 3 3 3 2" xfId="2594" xr:uid="{00000000-0005-0000-0000-0000160A0000}"/>
    <cellStyle name="Moneda 8 3 3 4" xfId="2595" xr:uid="{00000000-0005-0000-0000-0000170A0000}"/>
    <cellStyle name="Moneda 8 3 3 4 2" xfId="2596" xr:uid="{00000000-0005-0000-0000-0000180A0000}"/>
    <cellStyle name="Moneda 8 3 3 5" xfId="2597" xr:uid="{00000000-0005-0000-0000-0000190A0000}"/>
    <cellStyle name="Moneda 8 3 4" xfId="2598" xr:uid="{00000000-0005-0000-0000-00001A0A0000}"/>
    <cellStyle name="Moneda 8 3 4 2" xfId="2599" xr:uid="{00000000-0005-0000-0000-00001B0A0000}"/>
    <cellStyle name="Moneda 8 3 5" xfId="2600" xr:uid="{00000000-0005-0000-0000-00001C0A0000}"/>
    <cellStyle name="Moneda 8 3 5 2" xfId="2601" xr:uid="{00000000-0005-0000-0000-00001D0A0000}"/>
    <cellStyle name="Moneda 8 3 6" xfId="2602" xr:uid="{00000000-0005-0000-0000-00001E0A0000}"/>
    <cellStyle name="Moneda 8 3 6 2" xfId="2603" xr:uid="{00000000-0005-0000-0000-00001F0A0000}"/>
    <cellStyle name="Moneda 8 3 7" xfId="2604" xr:uid="{00000000-0005-0000-0000-0000200A0000}"/>
    <cellStyle name="Moneda 8 4" xfId="2605" xr:uid="{00000000-0005-0000-0000-0000210A0000}"/>
    <cellStyle name="Moneda 8 4 2" xfId="2606" xr:uid="{00000000-0005-0000-0000-0000220A0000}"/>
    <cellStyle name="Moneda 8 4 2 2" xfId="2607" xr:uid="{00000000-0005-0000-0000-0000230A0000}"/>
    <cellStyle name="Moneda 8 4 2 2 2" xfId="2608" xr:uid="{00000000-0005-0000-0000-0000240A0000}"/>
    <cellStyle name="Moneda 8 4 2 2 2 2" xfId="2609" xr:uid="{00000000-0005-0000-0000-0000250A0000}"/>
    <cellStyle name="Moneda 8 4 2 2 3" xfId="2610" xr:uid="{00000000-0005-0000-0000-0000260A0000}"/>
    <cellStyle name="Moneda 8 4 2 2 3 2" xfId="2611" xr:uid="{00000000-0005-0000-0000-0000270A0000}"/>
    <cellStyle name="Moneda 8 4 2 2 4" xfId="2612" xr:uid="{00000000-0005-0000-0000-0000280A0000}"/>
    <cellStyle name="Moneda 8 4 2 2 4 2" xfId="2613" xr:uid="{00000000-0005-0000-0000-0000290A0000}"/>
    <cellStyle name="Moneda 8 4 2 2 5" xfId="2614" xr:uid="{00000000-0005-0000-0000-00002A0A0000}"/>
    <cellStyle name="Moneda 8 4 2 3" xfId="2615" xr:uid="{00000000-0005-0000-0000-00002B0A0000}"/>
    <cellStyle name="Moneda 8 4 2 3 2" xfId="2616" xr:uid="{00000000-0005-0000-0000-00002C0A0000}"/>
    <cellStyle name="Moneda 8 4 2 4" xfId="2617" xr:uid="{00000000-0005-0000-0000-00002D0A0000}"/>
    <cellStyle name="Moneda 8 4 2 4 2" xfId="2618" xr:uid="{00000000-0005-0000-0000-00002E0A0000}"/>
    <cellStyle name="Moneda 8 4 2 5" xfId="2619" xr:uid="{00000000-0005-0000-0000-00002F0A0000}"/>
    <cellStyle name="Moneda 8 4 2 5 2" xfId="2620" xr:uid="{00000000-0005-0000-0000-0000300A0000}"/>
    <cellStyle name="Moneda 8 4 2 6" xfId="2621" xr:uid="{00000000-0005-0000-0000-0000310A0000}"/>
    <cellStyle name="Moneda 8 4 3" xfId="2622" xr:uid="{00000000-0005-0000-0000-0000320A0000}"/>
    <cellStyle name="Moneda 8 4 3 2" xfId="2623" xr:uid="{00000000-0005-0000-0000-0000330A0000}"/>
    <cellStyle name="Moneda 8 4 3 2 2" xfId="2624" xr:uid="{00000000-0005-0000-0000-0000340A0000}"/>
    <cellStyle name="Moneda 8 4 3 3" xfId="2625" xr:uid="{00000000-0005-0000-0000-0000350A0000}"/>
    <cellStyle name="Moneda 8 4 3 3 2" xfId="2626" xr:uid="{00000000-0005-0000-0000-0000360A0000}"/>
    <cellStyle name="Moneda 8 4 3 4" xfId="2627" xr:uid="{00000000-0005-0000-0000-0000370A0000}"/>
    <cellStyle name="Moneda 8 4 3 4 2" xfId="2628" xr:uid="{00000000-0005-0000-0000-0000380A0000}"/>
    <cellStyle name="Moneda 8 4 3 5" xfId="2629" xr:uid="{00000000-0005-0000-0000-0000390A0000}"/>
    <cellStyle name="Moneda 8 4 4" xfId="2630" xr:uid="{00000000-0005-0000-0000-00003A0A0000}"/>
    <cellStyle name="Moneda 8 4 4 2" xfId="2631" xr:uid="{00000000-0005-0000-0000-00003B0A0000}"/>
    <cellStyle name="Moneda 8 4 5" xfId="2632" xr:uid="{00000000-0005-0000-0000-00003C0A0000}"/>
    <cellStyle name="Moneda 8 4 5 2" xfId="2633" xr:uid="{00000000-0005-0000-0000-00003D0A0000}"/>
    <cellStyle name="Moneda 8 4 6" xfId="2634" xr:uid="{00000000-0005-0000-0000-00003E0A0000}"/>
    <cellStyle name="Moneda 8 4 6 2" xfId="2635" xr:uid="{00000000-0005-0000-0000-00003F0A0000}"/>
    <cellStyle name="Moneda 8 4 7" xfId="2636" xr:uid="{00000000-0005-0000-0000-0000400A0000}"/>
    <cellStyle name="Moneda 8 5" xfId="2637" xr:uid="{00000000-0005-0000-0000-0000410A0000}"/>
    <cellStyle name="Moneda 8 5 2" xfId="2638" xr:uid="{00000000-0005-0000-0000-0000420A0000}"/>
    <cellStyle name="Moneda 8 5 2 2" xfId="2639" xr:uid="{00000000-0005-0000-0000-0000430A0000}"/>
    <cellStyle name="Moneda 8 5 2 2 2" xfId="2640" xr:uid="{00000000-0005-0000-0000-0000440A0000}"/>
    <cellStyle name="Moneda 8 5 2 2 2 2" xfId="2641" xr:uid="{00000000-0005-0000-0000-0000450A0000}"/>
    <cellStyle name="Moneda 8 5 2 2 3" xfId="2642" xr:uid="{00000000-0005-0000-0000-0000460A0000}"/>
    <cellStyle name="Moneda 8 5 2 2 3 2" xfId="2643" xr:uid="{00000000-0005-0000-0000-0000470A0000}"/>
    <cellStyle name="Moneda 8 5 2 2 4" xfId="2644" xr:uid="{00000000-0005-0000-0000-0000480A0000}"/>
    <cellStyle name="Moneda 8 5 2 2 4 2" xfId="2645" xr:uid="{00000000-0005-0000-0000-0000490A0000}"/>
    <cellStyle name="Moneda 8 5 2 2 5" xfId="2646" xr:uid="{00000000-0005-0000-0000-00004A0A0000}"/>
    <cellStyle name="Moneda 8 5 2 3" xfId="2647" xr:uid="{00000000-0005-0000-0000-00004B0A0000}"/>
    <cellStyle name="Moneda 8 5 2 3 2" xfId="2648" xr:uid="{00000000-0005-0000-0000-00004C0A0000}"/>
    <cellStyle name="Moneda 8 5 2 4" xfId="2649" xr:uid="{00000000-0005-0000-0000-00004D0A0000}"/>
    <cellStyle name="Moneda 8 5 2 4 2" xfId="2650" xr:uid="{00000000-0005-0000-0000-00004E0A0000}"/>
    <cellStyle name="Moneda 8 5 2 5" xfId="2651" xr:uid="{00000000-0005-0000-0000-00004F0A0000}"/>
    <cellStyle name="Moneda 8 5 2 5 2" xfId="2652" xr:uid="{00000000-0005-0000-0000-0000500A0000}"/>
    <cellStyle name="Moneda 8 5 2 6" xfId="2653" xr:uid="{00000000-0005-0000-0000-0000510A0000}"/>
    <cellStyle name="Moneda 8 5 3" xfId="2654" xr:uid="{00000000-0005-0000-0000-0000520A0000}"/>
    <cellStyle name="Moneda 8 5 3 2" xfId="2655" xr:uid="{00000000-0005-0000-0000-0000530A0000}"/>
    <cellStyle name="Moneda 8 5 3 2 2" xfId="2656" xr:uid="{00000000-0005-0000-0000-0000540A0000}"/>
    <cellStyle name="Moneda 8 5 3 3" xfId="2657" xr:uid="{00000000-0005-0000-0000-0000550A0000}"/>
    <cellStyle name="Moneda 8 5 3 3 2" xfId="2658" xr:uid="{00000000-0005-0000-0000-0000560A0000}"/>
    <cellStyle name="Moneda 8 5 3 4" xfId="2659" xr:uid="{00000000-0005-0000-0000-0000570A0000}"/>
    <cellStyle name="Moneda 8 5 3 4 2" xfId="2660" xr:uid="{00000000-0005-0000-0000-0000580A0000}"/>
    <cellStyle name="Moneda 8 5 3 5" xfId="2661" xr:uid="{00000000-0005-0000-0000-0000590A0000}"/>
    <cellStyle name="Moneda 8 5 4" xfId="2662" xr:uid="{00000000-0005-0000-0000-00005A0A0000}"/>
    <cellStyle name="Moneda 8 5 4 2" xfId="2663" xr:uid="{00000000-0005-0000-0000-00005B0A0000}"/>
    <cellStyle name="Moneda 8 5 5" xfId="2664" xr:uid="{00000000-0005-0000-0000-00005C0A0000}"/>
    <cellStyle name="Moneda 8 5 5 2" xfId="2665" xr:uid="{00000000-0005-0000-0000-00005D0A0000}"/>
    <cellStyle name="Moneda 8 5 6" xfId="2666" xr:uid="{00000000-0005-0000-0000-00005E0A0000}"/>
    <cellStyle name="Moneda 8 5 6 2" xfId="2667" xr:uid="{00000000-0005-0000-0000-00005F0A0000}"/>
    <cellStyle name="Moneda 8 5 7" xfId="2668" xr:uid="{00000000-0005-0000-0000-0000600A0000}"/>
    <cellStyle name="Moneda 8 6" xfId="2669" xr:uid="{00000000-0005-0000-0000-0000610A0000}"/>
    <cellStyle name="Moneda 8 6 2" xfId="2670" xr:uid="{00000000-0005-0000-0000-0000620A0000}"/>
    <cellStyle name="Moneda 8 6 2 2" xfId="2671" xr:uid="{00000000-0005-0000-0000-0000630A0000}"/>
    <cellStyle name="Moneda 8 6 2 2 2" xfId="2672" xr:uid="{00000000-0005-0000-0000-0000640A0000}"/>
    <cellStyle name="Moneda 8 6 2 3" xfId="2673" xr:uid="{00000000-0005-0000-0000-0000650A0000}"/>
    <cellStyle name="Moneda 8 6 2 3 2" xfId="2674" xr:uid="{00000000-0005-0000-0000-0000660A0000}"/>
    <cellStyle name="Moneda 8 6 2 4" xfId="2675" xr:uid="{00000000-0005-0000-0000-0000670A0000}"/>
    <cellStyle name="Moneda 8 6 2 4 2" xfId="2676" xr:uid="{00000000-0005-0000-0000-0000680A0000}"/>
    <cellStyle name="Moneda 8 6 2 5" xfId="2677" xr:uid="{00000000-0005-0000-0000-0000690A0000}"/>
    <cellStyle name="Moneda 8 6 3" xfId="2678" xr:uid="{00000000-0005-0000-0000-00006A0A0000}"/>
    <cellStyle name="Moneda 8 6 3 2" xfId="2679" xr:uid="{00000000-0005-0000-0000-00006B0A0000}"/>
    <cellStyle name="Moneda 8 6 4" xfId="2680" xr:uid="{00000000-0005-0000-0000-00006C0A0000}"/>
    <cellStyle name="Moneda 8 6 4 2" xfId="2681" xr:uid="{00000000-0005-0000-0000-00006D0A0000}"/>
    <cellStyle name="Moneda 8 6 5" xfId="2682" xr:uid="{00000000-0005-0000-0000-00006E0A0000}"/>
    <cellStyle name="Moneda 8 6 5 2" xfId="2683" xr:uid="{00000000-0005-0000-0000-00006F0A0000}"/>
    <cellStyle name="Moneda 8 6 6" xfId="2684" xr:uid="{00000000-0005-0000-0000-0000700A0000}"/>
    <cellStyle name="Moneda 8 7" xfId="2685" xr:uid="{00000000-0005-0000-0000-0000710A0000}"/>
    <cellStyle name="Moneda 8 7 2" xfId="2686" xr:uid="{00000000-0005-0000-0000-0000720A0000}"/>
    <cellStyle name="Moneda 8 7 2 2" xfId="2687" xr:uid="{00000000-0005-0000-0000-0000730A0000}"/>
    <cellStyle name="Moneda 8 7 3" xfId="2688" xr:uid="{00000000-0005-0000-0000-0000740A0000}"/>
    <cellStyle name="Moneda 8 7 3 2" xfId="2689" xr:uid="{00000000-0005-0000-0000-0000750A0000}"/>
    <cellStyle name="Moneda 8 7 4" xfId="2690" xr:uid="{00000000-0005-0000-0000-0000760A0000}"/>
    <cellStyle name="Moneda 8 7 4 2" xfId="2691" xr:uid="{00000000-0005-0000-0000-0000770A0000}"/>
    <cellStyle name="Moneda 8 7 5" xfId="2692" xr:uid="{00000000-0005-0000-0000-0000780A0000}"/>
    <cellStyle name="Moneda 8 8" xfId="2693" xr:uid="{00000000-0005-0000-0000-0000790A0000}"/>
    <cellStyle name="Moneda 8 8 2" xfId="2694" xr:uid="{00000000-0005-0000-0000-00007A0A0000}"/>
    <cellStyle name="Moneda 8 8 2 2" xfId="2695" xr:uid="{00000000-0005-0000-0000-00007B0A0000}"/>
    <cellStyle name="Moneda 8 8 3" xfId="2696" xr:uid="{00000000-0005-0000-0000-00007C0A0000}"/>
    <cellStyle name="Moneda 8 8 3 2" xfId="2697" xr:uid="{00000000-0005-0000-0000-00007D0A0000}"/>
    <cellStyle name="Moneda 8 8 4" xfId="2698" xr:uid="{00000000-0005-0000-0000-00007E0A0000}"/>
    <cellStyle name="Moneda 8 8 4 2" xfId="2699" xr:uid="{00000000-0005-0000-0000-00007F0A0000}"/>
    <cellStyle name="Moneda 8 8 5" xfId="2700" xr:uid="{00000000-0005-0000-0000-0000800A0000}"/>
    <cellStyle name="Moneda 8 9" xfId="2701" xr:uid="{00000000-0005-0000-0000-0000810A0000}"/>
    <cellStyle name="Moneda 8 9 2" xfId="2702" xr:uid="{00000000-0005-0000-0000-0000820A0000}"/>
    <cellStyle name="Moneda 9" xfId="2703" xr:uid="{00000000-0005-0000-0000-0000830A0000}"/>
    <cellStyle name="Moneda 9 10" xfId="2704" xr:uid="{00000000-0005-0000-0000-0000840A0000}"/>
    <cellStyle name="Moneda 9 11" xfId="2705" xr:uid="{00000000-0005-0000-0000-0000850A0000}"/>
    <cellStyle name="Moneda 9 2" xfId="2706" xr:uid="{00000000-0005-0000-0000-0000860A0000}"/>
    <cellStyle name="Moneda 9 2 2" xfId="2707" xr:uid="{00000000-0005-0000-0000-0000870A0000}"/>
    <cellStyle name="Moneda 9 2 2 2" xfId="2708" xr:uid="{00000000-0005-0000-0000-0000880A0000}"/>
    <cellStyle name="Moneda 9 2 2 2 2" xfId="2709" xr:uid="{00000000-0005-0000-0000-0000890A0000}"/>
    <cellStyle name="Moneda 9 2 2 2 2 2" xfId="2710" xr:uid="{00000000-0005-0000-0000-00008A0A0000}"/>
    <cellStyle name="Moneda 9 2 2 2 3" xfId="2711" xr:uid="{00000000-0005-0000-0000-00008B0A0000}"/>
    <cellStyle name="Moneda 9 2 2 2 3 2" xfId="2712" xr:uid="{00000000-0005-0000-0000-00008C0A0000}"/>
    <cellStyle name="Moneda 9 2 2 2 4" xfId="2713" xr:uid="{00000000-0005-0000-0000-00008D0A0000}"/>
    <cellStyle name="Moneda 9 2 2 2 4 2" xfId="2714" xr:uid="{00000000-0005-0000-0000-00008E0A0000}"/>
    <cellStyle name="Moneda 9 2 2 2 5" xfId="2715" xr:uid="{00000000-0005-0000-0000-00008F0A0000}"/>
    <cellStyle name="Moneda 9 2 2 3" xfId="2716" xr:uid="{00000000-0005-0000-0000-0000900A0000}"/>
    <cellStyle name="Moneda 9 2 2 3 2" xfId="2717" xr:uid="{00000000-0005-0000-0000-0000910A0000}"/>
    <cellStyle name="Moneda 9 2 2 4" xfId="2718" xr:uid="{00000000-0005-0000-0000-0000920A0000}"/>
    <cellStyle name="Moneda 9 2 2 4 2" xfId="2719" xr:uid="{00000000-0005-0000-0000-0000930A0000}"/>
    <cellStyle name="Moneda 9 2 2 5" xfId="2720" xr:uid="{00000000-0005-0000-0000-0000940A0000}"/>
    <cellStyle name="Moneda 9 2 2 5 2" xfId="2721" xr:uid="{00000000-0005-0000-0000-0000950A0000}"/>
    <cellStyle name="Moneda 9 2 2 6" xfId="2722" xr:uid="{00000000-0005-0000-0000-0000960A0000}"/>
    <cellStyle name="Moneda 9 2 3" xfId="2723" xr:uid="{00000000-0005-0000-0000-0000970A0000}"/>
    <cellStyle name="Moneda 9 2 3 2" xfId="2724" xr:uid="{00000000-0005-0000-0000-0000980A0000}"/>
    <cellStyle name="Moneda 9 2 3 2 2" xfId="2725" xr:uid="{00000000-0005-0000-0000-0000990A0000}"/>
    <cellStyle name="Moneda 9 2 3 3" xfId="2726" xr:uid="{00000000-0005-0000-0000-00009A0A0000}"/>
    <cellStyle name="Moneda 9 2 3 3 2" xfId="2727" xr:uid="{00000000-0005-0000-0000-00009B0A0000}"/>
    <cellStyle name="Moneda 9 2 3 4" xfId="2728" xr:uid="{00000000-0005-0000-0000-00009C0A0000}"/>
    <cellStyle name="Moneda 9 2 3 4 2" xfId="2729" xr:uid="{00000000-0005-0000-0000-00009D0A0000}"/>
    <cellStyle name="Moneda 9 2 3 5" xfId="2730" xr:uid="{00000000-0005-0000-0000-00009E0A0000}"/>
    <cellStyle name="Moneda 9 2 4" xfId="2731" xr:uid="{00000000-0005-0000-0000-00009F0A0000}"/>
    <cellStyle name="Moneda 9 2 4 2" xfId="2732" xr:uid="{00000000-0005-0000-0000-0000A00A0000}"/>
    <cellStyle name="Moneda 9 2 5" xfId="2733" xr:uid="{00000000-0005-0000-0000-0000A10A0000}"/>
    <cellStyle name="Moneda 9 2 5 2" xfId="2734" xr:uid="{00000000-0005-0000-0000-0000A20A0000}"/>
    <cellStyle name="Moneda 9 2 6" xfId="2735" xr:uid="{00000000-0005-0000-0000-0000A30A0000}"/>
    <cellStyle name="Moneda 9 2 6 2" xfId="2736" xr:uid="{00000000-0005-0000-0000-0000A40A0000}"/>
    <cellStyle name="Moneda 9 2 7" xfId="2737" xr:uid="{00000000-0005-0000-0000-0000A50A0000}"/>
    <cellStyle name="Moneda 9 2 8" xfId="2738" xr:uid="{00000000-0005-0000-0000-0000A60A0000}"/>
    <cellStyle name="Moneda 9 3" xfId="2739" xr:uid="{00000000-0005-0000-0000-0000A70A0000}"/>
    <cellStyle name="Moneda 9 3 2" xfId="2740" xr:uid="{00000000-0005-0000-0000-0000A80A0000}"/>
    <cellStyle name="Moneda 9 3 2 2" xfId="2741" xr:uid="{00000000-0005-0000-0000-0000A90A0000}"/>
    <cellStyle name="Moneda 9 3 2 2 2" xfId="2742" xr:uid="{00000000-0005-0000-0000-0000AA0A0000}"/>
    <cellStyle name="Moneda 9 3 2 2 2 2" xfId="2743" xr:uid="{00000000-0005-0000-0000-0000AB0A0000}"/>
    <cellStyle name="Moneda 9 3 2 2 3" xfId="2744" xr:uid="{00000000-0005-0000-0000-0000AC0A0000}"/>
    <cellStyle name="Moneda 9 3 2 2 3 2" xfId="2745" xr:uid="{00000000-0005-0000-0000-0000AD0A0000}"/>
    <cellStyle name="Moneda 9 3 2 2 4" xfId="2746" xr:uid="{00000000-0005-0000-0000-0000AE0A0000}"/>
    <cellStyle name="Moneda 9 3 2 2 4 2" xfId="2747" xr:uid="{00000000-0005-0000-0000-0000AF0A0000}"/>
    <cellStyle name="Moneda 9 3 2 2 5" xfId="2748" xr:uid="{00000000-0005-0000-0000-0000B00A0000}"/>
    <cellStyle name="Moneda 9 3 2 3" xfId="2749" xr:uid="{00000000-0005-0000-0000-0000B10A0000}"/>
    <cellStyle name="Moneda 9 3 2 3 2" xfId="2750" xr:uid="{00000000-0005-0000-0000-0000B20A0000}"/>
    <cellStyle name="Moneda 9 3 2 4" xfId="2751" xr:uid="{00000000-0005-0000-0000-0000B30A0000}"/>
    <cellStyle name="Moneda 9 3 2 4 2" xfId="2752" xr:uid="{00000000-0005-0000-0000-0000B40A0000}"/>
    <cellStyle name="Moneda 9 3 2 5" xfId="2753" xr:uid="{00000000-0005-0000-0000-0000B50A0000}"/>
    <cellStyle name="Moneda 9 3 2 5 2" xfId="2754" xr:uid="{00000000-0005-0000-0000-0000B60A0000}"/>
    <cellStyle name="Moneda 9 3 2 6" xfId="2755" xr:uid="{00000000-0005-0000-0000-0000B70A0000}"/>
    <cellStyle name="Moneda 9 3 3" xfId="2756" xr:uid="{00000000-0005-0000-0000-0000B80A0000}"/>
    <cellStyle name="Moneda 9 3 3 2" xfId="2757" xr:uid="{00000000-0005-0000-0000-0000B90A0000}"/>
    <cellStyle name="Moneda 9 3 3 2 2" xfId="2758" xr:uid="{00000000-0005-0000-0000-0000BA0A0000}"/>
    <cellStyle name="Moneda 9 3 3 3" xfId="2759" xr:uid="{00000000-0005-0000-0000-0000BB0A0000}"/>
    <cellStyle name="Moneda 9 3 3 3 2" xfId="2760" xr:uid="{00000000-0005-0000-0000-0000BC0A0000}"/>
    <cellStyle name="Moneda 9 3 3 4" xfId="2761" xr:uid="{00000000-0005-0000-0000-0000BD0A0000}"/>
    <cellStyle name="Moneda 9 3 3 4 2" xfId="2762" xr:uid="{00000000-0005-0000-0000-0000BE0A0000}"/>
    <cellStyle name="Moneda 9 3 3 5" xfId="2763" xr:uid="{00000000-0005-0000-0000-0000BF0A0000}"/>
    <cellStyle name="Moneda 9 3 4" xfId="2764" xr:uid="{00000000-0005-0000-0000-0000C00A0000}"/>
    <cellStyle name="Moneda 9 3 4 2" xfId="2765" xr:uid="{00000000-0005-0000-0000-0000C10A0000}"/>
    <cellStyle name="Moneda 9 3 5" xfId="2766" xr:uid="{00000000-0005-0000-0000-0000C20A0000}"/>
    <cellStyle name="Moneda 9 3 5 2" xfId="2767" xr:uid="{00000000-0005-0000-0000-0000C30A0000}"/>
    <cellStyle name="Moneda 9 3 6" xfId="2768" xr:uid="{00000000-0005-0000-0000-0000C40A0000}"/>
    <cellStyle name="Moneda 9 3 6 2" xfId="2769" xr:uid="{00000000-0005-0000-0000-0000C50A0000}"/>
    <cellStyle name="Moneda 9 3 7" xfId="2770" xr:uid="{00000000-0005-0000-0000-0000C60A0000}"/>
    <cellStyle name="Moneda 9 4" xfId="2771" xr:uid="{00000000-0005-0000-0000-0000C70A0000}"/>
    <cellStyle name="Moneda 9 4 2" xfId="2772" xr:uid="{00000000-0005-0000-0000-0000C80A0000}"/>
    <cellStyle name="Moneda 9 4 2 2" xfId="2773" xr:uid="{00000000-0005-0000-0000-0000C90A0000}"/>
    <cellStyle name="Moneda 9 4 2 2 2" xfId="2774" xr:uid="{00000000-0005-0000-0000-0000CA0A0000}"/>
    <cellStyle name="Moneda 9 4 2 2 2 2" xfId="2775" xr:uid="{00000000-0005-0000-0000-0000CB0A0000}"/>
    <cellStyle name="Moneda 9 4 2 2 3" xfId="2776" xr:uid="{00000000-0005-0000-0000-0000CC0A0000}"/>
    <cellStyle name="Moneda 9 4 2 2 3 2" xfId="2777" xr:uid="{00000000-0005-0000-0000-0000CD0A0000}"/>
    <cellStyle name="Moneda 9 4 2 2 4" xfId="2778" xr:uid="{00000000-0005-0000-0000-0000CE0A0000}"/>
    <cellStyle name="Moneda 9 4 2 2 4 2" xfId="2779" xr:uid="{00000000-0005-0000-0000-0000CF0A0000}"/>
    <cellStyle name="Moneda 9 4 2 2 5" xfId="2780" xr:uid="{00000000-0005-0000-0000-0000D00A0000}"/>
    <cellStyle name="Moneda 9 4 2 3" xfId="2781" xr:uid="{00000000-0005-0000-0000-0000D10A0000}"/>
    <cellStyle name="Moneda 9 4 2 3 2" xfId="2782" xr:uid="{00000000-0005-0000-0000-0000D20A0000}"/>
    <cellStyle name="Moneda 9 4 2 4" xfId="2783" xr:uid="{00000000-0005-0000-0000-0000D30A0000}"/>
    <cellStyle name="Moneda 9 4 2 4 2" xfId="2784" xr:uid="{00000000-0005-0000-0000-0000D40A0000}"/>
    <cellStyle name="Moneda 9 4 2 5" xfId="2785" xr:uid="{00000000-0005-0000-0000-0000D50A0000}"/>
    <cellStyle name="Moneda 9 4 2 5 2" xfId="2786" xr:uid="{00000000-0005-0000-0000-0000D60A0000}"/>
    <cellStyle name="Moneda 9 4 2 6" xfId="2787" xr:uid="{00000000-0005-0000-0000-0000D70A0000}"/>
    <cellStyle name="Moneda 9 4 3" xfId="2788" xr:uid="{00000000-0005-0000-0000-0000D80A0000}"/>
    <cellStyle name="Moneda 9 4 3 2" xfId="2789" xr:uid="{00000000-0005-0000-0000-0000D90A0000}"/>
    <cellStyle name="Moneda 9 4 3 2 2" xfId="2790" xr:uid="{00000000-0005-0000-0000-0000DA0A0000}"/>
    <cellStyle name="Moneda 9 4 3 3" xfId="2791" xr:uid="{00000000-0005-0000-0000-0000DB0A0000}"/>
    <cellStyle name="Moneda 9 4 3 3 2" xfId="2792" xr:uid="{00000000-0005-0000-0000-0000DC0A0000}"/>
    <cellStyle name="Moneda 9 4 3 4" xfId="2793" xr:uid="{00000000-0005-0000-0000-0000DD0A0000}"/>
    <cellStyle name="Moneda 9 4 3 4 2" xfId="2794" xr:uid="{00000000-0005-0000-0000-0000DE0A0000}"/>
    <cellStyle name="Moneda 9 4 3 5" xfId="2795" xr:uid="{00000000-0005-0000-0000-0000DF0A0000}"/>
    <cellStyle name="Moneda 9 4 4" xfId="2796" xr:uid="{00000000-0005-0000-0000-0000E00A0000}"/>
    <cellStyle name="Moneda 9 4 4 2" xfId="2797" xr:uid="{00000000-0005-0000-0000-0000E10A0000}"/>
    <cellStyle name="Moneda 9 4 5" xfId="2798" xr:uid="{00000000-0005-0000-0000-0000E20A0000}"/>
    <cellStyle name="Moneda 9 4 5 2" xfId="2799" xr:uid="{00000000-0005-0000-0000-0000E30A0000}"/>
    <cellStyle name="Moneda 9 4 6" xfId="2800" xr:uid="{00000000-0005-0000-0000-0000E40A0000}"/>
    <cellStyle name="Moneda 9 4 6 2" xfId="2801" xr:uid="{00000000-0005-0000-0000-0000E50A0000}"/>
    <cellStyle name="Moneda 9 4 7" xfId="2802" xr:uid="{00000000-0005-0000-0000-0000E60A0000}"/>
    <cellStyle name="Moneda 9 5" xfId="2803" xr:uid="{00000000-0005-0000-0000-0000E70A0000}"/>
    <cellStyle name="Moneda 9 5 2" xfId="2804" xr:uid="{00000000-0005-0000-0000-0000E80A0000}"/>
    <cellStyle name="Moneda 9 5 2 2" xfId="2805" xr:uid="{00000000-0005-0000-0000-0000E90A0000}"/>
    <cellStyle name="Moneda 9 5 2 2 2" xfId="2806" xr:uid="{00000000-0005-0000-0000-0000EA0A0000}"/>
    <cellStyle name="Moneda 9 5 2 3" xfId="2807" xr:uid="{00000000-0005-0000-0000-0000EB0A0000}"/>
    <cellStyle name="Moneda 9 5 2 3 2" xfId="2808" xr:uid="{00000000-0005-0000-0000-0000EC0A0000}"/>
    <cellStyle name="Moneda 9 5 2 4" xfId="2809" xr:uid="{00000000-0005-0000-0000-0000ED0A0000}"/>
    <cellStyle name="Moneda 9 5 2 4 2" xfId="2810" xr:uid="{00000000-0005-0000-0000-0000EE0A0000}"/>
    <cellStyle name="Moneda 9 5 2 5" xfId="2811" xr:uid="{00000000-0005-0000-0000-0000EF0A0000}"/>
    <cellStyle name="Moneda 9 5 3" xfId="2812" xr:uid="{00000000-0005-0000-0000-0000F00A0000}"/>
    <cellStyle name="Moneda 9 5 3 2" xfId="2813" xr:uid="{00000000-0005-0000-0000-0000F10A0000}"/>
    <cellStyle name="Moneda 9 5 4" xfId="2814" xr:uid="{00000000-0005-0000-0000-0000F20A0000}"/>
    <cellStyle name="Moneda 9 5 4 2" xfId="2815" xr:uid="{00000000-0005-0000-0000-0000F30A0000}"/>
    <cellStyle name="Moneda 9 5 5" xfId="2816" xr:uid="{00000000-0005-0000-0000-0000F40A0000}"/>
    <cellStyle name="Moneda 9 5 5 2" xfId="2817" xr:uid="{00000000-0005-0000-0000-0000F50A0000}"/>
    <cellStyle name="Moneda 9 5 6" xfId="2818" xr:uid="{00000000-0005-0000-0000-0000F60A0000}"/>
    <cellStyle name="Moneda 9 6" xfId="2819" xr:uid="{00000000-0005-0000-0000-0000F70A0000}"/>
    <cellStyle name="Moneda 9 6 2" xfId="2820" xr:uid="{00000000-0005-0000-0000-0000F80A0000}"/>
    <cellStyle name="Moneda 9 6 2 2" xfId="2821" xr:uid="{00000000-0005-0000-0000-0000F90A0000}"/>
    <cellStyle name="Moneda 9 6 3" xfId="2822" xr:uid="{00000000-0005-0000-0000-0000FA0A0000}"/>
    <cellStyle name="Moneda 9 6 3 2" xfId="2823" xr:uid="{00000000-0005-0000-0000-0000FB0A0000}"/>
    <cellStyle name="Moneda 9 6 4" xfId="2824" xr:uid="{00000000-0005-0000-0000-0000FC0A0000}"/>
    <cellStyle name="Moneda 9 6 4 2" xfId="2825" xr:uid="{00000000-0005-0000-0000-0000FD0A0000}"/>
    <cellStyle name="Moneda 9 6 5" xfId="2826" xr:uid="{00000000-0005-0000-0000-0000FE0A0000}"/>
    <cellStyle name="Moneda 9 7" xfId="2827" xr:uid="{00000000-0005-0000-0000-0000FF0A0000}"/>
    <cellStyle name="Moneda 9 7 2" xfId="2828" xr:uid="{00000000-0005-0000-0000-0000000B0000}"/>
    <cellStyle name="Moneda 9 8" xfId="2829" xr:uid="{00000000-0005-0000-0000-0000010B0000}"/>
    <cellStyle name="Moneda 9 8 2" xfId="2830" xr:uid="{00000000-0005-0000-0000-0000020B0000}"/>
    <cellStyle name="Moneda 9 9" xfId="2831" xr:uid="{00000000-0005-0000-0000-0000030B0000}"/>
    <cellStyle name="Moneda 9 9 2" xfId="2832" xr:uid="{00000000-0005-0000-0000-0000040B0000}"/>
    <cellStyle name="Moneda_Hoja1" xfId="246" xr:uid="{00000000-0005-0000-0000-0000050B0000}"/>
    <cellStyle name="Neutral 2" xfId="2833" xr:uid="{00000000-0005-0000-0000-0000060B0000}"/>
    <cellStyle name="Normal" xfId="0" builtinId="0"/>
    <cellStyle name="Normal 2" xfId="16" xr:uid="{00000000-0005-0000-0000-0000080B0000}"/>
    <cellStyle name="Normal 2 10" xfId="17" xr:uid="{00000000-0005-0000-0000-0000090B0000}"/>
    <cellStyle name="Normal 2 2" xfId="2834" xr:uid="{00000000-0005-0000-0000-00000A0B0000}"/>
    <cellStyle name="Normal 2 2 2" xfId="2835" xr:uid="{00000000-0005-0000-0000-00000B0B0000}"/>
    <cellStyle name="Normal 2 3" xfId="2836" xr:uid="{00000000-0005-0000-0000-00000C0B0000}"/>
    <cellStyle name="Normal 2 3 2" xfId="2837" xr:uid="{00000000-0005-0000-0000-00000D0B0000}"/>
    <cellStyle name="Normal 2 4" xfId="2838" xr:uid="{00000000-0005-0000-0000-00000E0B0000}"/>
    <cellStyle name="Normal 21" xfId="2869" xr:uid="{74C64D88-B165-4AEC-B74D-F01D56A6116C}"/>
    <cellStyle name="Normal 3" xfId="18" xr:uid="{00000000-0005-0000-0000-00000F0B0000}"/>
    <cellStyle name="Normal 3 2" xfId="19" xr:uid="{00000000-0005-0000-0000-0000100B0000}"/>
    <cellStyle name="Normal 3 2 2" xfId="2839" xr:uid="{00000000-0005-0000-0000-0000110B0000}"/>
    <cellStyle name="Normal 3 2 2 2" xfId="2840" xr:uid="{00000000-0005-0000-0000-0000120B0000}"/>
    <cellStyle name="Normal 3 2 3" xfId="2841" xr:uid="{00000000-0005-0000-0000-0000130B0000}"/>
    <cellStyle name="Normal 3 3" xfId="2842" xr:uid="{00000000-0005-0000-0000-0000140B0000}"/>
    <cellStyle name="Normal 3 4" xfId="2843" xr:uid="{00000000-0005-0000-0000-0000150B0000}"/>
    <cellStyle name="Normal 3 5" xfId="2844" xr:uid="{00000000-0005-0000-0000-0000160B0000}"/>
    <cellStyle name="Normal 3_CADENA DE VALOR" xfId="27" xr:uid="{00000000-0005-0000-0000-0000170B0000}"/>
    <cellStyle name="Normal 4" xfId="2845" xr:uid="{00000000-0005-0000-0000-0000180B0000}"/>
    <cellStyle name="Normal 4 2" xfId="20" xr:uid="{00000000-0005-0000-0000-0000190B0000}"/>
    <cellStyle name="Normal 4 3" xfId="2871" xr:uid="{3A6C5C23-6D82-40C9-B97E-E0D55E62B1EE}"/>
    <cellStyle name="Normal 5" xfId="2846" xr:uid="{00000000-0005-0000-0000-00001A0B0000}"/>
    <cellStyle name="Normal 6 2" xfId="2847" xr:uid="{00000000-0005-0000-0000-00001B0B0000}"/>
    <cellStyle name="Normal_CADENA DE VALOR 2" xfId="2868" xr:uid="{0F2E5B3F-51B8-42D4-A2B1-8ED1D4A0BB77}"/>
    <cellStyle name="Numeric" xfId="2848" xr:uid="{00000000-0005-0000-0000-00001D0B0000}"/>
    <cellStyle name="NumericWithBorder" xfId="2849" xr:uid="{00000000-0005-0000-0000-00001E0B0000}"/>
    <cellStyle name="NumericWithBorder 2" xfId="2850" xr:uid="{00000000-0005-0000-0000-00001F0B0000}"/>
    <cellStyle name="NumericWithBorder 2 2" xfId="2851" xr:uid="{00000000-0005-0000-0000-0000200B0000}"/>
    <cellStyle name="NumericWithBorder 2 3" xfId="2852" xr:uid="{00000000-0005-0000-0000-0000210B0000}"/>
    <cellStyle name="NumericWithBorder 2 4" xfId="2853" xr:uid="{00000000-0005-0000-0000-0000220B0000}"/>
    <cellStyle name="NumericWithBorder 3" xfId="2854" xr:uid="{00000000-0005-0000-0000-0000230B0000}"/>
    <cellStyle name="NumericWithBorder 4" xfId="2855" xr:uid="{00000000-0005-0000-0000-0000240B0000}"/>
    <cellStyle name="NumericWithBorder 5" xfId="2856" xr:uid="{00000000-0005-0000-0000-0000250B0000}"/>
    <cellStyle name="Percent" xfId="2857" xr:uid="{00000000-0005-0000-0000-0000260B0000}"/>
    <cellStyle name="Percent 2" xfId="2858" xr:uid="{00000000-0005-0000-0000-0000270B0000}"/>
    <cellStyle name="Percent 2 2" xfId="2859" xr:uid="{00000000-0005-0000-0000-0000280B0000}"/>
    <cellStyle name="Porcentaje" xfId="21" builtinId="5"/>
    <cellStyle name="Porcentaje 12" xfId="2872" xr:uid="{622383C8-AA1B-46EA-BCD5-262D28704154}"/>
    <cellStyle name="Porcentaje 2" xfId="24" xr:uid="{00000000-0005-0000-0000-00002A0B0000}"/>
    <cellStyle name="Porcentaje 2 2" xfId="2860" xr:uid="{00000000-0005-0000-0000-00002B0B0000}"/>
    <cellStyle name="Porcentaje 3" xfId="25" xr:uid="{00000000-0005-0000-0000-00002C0B0000}"/>
    <cellStyle name="Porcentaje 3 2" xfId="2861"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2" xr:uid="{00000000-0005-0000-0000-0000310B0000}"/>
    <cellStyle name="Porcentual 2 3" xfId="2863" xr:uid="{00000000-0005-0000-0000-0000320B0000}"/>
    <cellStyle name="Porcentual 2 3 2" xfId="2864" xr:uid="{00000000-0005-0000-0000-0000330B0000}"/>
    <cellStyle name="Porcentual 3" xfId="2865" xr:uid="{00000000-0005-0000-0000-0000340B0000}"/>
  </cellStyles>
  <dxfs count="0"/>
  <tableStyles count="0" defaultTableStyle="TableStyleMedium9" defaultPivotStyle="PivotStyleLight16"/>
  <colors>
    <mruColors>
      <color rgb="FF00FF00"/>
      <color rgb="FFFF99FF"/>
      <color rgb="FFE5FFE5"/>
      <color rgb="FFCCFFCC"/>
      <color rgb="FFD5FFFF"/>
      <color rgb="FFEBEBFF"/>
      <color rgb="FFFFFFCC"/>
      <color rgb="FF8FFFC2"/>
      <color rgb="FFD9E5C1"/>
      <color rgb="FFE7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240412</xdr:rowOff>
    </xdr:from>
    <xdr:to>
      <xdr:col>3</xdr:col>
      <xdr:colOff>436774</xdr:colOff>
      <xdr:row>3</xdr:row>
      <xdr:rowOff>144316</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45853"/>
          <a:ext cx="2876176" cy="11552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318515</xdr:colOff>
      <xdr:row>0</xdr:row>
      <xdr:rowOff>305041</xdr:rowOff>
    </xdr:from>
    <xdr:to>
      <xdr:col>2</xdr:col>
      <xdr:colOff>828262</xdr:colOff>
      <xdr:row>2</xdr:row>
      <xdr:rowOff>206081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8515" y="305041"/>
          <a:ext cx="2221486" cy="10053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253008</xdr:colOff>
      <xdr:row>0</xdr:row>
      <xdr:rowOff>274950</xdr:rowOff>
    </xdr:from>
    <xdr:to>
      <xdr:col>2</xdr:col>
      <xdr:colOff>1547812</xdr:colOff>
      <xdr:row>2</xdr:row>
      <xdr:rowOff>213962</xdr:rowOff>
    </xdr:to>
    <xdr:pic>
      <xdr:nvPicPr>
        <xdr:cNvPr id="2" name="Imagen 1">
          <a:extLst>
            <a:ext uri="{FF2B5EF4-FFF2-40B4-BE49-F238E27FC236}">
              <a16:creationId xmlns:a16="http://schemas.microsoft.com/office/drawing/2014/main" id="{06E6C7AF-479B-402C-BFFF-81050B0CD9E4}"/>
            </a:ext>
          </a:extLst>
        </xdr:cNvPr>
        <xdr:cNvPicPr>
          <a:picLocks noChangeAspect="1"/>
        </xdr:cNvPicPr>
      </xdr:nvPicPr>
      <xdr:blipFill>
        <a:blip xmlns:r="http://schemas.openxmlformats.org/officeDocument/2006/relationships" r:embed="rId1"/>
        <a:stretch>
          <a:fillRect/>
        </a:stretch>
      </xdr:blipFill>
      <xdr:spPr>
        <a:xfrm>
          <a:off x="253008" y="274950"/>
          <a:ext cx="2098475" cy="11891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653093</xdr:colOff>
      <xdr:row>2</xdr:row>
      <xdr:rowOff>7682</xdr:rowOff>
    </xdr:to>
    <xdr:pic>
      <xdr:nvPicPr>
        <xdr:cNvPr id="2" name="Imagen 1">
          <a:extLst>
            <a:ext uri="{FF2B5EF4-FFF2-40B4-BE49-F238E27FC236}">
              <a16:creationId xmlns:a16="http://schemas.microsoft.com/office/drawing/2014/main" id="{E9B0D5A3-0A64-444A-B68D-E60337E66A7A}"/>
            </a:ext>
          </a:extLst>
        </xdr:cNvPr>
        <xdr:cNvPicPr>
          <a:picLocks noChangeAspect="1"/>
        </xdr:cNvPicPr>
      </xdr:nvPicPr>
      <xdr:blipFill>
        <a:blip xmlns:r="http://schemas.openxmlformats.org/officeDocument/2006/relationships" r:embed="rId1"/>
        <a:stretch>
          <a:fillRect/>
        </a:stretch>
      </xdr:blipFill>
      <xdr:spPr>
        <a:xfrm>
          <a:off x="0" y="1"/>
          <a:ext cx="2097206" cy="8372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2</xdr:row>
      <xdr:rowOff>159360</xdr:rowOff>
    </xdr:to>
    <xdr:pic>
      <xdr:nvPicPr>
        <xdr:cNvPr id="2" name="Imagen 1">
          <a:extLst>
            <a:ext uri="{FF2B5EF4-FFF2-40B4-BE49-F238E27FC236}">
              <a16:creationId xmlns:a16="http://schemas.microsoft.com/office/drawing/2014/main" id="{5A7CBDE0-C411-4E1C-888D-1328BBC06D35}"/>
            </a:ext>
          </a:extLst>
        </xdr:cNvPr>
        <xdr:cNvPicPr>
          <a:picLocks noChangeAspect="1"/>
        </xdr:cNvPicPr>
      </xdr:nvPicPr>
      <xdr:blipFill>
        <a:blip xmlns:r="http://schemas.openxmlformats.org/officeDocument/2006/relationships" r:embed="rId1"/>
        <a:stretch>
          <a:fillRect/>
        </a:stretch>
      </xdr:blipFill>
      <xdr:spPr>
        <a:xfrm>
          <a:off x="166407" y="87966"/>
          <a:ext cx="2184026" cy="8714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ELL/Downloads/PROGRAMACI&#211;N%20ANUAL%20DE%20GIROS%20DE%20RESERVAS%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1\7710%20y%207711\2.%20SEGPLAN\SEGPLAN%202021\7711\21.04.30%20PLAN%20DE%20ACCI&#211;N%207711-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20\III-2020%20SEGPLAN\7711\20.12.31%20%20SEGUIMIENTO%20SEGPLAN%207711%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710"/>
      <sheetName val="7711"/>
    </sheetNames>
    <sheetDataSet>
      <sheetData sheetId="0"/>
      <sheetData sheetId="1">
        <row r="3">
          <cell r="AL3">
            <v>3598700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ow r="14">
          <cell r="AC14">
            <v>2.7E-2</v>
          </cell>
        </row>
      </sheetData>
      <sheetData sheetId="1"/>
      <sheetData sheetId="2">
        <row r="10">
          <cell r="DT10">
            <v>3536</v>
          </cell>
        </row>
        <row r="11">
          <cell r="U11">
            <v>1646809000</v>
          </cell>
        </row>
        <row r="14">
          <cell r="V14">
            <v>5000</v>
          </cell>
          <cell r="W14">
            <v>0</v>
          </cell>
          <cell r="Y14">
            <v>1032</v>
          </cell>
          <cell r="AA14">
            <v>2034</v>
          </cell>
        </row>
        <row r="18">
          <cell r="U18">
            <v>0</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Hoja1"/>
      <sheetName val="INVERSIÓN"/>
      <sheetName val="Hoja2"/>
      <sheetName val="ACT."/>
      <sheetName val="ACTIVIDADES"/>
      <sheetName val="O - 2020 FAUNA SILVESTRE"/>
      <sheetName val="TERRITORIALIZACIÓN"/>
      <sheetName val="9 - Terri Fauna"/>
      <sheetName val="12. Terri Fauna"/>
      <sheetName val="11. Terri Fauna"/>
      <sheetName val="SPI"/>
      <sheetName val="SUIFP"/>
      <sheetName val="SEGUIMIENTO"/>
      <sheetName val="8 - Terri Fauna"/>
    </sheetNames>
    <sheetDataSet>
      <sheetData sheetId="0"/>
      <sheetData sheetId="1"/>
      <sheetData sheetId="2">
        <row r="10">
          <cell r="T10">
            <v>3316</v>
          </cell>
          <cell r="EA10">
            <v>2401</v>
          </cell>
        </row>
        <row r="30">
          <cell r="EA30">
            <v>922812530</v>
          </cell>
        </row>
      </sheetData>
      <sheetData sheetId="3"/>
      <sheetData sheetId="4"/>
      <sheetData sheetId="5"/>
      <sheetData sheetId="6"/>
      <sheetData sheetId="7">
        <row r="10">
          <cell r="C10" t="str">
            <v>1-USAQUEN</v>
          </cell>
          <cell r="D10" t="str">
            <v>MAGNITUD  FÍSICA</v>
          </cell>
          <cell r="E10">
            <v>127</v>
          </cell>
          <cell r="F10"/>
          <cell r="G10"/>
          <cell r="H10"/>
          <cell r="I10"/>
          <cell r="J10"/>
          <cell r="K10"/>
          <cell r="L10"/>
          <cell r="M10">
            <v>127</v>
          </cell>
          <cell r="N10">
            <v>127</v>
          </cell>
          <cell r="O10">
            <v>127</v>
          </cell>
          <cell r="P10">
            <v>127</v>
          </cell>
          <cell r="Q10">
            <v>127</v>
          </cell>
          <cell r="R10">
            <v>153</v>
          </cell>
          <cell r="S10"/>
          <cell r="T10"/>
          <cell r="U10"/>
          <cell r="V10"/>
          <cell r="W10"/>
          <cell r="X10"/>
          <cell r="Y10"/>
          <cell r="Z10">
            <v>19</v>
          </cell>
          <cell r="AA10">
            <v>39</v>
          </cell>
          <cell r="AB10">
            <v>56</v>
          </cell>
          <cell r="AC10">
            <v>81</v>
          </cell>
          <cell r="AD10">
            <v>118</v>
          </cell>
          <cell r="AE10">
            <v>150</v>
          </cell>
        </row>
        <row r="11">
          <cell r="C11"/>
          <cell r="D11" t="str">
            <v>PRESUPUESTO VIGENCIA</v>
          </cell>
          <cell r="E11">
            <v>38213434</v>
          </cell>
          <cell r="F11"/>
          <cell r="G11"/>
          <cell r="H11"/>
          <cell r="I11"/>
          <cell r="J11"/>
          <cell r="K11"/>
          <cell r="L11"/>
          <cell r="M11">
            <v>38213434</v>
          </cell>
          <cell r="N11">
            <v>38213434</v>
          </cell>
          <cell r="O11">
            <v>38213434</v>
          </cell>
          <cell r="P11">
            <v>38213434</v>
          </cell>
          <cell r="Q11">
            <v>38352225</v>
          </cell>
          <cell r="R11">
            <v>38453150</v>
          </cell>
          <cell r="S11"/>
          <cell r="T11"/>
          <cell r="U11"/>
          <cell r="V11"/>
          <cell r="W11"/>
          <cell r="X11"/>
          <cell r="Y11"/>
          <cell r="Z11">
            <v>17517769</v>
          </cell>
          <cell r="AA11">
            <v>28300800</v>
          </cell>
          <cell r="AB11">
            <v>28441918</v>
          </cell>
          <cell r="AC11">
            <v>28480881</v>
          </cell>
          <cell r="AD11">
            <v>32433484</v>
          </cell>
          <cell r="AE11">
            <v>33702438</v>
          </cell>
        </row>
        <row r="12">
          <cell r="C12"/>
          <cell r="D12" t="str">
            <v>MAGNITUD FÍSICA RESERVAS</v>
          </cell>
          <cell r="E12">
            <v>0</v>
          </cell>
          <cell r="F12"/>
          <cell r="G12"/>
          <cell r="H12"/>
          <cell r="I12"/>
          <cell r="J12"/>
          <cell r="K12"/>
          <cell r="L12"/>
          <cell r="M12">
            <v>0</v>
          </cell>
          <cell r="N12">
            <v>0</v>
          </cell>
          <cell r="O12">
            <v>0</v>
          </cell>
          <cell r="P12">
            <v>0</v>
          </cell>
          <cell r="Q12">
            <v>0</v>
          </cell>
          <cell r="R12">
            <v>0</v>
          </cell>
          <cell r="S12"/>
          <cell r="T12"/>
          <cell r="U12"/>
          <cell r="V12"/>
          <cell r="W12"/>
          <cell r="X12"/>
          <cell r="Y12"/>
          <cell r="Z12">
            <v>0</v>
          </cell>
          <cell r="AA12">
            <v>0</v>
          </cell>
          <cell r="AB12">
            <v>0</v>
          </cell>
          <cell r="AC12">
            <v>0</v>
          </cell>
          <cell r="AD12">
            <v>0</v>
          </cell>
          <cell r="AE12">
            <v>0</v>
          </cell>
        </row>
        <row r="13">
          <cell r="C13"/>
          <cell r="D13" t="str">
            <v>RESERVA PRESUPUESTAL</v>
          </cell>
          <cell r="E13">
            <v>0</v>
          </cell>
          <cell r="F13"/>
          <cell r="G13"/>
          <cell r="H13"/>
          <cell r="I13"/>
          <cell r="J13"/>
          <cell r="K13"/>
          <cell r="L13"/>
          <cell r="M13">
            <v>0</v>
          </cell>
          <cell r="N13">
            <v>0</v>
          </cell>
          <cell r="O13">
            <v>0</v>
          </cell>
          <cell r="P13">
            <v>0</v>
          </cell>
          <cell r="Q13">
            <v>0</v>
          </cell>
          <cell r="R13">
            <v>0</v>
          </cell>
          <cell r="S13"/>
          <cell r="T13"/>
          <cell r="U13"/>
          <cell r="V13"/>
          <cell r="W13"/>
          <cell r="X13"/>
          <cell r="Y13"/>
          <cell r="Z13">
            <v>0</v>
          </cell>
          <cell r="AA13">
            <v>0</v>
          </cell>
          <cell r="AB13">
            <v>0</v>
          </cell>
          <cell r="AC13">
            <v>0</v>
          </cell>
          <cell r="AD13">
            <v>0</v>
          </cell>
          <cell r="AE13">
            <v>0</v>
          </cell>
        </row>
        <row r="14">
          <cell r="C14"/>
          <cell r="D14" t="str">
            <v>TOTAL MAGNITUD FÍSICA</v>
          </cell>
          <cell r="E14">
            <v>127</v>
          </cell>
          <cell r="F14"/>
          <cell r="G14"/>
          <cell r="H14"/>
          <cell r="I14"/>
          <cell r="J14"/>
          <cell r="K14"/>
          <cell r="L14"/>
          <cell r="M14">
            <v>127</v>
          </cell>
          <cell r="N14">
            <v>127</v>
          </cell>
          <cell r="O14">
            <v>127</v>
          </cell>
          <cell r="P14">
            <v>127</v>
          </cell>
          <cell r="Q14">
            <v>127</v>
          </cell>
          <cell r="R14">
            <v>153</v>
          </cell>
          <cell r="S14"/>
          <cell r="T14"/>
          <cell r="U14"/>
          <cell r="V14"/>
          <cell r="W14"/>
          <cell r="X14"/>
          <cell r="Y14"/>
          <cell r="Z14">
            <v>19</v>
          </cell>
          <cell r="AA14">
            <v>39</v>
          </cell>
          <cell r="AB14">
            <v>56</v>
          </cell>
          <cell r="AC14">
            <v>81</v>
          </cell>
          <cell r="AD14">
            <v>118</v>
          </cell>
          <cell r="AE14">
            <v>150</v>
          </cell>
        </row>
        <row r="15">
          <cell r="C15"/>
          <cell r="D15" t="str">
            <v>TOTAL PRESUPUESTO DE LA META</v>
          </cell>
          <cell r="E15">
            <v>38213434</v>
          </cell>
          <cell r="F15"/>
          <cell r="G15"/>
          <cell r="H15"/>
          <cell r="I15"/>
          <cell r="J15"/>
          <cell r="K15"/>
          <cell r="L15"/>
          <cell r="M15">
            <v>38213434</v>
          </cell>
          <cell r="N15">
            <v>38213434</v>
          </cell>
          <cell r="O15">
            <v>38213434</v>
          </cell>
          <cell r="P15">
            <v>38213434</v>
          </cell>
          <cell r="Q15">
            <v>38352225</v>
          </cell>
          <cell r="R15">
            <v>38453150</v>
          </cell>
          <cell r="S15"/>
          <cell r="T15"/>
          <cell r="U15"/>
          <cell r="V15"/>
          <cell r="W15"/>
          <cell r="X15"/>
          <cell r="Y15"/>
          <cell r="Z15">
            <v>17517769</v>
          </cell>
          <cell r="AA15">
            <v>29992696</v>
          </cell>
          <cell r="AB15">
            <v>28441918</v>
          </cell>
          <cell r="AC15">
            <v>28480881</v>
          </cell>
          <cell r="AD15">
            <v>32433484</v>
          </cell>
          <cell r="AE15">
            <v>33702438</v>
          </cell>
        </row>
        <row r="16">
          <cell r="C16" t="str">
            <v>2-CHAPINERO</v>
          </cell>
          <cell r="D16" t="str">
            <v>MAGNITUD  FÍSICA</v>
          </cell>
          <cell r="E16">
            <v>25</v>
          </cell>
          <cell r="F16"/>
          <cell r="G16"/>
          <cell r="H16"/>
          <cell r="I16"/>
          <cell r="J16"/>
          <cell r="K16"/>
          <cell r="L16"/>
          <cell r="M16">
            <v>25</v>
          </cell>
          <cell r="N16">
            <v>25</v>
          </cell>
          <cell r="O16">
            <v>25</v>
          </cell>
          <cell r="P16">
            <v>25</v>
          </cell>
          <cell r="Q16">
            <v>25</v>
          </cell>
          <cell r="R16">
            <v>31</v>
          </cell>
          <cell r="S16"/>
          <cell r="T16"/>
          <cell r="U16"/>
          <cell r="V16"/>
          <cell r="W16"/>
          <cell r="X16"/>
          <cell r="Y16"/>
          <cell r="Z16">
            <v>15</v>
          </cell>
          <cell r="AA16">
            <v>22</v>
          </cell>
          <cell r="AB16">
            <v>32</v>
          </cell>
          <cell r="AC16">
            <v>42</v>
          </cell>
          <cell r="AD16">
            <v>52</v>
          </cell>
          <cell r="AE16">
            <v>61</v>
          </cell>
        </row>
        <row r="17">
          <cell r="C17"/>
          <cell r="D17" t="str">
            <v>PRESUPUESTO VIGENCIA</v>
          </cell>
          <cell r="E17">
            <v>7642687</v>
          </cell>
          <cell r="F17"/>
          <cell r="G17"/>
          <cell r="H17"/>
          <cell r="I17"/>
          <cell r="J17"/>
          <cell r="K17"/>
          <cell r="L17"/>
          <cell r="M17">
            <v>7642687</v>
          </cell>
          <cell r="N17">
            <v>7642687</v>
          </cell>
          <cell r="O17">
            <v>7642687</v>
          </cell>
          <cell r="P17">
            <v>7642687</v>
          </cell>
          <cell r="Q17">
            <v>7670445</v>
          </cell>
          <cell r="R17">
            <v>7690630</v>
          </cell>
          <cell r="S17"/>
          <cell r="T17"/>
          <cell r="U17"/>
          <cell r="V17"/>
          <cell r="W17"/>
          <cell r="X17"/>
          <cell r="Y17"/>
          <cell r="Z17">
            <v>13829818</v>
          </cell>
          <cell r="AA17">
            <v>16171886</v>
          </cell>
          <cell r="AB17">
            <v>16252525</v>
          </cell>
          <cell r="AC17">
            <v>16252525</v>
          </cell>
          <cell r="AD17">
            <v>16252525</v>
          </cell>
          <cell r="AE17">
            <v>16252525</v>
          </cell>
        </row>
        <row r="18">
          <cell r="C18"/>
          <cell r="D18" t="str">
            <v>MAGNITUD FÍSICA RESERVAS</v>
          </cell>
          <cell r="E18">
            <v>0</v>
          </cell>
          <cell r="F18"/>
          <cell r="G18"/>
          <cell r="H18"/>
          <cell r="I18"/>
          <cell r="J18"/>
          <cell r="K18"/>
          <cell r="L18"/>
          <cell r="M18">
            <v>0</v>
          </cell>
          <cell r="N18">
            <v>0</v>
          </cell>
          <cell r="O18">
            <v>0</v>
          </cell>
          <cell r="P18">
            <v>0</v>
          </cell>
          <cell r="Q18">
            <v>0</v>
          </cell>
          <cell r="R18">
            <v>0</v>
          </cell>
          <cell r="S18"/>
          <cell r="T18"/>
          <cell r="U18"/>
          <cell r="V18"/>
          <cell r="W18"/>
          <cell r="X18"/>
          <cell r="Y18"/>
          <cell r="Z18">
            <v>0</v>
          </cell>
          <cell r="AA18">
            <v>0</v>
          </cell>
          <cell r="AB18">
            <v>0</v>
          </cell>
          <cell r="AC18">
            <v>0</v>
          </cell>
          <cell r="AD18">
            <v>0</v>
          </cell>
          <cell r="AE18">
            <v>0</v>
          </cell>
        </row>
        <row r="19">
          <cell r="C19"/>
          <cell r="D19" t="str">
            <v>RESERVA PRESUPUESTAL</v>
          </cell>
          <cell r="E19">
            <v>0</v>
          </cell>
          <cell r="F19"/>
          <cell r="G19"/>
          <cell r="H19"/>
          <cell r="I19"/>
          <cell r="J19"/>
          <cell r="K19"/>
          <cell r="L19"/>
          <cell r="M19">
            <v>0</v>
          </cell>
          <cell r="N19">
            <v>0</v>
          </cell>
          <cell r="O19">
            <v>0</v>
          </cell>
          <cell r="P19">
            <v>0</v>
          </cell>
          <cell r="Q19">
            <v>0</v>
          </cell>
          <cell r="R19">
            <v>0</v>
          </cell>
          <cell r="S19"/>
          <cell r="T19"/>
          <cell r="U19"/>
          <cell r="V19"/>
          <cell r="W19"/>
          <cell r="X19"/>
          <cell r="Y19"/>
          <cell r="Z19">
            <v>0</v>
          </cell>
          <cell r="AA19">
            <v>0</v>
          </cell>
          <cell r="AB19">
            <v>0</v>
          </cell>
          <cell r="AC19">
            <v>0</v>
          </cell>
          <cell r="AD19">
            <v>0</v>
          </cell>
          <cell r="AE19">
            <v>0</v>
          </cell>
        </row>
        <row r="20">
          <cell r="C20"/>
          <cell r="D20" t="str">
            <v>TOTAL MAGNITUD FÍSICA</v>
          </cell>
          <cell r="E20">
            <v>25</v>
          </cell>
          <cell r="F20"/>
          <cell r="G20"/>
          <cell r="H20"/>
          <cell r="I20"/>
          <cell r="J20"/>
          <cell r="K20"/>
          <cell r="L20"/>
          <cell r="M20">
            <v>25</v>
          </cell>
          <cell r="N20">
            <v>25</v>
          </cell>
          <cell r="O20">
            <v>25</v>
          </cell>
          <cell r="P20">
            <v>25</v>
          </cell>
          <cell r="Q20">
            <v>25</v>
          </cell>
          <cell r="R20">
            <v>31</v>
          </cell>
          <cell r="S20"/>
          <cell r="T20"/>
          <cell r="U20"/>
          <cell r="V20"/>
          <cell r="W20"/>
          <cell r="X20"/>
          <cell r="Y20"/>
          <cell r="Z20">
            <v>15</v>
          </cell>
          <cell r="AA20">
            <v>22</v>
          </cell>
          <cell r="AB20">
            <v>32</v>
          </cell>
          <cell r="AC20">
            <v>42</v>
          </cell>
          <cell r="AD20">
            <v>52</v>
          </cell>
          <cell r="AE20">
            <v>61</v>
          </cell>
        </row>
        <row r="21">
          <cell r="C21"/>
          <cell r="D21" t="str">
            <v>TOTAL PRESUPUESTO DE LA META</v>
          </cell>
          <cell r="E21">
            <v>7642687</v>
          </cell>
          <cell r="F21"/>
          <cell r="G21"/>
          <cell r="H21"/>
          <cell r="I21"/>
          <cell r="J21"/>
          <cell r="K21"/>
          <cell r="L21"/>
          <cell r="M21">
            <v>7642687</v>
          </cell>
          <cell r="N21">
            <v>7642687</v>
          </cell>
          <cell r="O21">
            <v>7642687</v>
          </cell>
          <cell r="P21">
            <v>7642687</v>
          </cell>
          <cell r="Q21">
            <v>7670445</v>
          </cell>
          <cell r="R21">
            <v>7690630</v>
          </cell>
          <cell r="S21"/>
          <cell r="T21"/>
          <cell r="U21"/>
          <cell r="V21"/>
          <cell r="W21"/>
          <cell r="X21"/>
          <cell r="Y21"/>
          <cell r="Z21">
            <v>13829818</v>
          </cell>
          <cell r="AA21">
            <v>16918957</v>
          </cell>
          <cell r="AB21">
            <v>16252525</v>
          </cell>
          <cell r="AC21">
            <v>16252525</v>
          </cell>
          <cell r="AD21">
            <v>16252525</v>
          </cell>
          <cell r="AE21">
            <v>16252525</v>
          </cell>
        </row>
        <row r="22">
          <cell r="C22" t="str">
            <v>3-SANTA FE</v>
          </cell>
          <cell r="D22" t="str">
            <v>MAGNITUD  FÍSICA</v>
          </cell>
          <cell r="E22">
            <v>11</v>
          </cell>
          <cell r="F22"/>
          <cell r="G22"/>
          <cell r="H22"/>
          <cell r="I22"/>
          <cell r="J22"/>
          <cell r="K22"/>
          <cell r="L22"/>
          <cell r="M22">
            <v>11</v>
          </cell>
          <cell r="N22">
            <v>11</v>
          </cell>
          <cell r="O22">
            <v>11</v>
          </cell>
          <cell r="P22">
            <v>11</v>
          </cell>
          <cell r="Q22">
            <v>11</v>
          </cell>
          <cell r="R22">
            <v>13</v>
          </cell>
          <cell r="S22"/>
          <cell r="T22"/>
          <cell r="U22"/>
          <cell r="V22"/>
          <cell r="W22"/>
          <cell r="X22"/>
          <cell r="Y22"/>
          <cell r="Z22">
            <v>8</v>
          </cell>
          <cell r="AA22">
            <v>25</v>
          </cell>
          <cell r="AB22">
            <v>48</v>
          </cell>
          <cell r="AC22">
            <v>60</v>
          </cell>
          <cell r="AD22">
            <v>79</v>
          </cell>
          <cell r="AE22">
            <v>93</v>
          </cell>
        </row>
        <row r="23">
          <cell r="C23"/>
          <cell r="D23" t="str">
            <v>PRESUPUESTO VIGENCIA</v>
          </cell>
          <cell r="E23">
            <v>3155238</v>
          </cell>
          <cell r="F23"/>
          <cell r="G23"/>
          <cell r="H23"/>
          <cell r="I23"/>
          <cell r="J23"/>
          <cell r="K23"/>
          <cell r="L23"/>
          <cell r="M23">
            <v>3155238</v>
          </cell>
          <cell r="N23">
            <v>3155238</v>
          </cell>
          <cell r="O23">
            <v>3155238</v>
          </cell>
          <cell r="P23">
            <v>3155238</v>
          </cell>
          <cell r="Q23">
            <v>3166698</v>
          </cell>
          <cell r="R23">
            <v>3175031</v>
          </cell>
          <cell r="S23"/>
          <cell r="T23"/>
          <cell r="U23"/>
          <cell r="V23"/>
          <cell r="W23"/>
          <cell r="X23"/>
          <cell r="Y23"/>
          <cell r="Z23">
            <v>7375903</v>
          </cell>
          <cell r="AA23">
            <v>24257829</v>
          </cell>
          <cell r="AB23">
            <v>24378787</v>
          </cell>
          <cell r="AC23">
            <v>24378787</v>
          </cell>
          <cell r="AD23">
            <v>24378787</v>
          </cell>
          <cell r="AE23">
            <v>24378787</v>
          </cell>
        </row>
        <row r="24">
          <cell r="C24"/>
          <cell r="D24" t="str">
            <v>MAGNITUD FÍSICA RESERVAS</v>
          </cell>
          <cell r="E24">
            <v>0</v>
          </cell>
          <cell r="F24"/>
          <cell r="G24"/>
          <cell r="H24"/>
          <cell r="I24"/>
          <cell r="J24"/>
          <cell r="K24"/>
          <cell r="L24"/>
          <cell r="M24">
            <v>0</v>
          </cell>
          <cell r="N24">
            <v>0</v>
          </cell>
          <cell r="O24">
            <v>0</v>
          </cell>
          <cell r="P24">
            <v>0</v>
          </cell>
          <cell r="Q24">
            <v>0</v>
          </cell>
          <cell r="R24">
            <v>0</v>
          </cell>
          <cell r="S24"/>
          <cell r="T24"/>
          <cell r="U24"/>
          <cell r="V24"/>
          <cell r="W24"/>
          <cell r="X24"/>
          <cell r="Y24"/>
          <cell r="Z24">
            <v>0</v>
          </cell>
          <cell r="AA24">
            <v>0</v>
          </cell>
          <cell r="AB24">
            <v>0</v>
          </cell>
          <cell r="AC24">
            <v>0</v>
          </cell>
          <cell r="AD24">
            <v>0</v>
          </cell>
          <cell r="AE24">
            <v>0</v>
          </cell>
        </row>
        <row r="25">
          <cell r="C25"/>
          <cell r="D25" t="str">
            <v>RESERVA PRESUPUESTAL</v>
          </cell>
          <cell r="E25">
            <v>0</v>
          </cell>
          <cell r="F25"/>
          <cell r="G25"/>
          <cell r="H25"/>
          <cell r="I25"/>
          <cell r="J25"/>
          <cell r="K25"/>
          <cell r="L25"/>
          <cell r="M25">
            <v>0</v>
          </cell>
          <cell r="N25">
            <v>0</v>
          </cell>
          <cell r="O25">
            <v>0</v>
          </cell>
          <cell r="P25">
            <v>0</v>
          </cell>
          <cell r="Q25">
            <v>0</v>
          </cell>
          <cell r="R25">
            <v>0</v>
          </cell>
          <cell r="S25"/>
          <cell r="T25"/>
          <cell r="U25"/>
          <cell r="V25"/>
          <cell r="W25"/>
          <cell r="X25"/>
          <cell r="Y25"/>
          <cell r="Z25">
            <v>0</v>
          </cell>
          <cell r="AA25">
            <v>0</v>
          </cell>
          <cell r="AB25">
            <v>0</v>
          </cell>
          <cell r="AC25">
            <v>0</v>
          </cell>
          <cell r="AD25">
            <v>0</v>
          </cell>
          <cell r="AE25">
            <v>0</v>
          </cell>
        </row>
        <row r="26">
          <cell r="C26"/>
          <cell r="D26" t="str">
            <v>TOTAL MAGNITUD FÍSICA</v>
          </cell>
          <cell r="E26">
            <v>11</v>
          </cell>
          <cell r="F26"/>
          <cell r="G26"/>
          <cell r="H26"/>
          <cell r="I26"/>
          <cell r="J26"/>
          <cell r="K26"/>
          <cell r="L26"/>
          <cell r="M26">
            <v>11</v>
          </cell>
          <cell r="N26">
            <v>11</v>
          </cell>
          <cell r="O26">
            <v>11</v>
          </cell>
          <cell r="P26">
            <v>11</v>
          </cell>
          <cell r="Q26">
            <v>11</v>
          </cell>
          <cell r="R26">
            <v>13</v>
          </cell>
          <cell r="S26"/>
          <cell r="T26"/>
          <cell r="U26"/>
          <cell r="V26"/>
          <cell r="W26"/>
          <cell r="X26"/>
          <cell r="Y26"/>
          <cell r="Z26">
            <v>8</v>
          </cell>
          <cell r="AA26">
            <v>25</v>
          </cell>
          <cell r="AB26">
            <v>48</v>
          </cell>
          <cell r="AC26">
            <v>60</v>
          </cell>
          <cell r="AD26">
            <v>79</v>
          </cell>
          <cell r="AE26">
            <v>93</v>
          </cell>
        </row>
        <row r="27">
          <cell r="C27"/>
          <cell r="D27" t="str">
            <v>TOTAL PRESUPUESTO DE LA META</v>
          </cell>
          <cell r="E27">
            <v>3155238</v>
          </cell>
          <cell r="F27"/>
          <cell r="G27"/>
          <cell r="H27"/>
          <cell r="I27"/>
          <cell r="J27"/>
          <cell r="K27"/>
          <cell r="L27"/>
          <cell r="M27">
            <v>3155238</v>
          </cell>
          <cell r="N27">
            <v>3155238</v>
          </cell>
          <cell r="O27">
            <v>3155238</v>
          </cell>
          <cell r="P27">
            <v>3155238</v>
          </cell>
          <cell r="Q27">
            <v>3166698</v>
          </cell>
          <cell r="R27">
            <v>3175031</v>
          </cell>
          <cell r="S27"/>
          <cell r="T27"/>
          <cell r="U27"/>
          <cell r="V27"/>
          <cell r="W27"/>
          <cell r="X27"/>
          <cell r="Y27"/>
          <cell r="Z27">
            <v>7375903</v>
          </cell>
          <cell r="AA27">
            <v>19226087</v>
          </cell>
          <cell r="AB27">
            <v>24378787</v>
          </cell>
          <cell r="AC27">
            <v>24378787</v>
          </cell>
          <cell r="AD27">
            <v>24378787</v>
          </cell>
          <cell r="AE27">
            <v>24378787</v>
          </cell>
        </row>
        <row r="28">
          <cell r="C28" t="str">
            <v>4-SAN CRISTOBAL</v>
          </cell>
          <cell r="D28" t="str">
            <v>MAGNITUD  FÍSICA</v>
          </cell>
          <cell r="E28">
            <v>33</v>
          </cell>
          <cell r="F28"/>
          <cell r="G28"/>
          <cell r="H28"/>
          <cell r="I28"/>
          <cell r="J28"/>
          <cell r="K28"/>
          <cell r="L28"/>
          <cell r="M28">
            <v>33</v>
          </cell>
          <cell r="N28">
            <v>33</v>
          </cell>
          <cell r="O28">
            <v>33</v>
          </cell>
          <cell r="P28">
            <v>33</v>
          </cell>
          <cell r="Q28">
            <v>33</v>
          </cell>
          <cell r="R28">
            <v>40</v>
          </cell>
          <cell r="S28"/>
          <cell r="T28"/>
          <cell r="U28"/>
          <cell r="V28"/>
          <cell r="W28"/>
          <cell r="X28"/>
          <cell r="Y28"/>
          <cell r="Z28">
            <v>8</v>
          </cell>
          <cell r="AA28">
            <v>16</v>
          </cell>
          <cell r="AB28">
            <v>26</v>
          </cell>
          <cell r="AC28">
            <v>32</v>
          </cell>
          <cell r="AD28">
            <v>48</v>
          </cell>
          <cell r="AE28">
            <v>57</v>
          </cell>
        </row>
        <row r="29">
          <cell r="C29"/>
          <cell r="D29" t="str">
            <v>PRESUPUESTO VIGENCIA</v>
          </cell>
          <cell r="E29">
            <v>9991586</v>
          </cell>
          <cell r="F29"/>
          <cell r="G29"/>
          <cell r="H29"/>
          <cell r="I29"/>
          <cell r="J29"/>
          <cell r="K29"/>
          <cell r="L29"/>
          <cell r="M29">
            <v>9991586</v>
          </cell>
          <cell r="N29">
            <v>9991586</v>
          </cell>
          <cell r="O29">
            <v>9991586</v>
          </cell>
          <cell r="P29">
            <v>9991586</v>
          </cell>
          <cell r="Q29">
            <v>10027875</v>
          </cell>
          <cell r="R29">
            <v>10054264</v>
          </cell>
          <cell r="S29"/>
          <cell r="T29"/>
          <cell r="U29"/>
          <cell r="V29"/>
          <cell r="W29"/>
          <cell r="X29"/>
          <cell r="Y29"/>
          <cell r="Z29">
            <v>7375903</v>
          </cell>
          <cell r="AA29">
            <v>13139657</v>
          </cell>
          <cell r="AB29">
            <v>13205176</v>
          </cell>
          <cell r="AC29">
            <v>13205176</v>
          </cell>
          <cell r="AD29">
            <v>13205176</v>
          </cell>
          <cell r="AE29">
            <v>13205176</v>
          </cell>
        </row>
        <row r="30">
          <cell r="C30"/>
          <cell r="D30" t="str">
            <v>MAGNITUD FÍSICA RESERVAS</v>
          </cell>
          <cell r="E30">
            <v>0</v>
          </cell>
          <cell r="F30"/>
          <cell r="G30"/>
          <cell r="H30"/>
          <cell r="I30"/>
          <cell r="J30"/>
          <cell r="K30"/>
          <cell r="L30"/>
          <cell r="M30">
            <v>0</v>
          </cell>
          <cell r="N30">
            <v>0</v>
          </cell>
          <cell r="O30">
            <v>0</v>
          </cell>
          <cell r="P30">
            <v>0</v>
          </cell>
          <cell r="Q30">
            <v>0</v>
          </cell>
          <cell r="R30">
            <v>0</v>
          </cell>
          <cell r="S30"/>
          <cell r="T30"/>
          <cell r="U30"/>
          <cell r="V30"/>
          <cell r="W30"/>
          <cell r="X30"/>
          <cell r="Y30"/>
          <cell r="Z30">
            <v>0</v>
          </cell>
          <cell r="AA30">
            <v>0</v>
          </cell>
          <cell r="AB30">
            <v>0</v>
          </cell>
          <cell r="AC30">
            <v>0</v>
          </cell>
          <cell r="AD30">
            <v>0</v>
          </cell>
          <cell r="AE30">
            <v>0</v>
          </cell>
        </row>
        <row r="31">
          <cell r="C31"/>
          <cell r="D31" t="str">
            <v>RESERVA PRESUPUESTAL</v>
          </cell>
          <cell r="E31">
            <v>0</v>
          </cell>
          <cell r="F31"/>
          <cell r="G31"/>
          <cell r="H31"/>
          <cell r="I31"/>
          <cell r="J31"/>
          <cell r="K31"/>
          <cell r="L31"/>
          <cell r="M31">
            <v>0</v>
          </cell>
          <cell r="N31">
            <v>0</v>
          </cell>
          <cell r="O31">
            <v>0</v>
          </cell>
          <cell r="P31">
            <v>0</v>
          </cell>
          <cell r="Q31">
            <v>0</v>
          </cell>
          <cell r="R31">
            <v>0</v>
          </cell>
          <cell r="S31"/>
          <cell r="T31"/>
          <cell r="U31"/>
          <cell r="V31"/>
          <cell r="W31"/>
          <cell r="X31"/>
          <cell r="Y31"/>
          <cell r="Z31">
            <v>0</v>
          </cell>
          <cell r="AA31">
            <v>0</v>
          </cell>
          <cell r="AB31">
            <v>0</v>
          </cell>
          <cell r="AC31">
            <v>0</v>
          </cell>
          <cell r="AD31">
            <v>0</v>
          </cell>
          <cell r="AE31">
            <v>0</v>
          </cell>
        </row>
        <row r="32">
          <cell r="C32"/>
          <cell r="D32" t="str">
            <v>TOTAL MAGNITUD FÍSICA</v>
          </cell>
          <cell r="E32">
            <v>33</v>
          </cell>
          <cell r="F32"/>
          <cell r="G32"/>
          <cell r="H32"/>
          <cell r="I32"/>
          <cell r="J32"/>
          <cell r="K32"/>
          <cell r="L32"/>
          <cell r="M32">
            <v>33</v>
          </cell>
          <cell r="N32">
            <v>33</v>
          </cell>
          <cell r="O32">
            <v>33</v>
          </cell>
          <cell r="P32">
            <v>33</v>
          </cell>
          <cell r="Q32">
            <v>33</v>
          </cell>
          <cell r="R32">
            <v>40</v>
          </cell>
          <cell r="S32"/>
          <cell r="T32"/>
          <cell r="U32"/>
          <cell r="V32"/>
          <cell r="W32"/>
          <cell r="X32"/>
          <cell r="Y32"/>
          <cell r="Z32">
            <v>8</v>
          </cell>
          <cell r="AA32">
            <v>16</v>
          </cell>
          <cell r="AB32">
            <v>26</v>
          </cell>
          <cell r="AC32">
            <v>32</v>
          </cell>
          <cell r="AD32">
            <v>48</v>
          </cell>
          <cell r="AE32">
            <v>57</v>
          </cell>
        </row>
        <row r="33">
          <cell r="C33"/>
          <cell r="D33" t="str">
            <v>TOTAL PRESUPUESTO DE LA META</v>
          </cell>
          <cell r="E33">
            <v>9991586</v>
          </cell>
          <cell r="F33"/>
          <cell r="G33"/>
          <cell r="H33"/>
          <cell r="I33"/>
          <cell r="J33"/>
          <cell r="K33"/>
          <cell r="L33"/>
          <cell r="M33">
            <v>9991586</v>
          </cell>
          <cell r="N33">
            <v>9991586</v>
          </cell>
          <cell r="O33">
            <v>9991586</v>
          </cell>
          <cell r="P33">
            <v>9991586</v>
          </cell>
          <cell r="Q33">
            <v>10027875</v>
          </cell>
          <cell r="R33">
            <v>10054264</v>
          </cell>
          <cell r="S33"/>
          <cell r="T33"/>
          <cell r="U33"/>
          <cell r="V33"/>
          <cell r="W33"/>
          <cell r="X33"/>
          <cell r="Y33"/>
          <cell r="Z33">
            <v>7375903</v>
          </cell>
          <cell r="AA33">
            <v>12304696</v>
          </cell>
          <cell r="AB33">
            <v>13205176</v>
          </cell>
          <cell r="AC33">
            <v>13205176</v>
          </cell>
          <cell r="AD33">
            <v>13205176</v>
          </cell>
          <cell r="AE33">
            <v>13205176</v>
          </cell>
        </row>
        <row r="34">
          <cell r="C34" t="str">
            <v>5-USME</v>
          </cell>
          <cell r="D34" t="str">
            <v>MAGNITUD  FÍSICA</v>
          </cell>
          <cell r="E34">
            <v>24</v>
          </cell>
          <cell r="F34"/>
          <cell r="G34"/>
          <cell r="H34"/>
          <cell r="I34"/>
          <cell r="J34"/>
          <cell r="K34"/>
          <cell r="L34"/>
          <cell r="M34">
            <v>24</v>
          </cell>
          <cell r="N34">
            <v>24</v>
          </cell>
          <cell r="O34">
            <v>24</v>
          </cell>
          <cell r="P34">
            <v>24</v>
          </cell>
          <cell r="Q34">
            <v>24</v>
          </cell>
          <cell r="R34">
            <v>29</v>
          </cell>
          <cell r="S34"/>
          <cell r="T34"/>
          <cell r="U34"/>
          <cell r="V34"/>
          <cell r="W34"/>
          <cell r="X34"/>
          <cell r="Y34"/>
          <cell r="Z34">
            <v>7</v>
          </cell>
          <cell r="AA34">
            <v>12</v>
          </cell>
          <cell r="AB34">
            <v>16</v>
          </cell>
          <cell r="AC34">
            <v>19</v>
          </cell>
          <cell r="AD34">
            <v>20</v>
          </cell>
          <cell r="AE34">
            <v>37</v>
          </cell>
        </row>
        <row r="35">
          <cell r="C35"/>
          <cell r="D35" t="str">
            <v>PRESUPUESTO VIGENCIA</v>
          </cell>
          <cell r="E35">
            <v>7186930</v>
          </cell>
          <cell r="F35"/>
          <cell r="G35"/>
          <cell r="H35"/>
          <cell r="I35"/>
          <cell r="J35"/>
          <cell r="K35"/>
          <cell r="L35"/>
          <cell r="M35">
            <v>7186930</v>
          </cell>
          <cell r="N35">
            <v>7186930</v>
          </cell>
          <cell r="O35">
            <v>7186930</v>
          </cell>
          <cell r="P35">
            <v>7186930</v>
          </cell>
          <cell r="Q35">
            <v>7213033</v>
          </cell>
          <cell r="R35">
            <v>7232014</v>
          </cell>
          <cell r="S35"/>
          <cell r="T35"/>
          <cell r="U35"/>
          <cell r="V35"/>
          <cell r="W35"/>
          <cell r="X35"/>
          <cell r="Y35"/>
          <cell r="Z35">
            <v>6453915</v>
          </cell>
          <cell r="AA35">
            <v>8085943</v>
          </cell>
          <cell r="AB35">
            <v>8126262</v>
          </cell>
          <cell r="AC35">
            <v>8137395</v>
          </cell>
          <cell r="AD35">
            <v>8137395</v>
          </cell>
          <cell r="AE35">
            <v>8313268</v>
          </cell>
        </row>
        <row r="36">
          <cell r="C36"/>
          <cell r="D36" t="str">
            <v>MAGNITUD FÍSICA RESERVAS</v>
          </cell>
          <cell r="E36">
            <v>0</v>
          </cell>
          <cell r="F36"/>
          <cell r="G36"/>
          <cell r="H36"/>
          <cell r="I36"/>
          <cell r="J36"/>
          <cell r="K36"/>
          <cell r="L36"/>
          <cell r="M36">
            <v>0</v>
          </cell>
          <cell r="N36">
            <v>0</v>
          </cell>
          <cell r="O36">
            <v>0</v>
          </cell>
          <cell r="P36">
            <v>0</v>
          </cell>
          <cell r="Q36">
            <v>0</v>
          </cell>
          <cell r="R36">
            <v>0</v>
          </cell>
          <cell r="S36"/>
          <cell r="T36"/>
          <cell r="U36"/>
          <cell r="V36"/>
          <cell r="W36"/>
          <cell r="X36"/>
          <cell r="Y36"/>
          <cell r="Z36">
            <v>0</v>
          </cell>
          <cell r="AA36">
            <v>0</v>
          </cell>
          <cell r="AB36">
            <v>0</v>
          </cell>
          <cell r="AC36">
            <v>0</v>
          </cell>
          <cell r="AD36">
            <v>0</v>
          </cell>
          <cell r="AE36">
            <v>0</v>
          </cell>
        </row>
        <row r="37">
          <cell r="C37"/>
          <cell r="D37" t="str">
            <v>RESERVA PRESUPUESTAL</v>
          </cell>
          <cell r="E37">
            <v>0</v>
          </cell>
          <cell r="F37"/>
          <cell r="G37"/>
          <cell r="H37"/>
          <cell r="I37"/>
          <cell r="J37"/>
          <cell r="K37"/>
          <cell r="L37"/>
          <cell r="M37">
            <v>0</v>
          </cell>
          <cell r="N37">
            <v>0</v>
          </cell>
          <cell r="O37">
            <v>0</v>
          </cell>
          <cell r="P37">
            <v>0</v>
          </cell>
          <cell r="Q37">
            <v>0</v>
          </cell>
          <cell r="R37">
            <v>0</v>
          </cell>
          <cell r="S37"/>
          <cell r="T37"/>
          <cell r="U37"/>
          <cell r="V37"/>
          <cell r="W37"/>
          <cell r="X37"/>
          <cell r="Y37"/>
          <cell r="Z37">
            <v>0</v>
          </cell>
          <cell r="AA37">
            <v>0</v>
          </cell>
          <cell r="AB37">
            <v>0</v>
          </cell>
          <cell r="AC37">
            <v>0</v>
          </cell>
          <cell r="AD37">
            <v>0</v>
          </cell>
          <cell r="AE37">
            <v>0</v>
          </cell>
        </row>
        <row r="38">
          <cell r="C38"/>
          <cell r="D38" t="str">
            <v>TOTAL MAGNITUD FÍSICA</v>
          </cell>
          <cell r="E38">
            <v>24</v>
          </cell>
          <cell r="F38"/>
          <cell r="G38"/>
          <cell r="H38"/>
          <cell r="I38"/>
          <cell r="J38"/>
          <cell r="K38"/>
          <cell r="L38"/>
          <cell r="M38">
            <v>24</v>
          </cell>
          <cell r="N38">
            <v>24</v>
          </cell>
          <cell r="O38">
            <v>24</v>
          </cell>
          <cell r="P38">
            <v>24</v>
          </cell>
          <cell r="Q38">
            <v>24</v>
          </cell>
          <cell r="R38">
            <v>29</v>
          </cell>
          <cell r="S38"/>
          <cell r="T38"/>
          <cell r="U38"/>
          <cell r="V38"/>
          <cell r="W38"/>
          <cell r="X38"/>
          <cell r="Y38"/>
          <cell r="Z38">
            <v>7</v>
          </cell>
          <cell r="AA38">
            <v>12</v>
          </cell>
          <cell r="AB38">
            <v>16</v>
          </cell>
          <cell r="AC38">
            <v>19</v>
          </cell>
          <cell r="AD38">
            <v>20</v>
          </cell>
          <cell r="AE38">
            <v>37</v>
          </cell>
        </row>
        <row r="39">
          <cell r="C39"/>
          <cell r="D39" t="str">
            <v>TOTAL PRESUPUESTO DE LA META</v>
          </cell>
          <cell r="E39">
            <v>7186930</v>
          </cell>
          <cell r="F39"/>
          <cell r="G39"/>
          <cell r="H39"/>
          <cell r="I39"/>
          <cell r="J39"/>
          <cell r="K39"/>
          <cell r="L39"/>
          <cell r="M39">
            <v>7186930</v>
          </cell>
          <cell r="N39">
            <v>7186930</v>
          </cell>
          <cell r="O39">
            <v>7186930</v>
          </cell>
          <cell r="P39">
            <v>7186930</v>
          </cell>
          <cell r="Q39">
            <v>7213033</v>
          </cell>
          <cell r="R39">
            <v>7232014</v>
          </cell>
          <cell r="S39"/>
          <cell r="T39"/>
          <cell r="U39"/>
          <cell r="V39"/>
          <cell r="W39"/>
          <cell r="X39"/>
          <cell r="Y39"/>
          <cell r="Z39">
            <v>6453915</v>
          </cell>
          <cell r="AA39">
            <v>9228522</v>
          </cell>
          <cell r="AB39">
            <v>8126262</v>
          </cell>
          <cell r="AC39">
            <v>8137395</v>
          </cell>
          <cell r="AD39">
            <v>8137395</v>
          </cell>
          <cell r="AE39">
            <v>8313268</v>
          </cell>
        </row>
        <row r="40">
          <cell r="C40" t="str">
            <v>6-TUNJUELITO</v>
          </cell>
          <cell r="D40" t="str">
            <v>MAGNITUD  FÍSICA</v>
          </cell>
          <cell r="E40">
            <v>25</v>
          </cell>
          <cell r="F40"/>
          <cell r="G40"/>
          <cell r="H40"/>
          <cell r="I40"/>
          <cell r="J40"/>
          <cell r="K40"/>
          <cell r="L40"/>
          <cell r="M40">
            <v>25</v>
          </cell>
          <cell r="N40">
            <v>25</v>
          </cell>
          <cell r="O40">
            <v>25</v>
          </cell>
          <cell r="P40">
            <v>25</v>
          </cell>
          <cell r="Q40">
            <v>25</v>
          </cell>
          <cell r="R40">
            <v>30</v>
          </cell>
          <cell r="S40"/>
          <cell r="T40"/>
          <cell r="U40"/>
          <cell r="V40"/>
          <cell r="W40"/>
          <cell r="X40"/>
          <cell r="Y40"/>
          <cell r="Z40">
            <v>5</v>
          </cell>
          <cell r="AA40">
            <v>10</v>
          </cell>
          <cell r="AB40">
            <v>22</v>
          </cell>
          <cell r="AC40">
            <v>30</v>
          </cell>
          <cell r="AD40">
            <v>36</v>
          </cell>
          <cell r="AE40">
            <v>48</v>
          </cell>
        </row>
        <row r="41">
          <cell r="C41"/>
          <cell r="D41" t="str">
            <v>PRESUPUESTO VIGENCIA</v>
          </cell>
          <cell r="E41">
            <v>7397279</v>
          </cell>
          <cell r="F41"/>
          <cell r="G41"/>
          <cell r="H41"/>
          <cell r="I41"/>
          <cell r="J41"/>
          <cell r="K41"/>
          <cell r="L41"/>
          <cell r="M41">
            <v>7397279</v>
          </cell>
          <cell r="N41">
            <v>7397279</v>
          </cell>
          <cell r="O41">
            <v>7397279</v>
          </cell>
          <cell r="P41">
            <v>7397279</v>
          </cell>
          <cell r="Q41">
            <v>7424146</v>
          </cell>
          <cell r="R41">
            <v>7443683</v>
          </cell>
          <cell r="S41"/>
          <cell r="T41"/>
          <cell r="U41"/>
          <cell r="V41"/>
          <cell r="W41"/>
          <cell r="X41"/>
          <cell r="Y41"/>
          <cell r="Z41">
            <v>4609939</v>
          </cell>
          <cell r="AA41">
            <v>11118171</v>
          </cell>
          <cell r="AB41">
            <v>11173611</v>
          </cell>
          <cell r="AC41">
            <v>11173611</v>
          </cell>
          <cell r="AD41">
            <v>11173611</v>
          </cell>
          <cell r="AE41">
            <v>11173611</v>
          </cell>
        </row>
        <row r="42">
          <cell r="C42"/>
          <cell r="D42" t="str">
            <v>MAGNITUD FÍSICA RESERVAS</v>
          </cell>
          <cell r="E42">
            <v>0</v>
          </cell>
          <cell r="F42"/>
          <cell r="G42"/>
          <cell r="H42"/>
          <cell r="I42"/>
          <cell r="J42"/>
          <cell r="K42"/>
          <cell r="L42"/>
          <cell r="M42">
            <v>0</v>
          </cell>
          <cell r="N42">
            <v>0</v>
          </cell>
          <cell r="O42">
            <v>0</v>
          </cell>
          <cell r="P42">
            <v>0</v>
          </cell>
          <cell r="Q42">
            <v>0</v>
          </cell>
          <cell r="R42">
            <v>0</v>
          </cell>
          <cell r="S42"/>
          <cell r="T42"/>
          <cell r="U42"/>
          <cell r="V42"/>
          <cell r="W42"/>
          <cell r="X42"/>
          <cell r="Y42"/>
          <cell r="Z42">
            <v>0</v>
          </cell>
          <cell r="AA42">
            <v>0</v>
          </cell>
          <cell r="AB42">
            <v>0</v>
          </cell>
          <cell r="AC42">
            <v>0</v>
          </cell>
          <cell r="AD42">
            <v>0</v>
          </cell>
          <cell r="AE42">
            <v>0</v>
          </cell>
        </row>
        <row r="43">
          <cell r="C43"/>
          <cell r="D43" t="str">
            <v>RESERVA PRESUPUESTAL</v>
          </cell>
          <cell r="E43">
            <v>0</v>
          </cell>
          <cell r="F43"/>
          <cell r="G43"/>
          <cell r="H43"/>
          <cell r="I43"/>
          <cell r="J43"/>
          <cell r="K43"/>
          <cell r="L43"/>
          <cell r="M43">
            <v>0</v>
          </cell>
          <cell r="N43">
            <v>0</v>
          </cell>
          <cell r="O43">
            <v>0</v>
          </cell>
          <cell r="P43">
            <v>0</v>
          </cell>
          <cell r="Q43">
            <v>0</v>
          </cell>
          <cell r="R43">
            <v>0</v>
          </cell>
          <cell r="S43"/>
          <cell r="T43"/>
          <cell r="U43"/>
          <cell r="V43"/>
          <cell r="W43"/>
          <cell r="X43"/>
          <cell r="Y43"/>
          <cell r="Z43">
            <v>0</v>
          </cell>
          <cell r="AA43">
            <v>0</v>
          </cell>
          <cell r="AB43">
            <v>0</v>
          </cell>
          <cell r="AC43">
            <v>0</v>
          </cell>
          <cell r="AD43">
            <v>0</v>
          </cell>
          <cell r="AE43">
            <v>0</v>
          </cell>
        </row>
        <row r="44">
          <cell r="C44"/>
          <cell r="D44" t="str">
            <v>TOTAL MAGNITUD FÍSICA</v>
          </cell>
          <cell r="E44">
            <v>25</v>
          </cell>
          <cell r="F44"/>
          <cell r="G44"/>
          <cell r="H44"/>
          <cell r="I44"/>
          <cell r="J44"/>
          <cell r="K44"/>
          <cell r="L44"/>
          <cell r="M44">
            <v>25</v>
          </cell>
          <cell r="N44">
            <v>25</v>
          </cell>
          <cell r="O44">
            <v>25</v>
          </cell>
          <cell r="P44">
            <v>25</v>
          </cell>
          <cell r="Q44">
            <v>25</v>
          </cell>
          <cell r="R44">
            <v>30</v>
          </cell>
          <cell r="S44"/>
          <cell r="T44"/>
          <cell r="U44"/>
          <cell r="V44"/>
          <cell r="W44"/>
          <cell r="X44"/>
          <cell r="Y44"/>
          <cell r="Z44">
            <v>5</v>
          </cell>
          <cell r="AA44">
            <v>10</v>
          </cell>
          <cell r="AB44">
            <v>22</v>
          </cell>
          <cell r="AC44">
            <v>30</v>
          </cell>
          <cell r="AD44">
            <v>36</v>
          </cell>
          <cell r="AE44">
            <v>48</v>
          </cell>
        </row>
        <row r="45">
          <cell r="C45"/>
          <cell r="D45" t="str">
            <v>TOTAL PRESUPUESTO DE LA META</v>
          </cell>
          <cell r="E45">
            <v>7397279</v>
          </cell>
          <cell r="F45"/>
          <cell r="G45"/>
          <cell r="H45"/>
          <cell r="I45"/>
          <cell r="J45"/>
          <cell r="K45"/>
          <cell r="L45"/>
          <cell r="M45">
            <v>7397279</v>
          </cell>
          <cell r="N45">
            <v>7397279</v>
          </cell>
          <cell r="O45">
            <v>7397279</v>
          </cell>
          <cell r="P45">
            <v>7397279</v>
          </cell>
          <cell r="Q45">
            <v>7424146</v>
          </cell>
          <cell r="R45">
            <v>7443683</v>
          </cell>
          <cell r="S45"/>
          <cell r="T45"/>
          <cell r="U45"/>
          <cell r="V45"/>
          <cell r="W45"/>
          <cell r="X45"/>
          <cell r="Y45"/>
          <cell r="Z45">
            <v>4609939</v>
          </cell>
          <cell r="AA45">
            <v>7690435</v>
          </cell>
          <cell r="AB45">
            <v>11173611</v>
          </cell>
          <cell r="AC45">
            <v>11173611</v>
          </cell>
          <cell r="AD45">
            <v>11173611</v>
          </cell>
          <cell r="AE45">
            <v>11173611</v>
          </cell>
        </row>
        <row r="46">
          <cell r="C46" t="str">
            <v>7-BOSA</v>
          </cell>
          <cell r="D46" t="str">
            <v>MAGNITUD  FÍSICA</v>
          </cell>
          <cell r="E46">
            <v>259</v>
          </cell>
          <cell r="F46"/>
          <cell r="G46"/>
          <cell r="H46"/>
          <cell r="I46"/>
          <cell r="J46"/>
          <cell r="K46"/>
          <cell r="L46"/>
          <cell r="M46">
            <v>259</v>
          </cell>
          <cell r="N46">
            <v>259</v>
          </cell>
          <cell r="O46">
            <v>259</v>
          </cell>
          <cell r="P46">
            <v>259</v>
          </cell>
          <cell r="Q46">
            <v>259</v>
          </cell>
          <cell r="R46">
            <v>311</v>
          </cell>
          <cell r="S46"/>
          <cell r="T46"/>
          <cell r="U46"/>
          <cell r="V46"/>
          <cell r="W46"/>
          <cell r="X46"/>
          <cell r="Y46"/>
          <cell r="Z46">
            <v>10</v>
          </cell>
          <cell r="AA46">
            <v>30</v>
          </cell>
          <cell r="AB46">
            <v>40</v>
          </cell>
          <cell r="AC46">
            <v>58</v>
          </cell>
          <cell r="AD46">
            <v>86</v>
          </cell>
          <cell r="AE46">
            <v>115</v>
          </cell>
        </row>
        <row r="47">
          <cell r="C47"/>
          <cell r="D47" t="str">
            <v>PRESUPUESTO VIGENCIA</v>
          </cell>
          <cell r="E47">
            <v>77829196</v>
          </cell>
          <cell r="F47"/>
          <cell r="G47"/>
          <cell r="H47"/>
          <cell r="I47"/>
          <cell r="J47"/>
          <cell r="K47"/>
          <cell r="L47"/>
          <cell r="M47">
            <v>77829196</v>
          </cell>
          <cell r="N47">
            <v>77829196</v>
          </cell>
          <cell r="O47">
            <v>77829196</v>
          </cell>
          <cell r="P47">
            <v>77829196</v>
          </cell>
          <cell r="Q47">
            <v>78111872</v>
          </cell>
          <cell r="R47">
            <v>78317424</v>
          </cell>
          <cell r="S47"/>
          <cell r="T47"/>
          <cell r="U47"/>
          <cell r="V47"/>
          <cell r="W47"/>
          <cell r="X47"/>
          <cell r="Y47"/>
          <cell r="Z47">
            <v>9219878</v>
          </cell>
          <cell r="AA47">
            <v>20214857</v>
          </cell>
          <cell r="AB47">
            <v>20315656</v>
          </cell>
          <cell r="AC47">
            <v>20343487</v>
          </cell>
          <cell r="AD47">
            <v>24146049</v>
          </cell>
          <cell r="AE47">
            <v>25838536</v>
          </cell>
        </row>
        <row r="48">
          <cell r="C48"/>
          <cell r="D48" t="str">
            <v>MAGNITUD FÍSICA RESERVAS</v>
          </cell>
          <cell r="E48">
            <v>0</v>
          </cell>
          <cell r="F48"/>
          <cell r="G48"/>
          <cell r="H48"/>
          <cell r="I48"/>
          <cell r="J48"/>
          <cell r="K48"/>
          <cell r="L48"/>
          <cell r="M48">
            <v>0</v>
          </cell>
          <cell r="N48">
            <v>0</v>
          </cell>
          <cell r="O48">
            <v>0</v>
          </cell>
          <cell r="P48">
            <v>0</v>
          </cell>
          <cell r="Q48">
            <v>0</v>
          </cell>
          <cell r="R48">
            <v>0</v>
          </cell>
          <cell r="S48"/>
          <cell r="T48"/>
          <cell r="U48"/>
          <cell r="V48"/>
          <cell r="W48"/>
          <cell r="X48"/>
          <cell r="Y48"/>
          <cell r="Z48">
            <v>0</v>
          </cell>
          <cell r="AA48">
            <v>0</v>
          </cell>
          <cell r="AB48">
            <v>0</v>
          </cell>
          <cell r="AC48">
            <v>0</v>
          </cell>
          <cell r="AD48">
            <v>0</v>
          </cell>
          <cell r="AE48">
            <v>0</v>
          </cell>
        </row>
        <row r="49">
          <cell r="C49"/>
          <cell r="D49" t="str">
            <v>RESERVA PRESUPUESTAL</v>
          </cell>
          <cell r="E49">
            <v>0</v>
          </cell>
          <cell r="F49"/>
          <cell r="G49"/>
          <cell r="H49"/>
          <cell r="I49"/>
          <cell r="J49"/>
          <cell r="K49"/>
          <cell r="L49"/>
          <cell r="M49">
            <v>0</v>
          </cell>
          <cell r="N49">
            <v>0</v>
          </cell>
          <cell r="O49">
            <v>0</v>
          </cell>
          <cell r="P49">
            <v>0</v>
          </cell>
          <cell r="Q49">
            <v>0</v>
          </cell>
          <cell r="R49">
            <v>0</v>
          </cell>
          <cell r="S49"/>
          <cell r="T49"/>
          <cell r="U49"/>
          <cell r="V49"/>
          <cell r="W49"/>
          <cell r="X49"/>
          <cell r="Y49"/>
          <cell r="Z49">
            <v>0</v>
          </cell>
          <cell r="AA49">
            <v>0</v>
          </cell>
          <cell r="AB49">
            <v>0</v>
          </cell>
          <cell r="AC49">
            <v>0</v>
          </cell>
          <cell r="AD49">
            <v>0</v>
          </cell>
          <cell r="AE49">
            <v>0</v>
          </cell>
        </row>
        <row r="50">
          <cell r="C50"/>
          <cell r="D50" t="str">
            <v>TOTAL MAGNITUD FÍSICA</v>
          </cell>
          <cell r="E50">
            <v>259</v>
          </cell>
          <cell r="F50"/>
          <cell r="G50"/>
          <cell r="H50"/>
          <cell r="I50"/>
          <cell r="J50"/>
          <cell r="K50"/>
          <cell r="L50"/>
          <cell r="M50">
            <v>259</v>
          </cell>
          <cell r="N50">
            <v>259</v>
          </cell>
          <cell r="O50">
            <v>259</v>
          </cell>
          <cell r="P50">
            <v>259</v>
          </cell>
          <cell r="Q50">
            <v>259</v>
          </cell>
          <cell r="R50">
            <v>311</v>
          </cell>
          <cell r="S50"/>
          <cell r="T50"/>
          <cell r="U50"/>
          <cell r="V50"/>
          <cell r="W50"/>
          <cell r="X50"/>
          <cell r="Y50"/>
          <cell r="Z50">
            <v>10</v>
          </cell>
          <cell r="AA50">
            <v>30</v>
          </cell>
          <cell r="AB50">
            <v>40</v>
          </cell>
          <cell r="AC50">
            <v>58</v>
          </cell>
          <cell r="AD50">
            <v>86</v>
          </cell>
          <cell r="AE50">
            <v>115</v>
          </cell>
        </row>
        <row r="51">
          <cell r="C51"/>
          <cell r="D51" t="str">
            <v>TOTAL PRESUPUESTO DE LA META</v>
          </cell>
          <cell r="E51">
            <v>77829196</v>
          </cell>
          <cell r="F51"/>
          <cell r="G51"/>
          <cell r="H51"/>
          <cell r="I51"/>
          <cell r="J51"/>
          <cell r="K51"/>
          <cell r="L51"/>
          <cell r="M51">
            <v>77829196</v>
          </cell>
          <cell r="N51">
            <v>77829196</v>
          </cell>
          <cell r="O51">
            <v>77829196</v>
          </cell>
          <cell r="P51">
            <v>77829196</v>
          </cell>
          <cell r="Q51">
            <v>78111872</v>
          </cell>
          <cell r="R51">
            <v>78317424</v>
          </cell>
          <cell r="S51"/>
          <cell r="T51"/>
          <cell r="U51"/>
          <cell r="V51"/>
          <cell r="W51"/>
          <cell r="X51"/>
          <cell r="Y51"/>
          <cell r="Z51">
            <v>9219878</v>
          </cell>
          <cell r="AA51">
            <v>23071304</v>
          </cell>
          <cell r="AB51">
            <v>20315656</v>
          </cell>
          <cell r="AC51">
            <v>20343487</v>
          </cell>
          <cell r="AD51">
            <v>24146049</v>
          </cell>
          <cell r="AE51">
            <v>25838536</v>
          </cell>
        </row>
        <row r="52">
          <cell r="C52" t="str">
            <v>8-KENNEDY</v>
          </cell>
          <cell r="D52" t="str">
            <v>MAGNITUD  FÍSICA</v>
          </cell>
          <cell r="E52">
            <v>75</v>
          </cell>
          <cell r="F52"/>
          <cell r="G52"/>
          <cell r="H52"/>
          <cell r="I52"/>
          <cell r="J52"/>
          <cell r="K52"/>
          <cell r="L52"/>
          <cell r="M52">
            <v>75</v>
          </cell>
          <cell r="N52">
            <v>75</v>
          </cell>
          <cell r="O52">
            <v>75</v>
          </cell>
          <cell r="P52">
            <v>75</v>
          </cell>
          <cell r="Q52">
            <v>75</v>
          </cell>
          <cell r="R52">
            <v>90</v>
          </cell>
          <cell r="S52"/>
          <cell r="T52"/>
          <cell r="U52"/>
          <cell r="V52"/>
          <cell r="W52"/>
          <cell r="X52"/>
          <cell r="Y52"/>
          <cell r="Z52">
            <v>30</v>
          </cell>
          <cell r="AA52">
            <v>74</v>
          </cell>
          <cell r="AB52">
            <v>96</v>
          </cell>
          <cell r="AC52">
            <v>131</v>
          </cell>
          <cell r="AD52">
            <v>162</v>
          </cell>
          <cell r="AE52">
            <v>200</v>
          </cell>
        </row>
        <row r="53">
          <cell r="C53"/>
          <cell r="D53" t="str">
            <v>PRESUPUESTO VIGENCIA</v>
          </cell>
          <cell r="E53">
            <v>22542420</v>
          </cell>
          <cell r="F53"/>
          <cell r="G53"/>
          <cell r="H53"/>
          <cell r="I53"/>
          <cell r="J53"/>
          <cell r="K53"/>
          <cell r="L53"/>
          <cell r="M53">
            <v>22542420</v>
          </cell>
          <cell r="N53">
            <v>22542420</v>
          </cell>
          <cell r="O53">
            <v>22542420</v>
          </cell>
          <cell r="P53">
            <v>22542420</v>
          </cell>
          <cell r="Q53">
            <v>22624294</v>
          </cell>
          <cell r="R53">
            <v>22683831</v>
          </cell>
          <cell r="S53"/>
          <cell r="T53"/>
          <cell r="U53"/>
          <cell r="V53"/>
          <cell r="W53"/>
          <cell r="X53"/>
          <cell r="Y53"/>
          <cell r="Z53">
            <v>27659635</v>
          </cell>
          <cell r="AA53">
            <v>48515657</v>
          </cell>
          <cell r="AB53">
            <v>48757577</v>
          </cell>
          <cell r="AC53">
            <v>48757577</v>
          </cell>
          <cell r="AD53">
            <v>48757577</v>
          </cell>
          <cell r="AE53">
            <v>48757577</v>
          </cell>
        </row>
        <row r="54">
          <cell r="C54"/>
          <cell r="D54" t="str">
            <v>MAGNITUD FÍSICA RESERVAS</v>
          </cell>
          <cell r="E54">
            <v>0</v>
          </cell>
          <cell r="F54"/>
          <cell r="G54"/>
          <cell r="H54"/>
          <cell r="I54"/>
          <cell r="J54"/>
          <cell r="K54"/>
          <cell r="L54"/>
          <cell r="M54">
            <v>0</v>
          </cell>
          <cell r="N54">
            <v>0</v>
          </cell>
          <cell r="O54">
            <v>0</v>
          </cell>
          <cell r="P54">
            <v>0</v>
          </cell>
          <cell r="Q54">
            <v>0</v>
          </cell>
          <cell r="R54">
            <v>0</v>
          </cell>
          <cell r="S54"/>
          <cell r="T54"/>
          <cell r="U54"/>
          <cell r="V54"/>
          <cell r="W54"/>
          <cell r="X54"/>
          <cell r="Y54"/>
          <cell r="Z54">
            <v>0</v>
          </cell>
          <cell r="AA54">
            <v>0</v>
          </cell>
          <cell r="AB54">
            <v>0</v>
          </cell>
          <cell r="AC54">
            <v>0</v>
          </cell>
          <cell r="AD54">
            <v>0</v>
          </cell>
          <cell r="AE54">
            <v>0</v>
          </cell>
        </row>
        <row r="55">
          <cell r="C55"/>
          <cell r="D55" t="str">
            <v>RESERVA PRESUPUESTAL</v>
          </cell>
          <cell r="E55">
            <v>0</v>
          </cell>
          <cell r="F55"/>
          <cell r="G55"/>
          <cell r="H55"/>
          <cell r="I55"/>
          <cell r="J55"/>
          <cell r="K55"/>
          <cell r="L55"/>
          <cell r="M55">
            <v>0</v>
          </cell>
          <cell r="N55">
            <v>0</v>
          </cell>
          <cell r="O55">
            <v>0</v>
          </cell>
          <cell r="P55">
            <v>0</v>
          </cell>
          <cell r="Q55">
            <v>0</v>
          </cell>
          <cell r="R55">
            <v>0</v>
          </cell>
          <cell r="S55"/>
          <cell r="T55"/>
          <cell r="U55"/>
          <cell r="V55"/>
          <cell r="W55"/>
          <cell r="X55"/>
          <cell r="Y55"/>
          <cell r="Z55">
            <v>0</v>
          </cell>
          <cell r="AA55">
            <v>0</v>
          </cell>
          <cell r="AB55">
            <v>0</v>
          </cell>
          <cell r="AC55">
            <v>0</v>
          </cell>
          <cell r="AD55">
            <v>0</v>
          </cell>
          <cell r="AE55">
            <v>0</v>
          </cell>
        </row>
        <row r="56">
          <cell r="C56"/>
          <cell r="D56" t="str">
            <v>TOTAL MAGNITUD FÍSICA</v>
          </cell>
          <cell r="E56">
            <v>75</v>
          </cell>
          <cell r="F56"/>
          <cell r="G56"/>
          <cell r="H56"/>
          <cell r="I56"/>
          <cell r="J56"/>
          <cell r="K56"/>
          <cell r="L56"/>
          <cell r="M56">
            <v>75</v>
          </cell>
          <cell r="N56">
            <v>75</v>
          </cell>
          <cell r="O56">
            <v>75</v>
          </cell>
          <cell r="P56">
            <v>75</v>
          </cell>
          <cell r="Q56">
            <v>75</v>
          </cell>
          <cell r="R56">
            <v>90</v>
          </cell>
          <cell r="S56"/>
          <cell r="T56"/>
          <cell r="U56"/>
          <cell r="V56"/>
          <cell r="W56"/>
          <cell r="X56"/>
          <cell r="Y56"/>
          <cell r="Z56">
            <v>30</v>
          </cell>
          <cell r="AA56">
            <v>74</v>
          </cell>
          <cell r="AB56">
            <v>96</v>
          </cell>
          <cell r="AC56">
            <v>131</v>
          </cell>
          <cell r="AD56">
            <v>162</v>
          </cell>
          <cell r="AE56">
            <v>200</v>
          </cell>
        </row>
        <row r="57">
          <cell r="C57"/>
          <cell r="D57" t="str">
            <v>TOTAL PRESUPUESTO DE LA META</v>
          </cell>
          <cell r="E57">
            <v>22542420</v>
          </cell>
          <cell r="F57"/>
          <cell r="G57"/>
          <cell r="H57"/>
          <cell r="I57"/>
          <cell r="J57"/>
          <cell r="K57"/>
          <cell r="L57"/>
          <cell r="M57">
            <v>22542420</v>
          </cell>
          <cell r="N57">
            <v>22542420</v>
          </cell>
          <cell r="O57">
            <v>22542420</v>
          </cell>
          <cell r="P57">
            <v>22542420</v>
          </cell>
          <cell r="Q57">
            <v>22624294</v>
          </cell>
          <cell r="R57">
            <v>22683831</v>
          </cell>
          <cell r="S57"/>
          <cell r="T57"/>
          <cell r="U57"/>
          <cell r="V57"/>
          <cell r="W57"/>
          <cell r="X57"/>
          <cell r="Y57"/>
          <cell r="Z57">
            <v>27659635</v>
          </cell>
          <cell r="AA57">
            <v>56909217</v>
          </cell>
          <cell r="AB57">
            <v>48757577</v>
          </cell>
          <cell r="AC57">
            <v>48757577</v>
          </cell>
          <cell r="AD57">
            <v>48757577</v>
          </cell>
          <cell r="AE57">
            <v>48757577</v>
          </cell>
        </row>
        <row r="58">
          <cell r="C58" t="str">
            <v>9-FONTIBON</v>
          </cell>
          <cell r="D58" t="str">
            <v>MAGNITUD  FÍSICA</v>
          </cell>
          <cell r="E58">
            <v>868</v>
          </cell>
          <cell r="F58"/>
          <cell r="G58"/>
          <cell r="H58"/>
          <cell r="I58"/>
          <cell r="J58"/>
          <cell r="K58"/>
          <cell r="L58"/>
          <cell r="M58">
            <v>868</v>
          </cell>
          <cell r="N58">
            <v>868</v>
          </cell>
          <cell r="O58">
            <v>868</v>
          </cell>
          <cell r="P58">
            <v>868</v>
          </cell>
          <cell r="Q58">
            <v>868</v>
          </cell>
          <cell r="R58">
            <v>1041</v>
          </cell>
          <cell r="S58"/>
          <cell r="T58"/>
          <cell r="U58"/>
          <cell r="V58"/>
          <cell r="W58"/>
          <cell r="X58"/>
          <cell r="Y58"/>
          <cell r="Z58">
            <v>53</v>
          </cell>
          <cell r="AA58">
            <v>101</v>
          </cell>
          <cell r="AB58">
            <v>192</v>
          </cell>
          <cell r="AC58">
            <v>382</v>
          </cell>
          <cell r="AD58">
            <v>516</v>
          </cell>
          <cell r="AE58">
            <v>898</v>
          </cell>
        </row>
        <row r="59">
          <cell r="C59"/>
          <cell r="D59" t="str">
            <v>PRESUPUESTO VIGENCIA</v>
          </cell>
          <cell r="E59">
            <v>260307110</v>
          </cell>
          <cell r="F59"/>
          <cell r="G59"/>
          <cell r="H59"/>
          <cell r="I59"/>
          <cell r="J59"/>
          <cell r="K59"/>
          <cell r="L59"/>
          <cell r="M59">
            <v>260307110</v>
          </cell>
          <cell r="N59">
            <v>260307110</v>
          </cell>
          <cell r="O59">
            <v>260307110</v>
          </cell>
          <cell r="P59">
            <v>260307110</v>
          </cell>
          <cell r="Q59">
            <v>261252548</v>
          </cell>
          <cell r="R59">
            <v>261940033</v>
          </cell>
          <cell r="S59"/>
          <cell r="T59"/>
          <cell r="U59"/>
          <cell r="V59"/>
          <cell r="W59"/>
          <cell r="X59"/>
          <cell r="Y59"/>
          <cell r="Z59">
            <v>48865355</v>
          </cell>
          <cell r="AA59">
            <v>97031314</v>
          </cell>
          <cell r="AB59">
            <v>97515149</v>
          </cell>
          <cell r="AC59">
            <v>97648736</v>
          </cell>
          <cell r="AD59">
            <v>137401033</v>
          </cell>
          <cell r="AE59">
            <v>149989733</v>
          </cell>
        </row>
        <row r="60">
          <cell r="C60"/>
          <cell r="D60" t="str">
            <v>MAGNITUD FÍSICA RESERVAS</v>
          </cell>
          <cell r="E60">
            <v>0</v>
          </cell>
          <cell r="F60"/>
          <cell r="G60"/>
          <cell r="H60"/>
          <cell r="I60"/>
          <cell r="J60"/>
          <cell r="K60"/>
          <cell r="L60"/>
          <cell r="M60">
            <v>0</v>
          </cell>
          <cell r="N60">
            <v>0</v>
          </cell>
          <cell r="O60">
            <v>0</v>
          </cell>
          <cell r="P60">
            <v>0</v>
          </cell>
          <cell r="Q60">
            <v>0</v>
          </cell>
          <cell r="R60">
            <v>0</v>
          </cell>
          <cell r="S60"/>
          <cell r="T60"/>
          <cell r="U60"/>
          <cell r="V60"/>
          <cell r="W60"/>
          <cell r="X60"/>
          <cell r="Y60"/>
          <cell r="Z60">
            <v>0</v>
          </cell>
          <cell r="AA60">
            <v>0</v>
          </cell>
          <cell r="AB60">
            <v>0</v>
          </cell>
          <cell r="AC60">
            <v>0</v>
          </cell>
          <cell r="AD60">
            <v>0</v>
          </cell>
          <cell r="AE60">
            <v>0</v>
          </cell>
        </row>
        <row r="61">
          <cell r="C61"/>
          <cell r="D61" t="str">
            <v>RESERVA PRESUPUESTAL</v>
          </cell>
          <cell r="E61">
            <v>0</v>
          </cell>
          <cell r="F61"/>
          <cell r="G61"/>
          <cell r="H61"/>
          <cell r="I61"/>
          <cell r="J61"/>
          <cell r="K61"/>
          <cell r="L61"/>
          <cell r="M61">
            <v>0</v>
          </cell>
          <cell r="N61">
            <v>0</v>
          </cell>
          <cell r="O61">
            <v>0</v>
          </cell>
          <cell r="P61">
            <v>0</v>
          </cell>
          <cell r="Q61">
            <v>0</v>
          </cell>
          <cell r="R61">
            <v>0</v>
          </cell>
          <cell r="S61"/>
          <cell r="T61"/>
          <cell r="U61"/>
          <cell r="V61"/>
          <cell r="W61"/>
          <cell r="X61"/>
          <cell r="Y61"/>
          <cell r="Z61">
            <v>0</v>
          </cell>
          <cell r="AA61">
            <v>0</v>
          </cell>
          <cell r="AB61">
            <v>0</v>
          </cell>
          <cell r="AC61">
            <v>0</v>
          </cell>
          <cell r="AD61">
            <v>0</v>
          </cell>
          <cell r="AE61">
            <v>0</v>
          </cell>
        </row>
        <row r="62">
          <cell r="C62"/>
          <cell r="D62" t="str">
            <v>TOTAL MAGNITUD FÍSICA</v>
          </cell>
          <cell r="E62">
            <v>868</v>
          </cell>
          <cell r="F62"/>
          <cell r="G62"/>
          <cell r="H62"/>
          <cell r="I62"/>
          <cell r="J62"/>
          <cell r="K62"/>
          <cell r="L62"/>
          <cell r="M62">
            <v>868</v>
          </cell>
          <cell r="N62">
            <v>868</v>
          </cell>
          <cell r="O62">
            <v>868</v>
          </cell>
          <cell r="P62">
            <v>868</v>
          </cell>
          <cell r="Q62">
            <v>868</v>
          </cell>
          <cell r="R62">
            <v>1041</v>
          </cell>
          <cell r="S62"/>
          <cell r="T62"/>
          <cell r="U62"/>
          <cell r="V62"/>
          <cell r="W62"/>
          <cell r="X62"/>
          <cell r="Y62"/>
          <cell r="Z62">
            <v>53</v>
          </cell>
          <cell r="AA62">
            <v>101</v>
          </cell>
          <cell r="AB62">
            <v>192</v>
          </cell>
          <cell r="AC62">
            <v>382</v>
          </cell>
          <cell r="AD62">
            <v>516</v>
          </cell>
          <cell r="AE62">
            <v>898</v>
          </cell>
        </row>
        <row r="63">
          <cell r="C63"/>
          <cell r="D63" t="str">
            <v>TOTAL PRESUPUESTO DE LA META</v>
          </cell>
          <cell r="E63">
            <v>260307110</v>
          </cell>
          <cell r="F63"/>
          <cell r="G63"/>
          <cell r="H63"/>
          <cell r="I63"/>
          <cell r="J63"/>
          <cell r="K63"/>
          <cell r="L63"/>
          <cell r="M63">
            <v>260307110</v>
          </cell>
          <cell r="N63">
            <v>260307110</v>
          </cell>
          <cell r="O63">
            <v>260307110</v>
          </cell>
          <cell r="P63">
            <v>260307110</v>
          </cell>
          <cell r="Q63">
            <v>261252548</v>
          </cell>
          <cell r="R63">
            <v>261940033</v>
          </cell>
          <cell r="S63"/>
          <cell r="T63"/>
          <cell r="U63"/>
          <cell r="V63"/>
          <cell r="W63"/>
          <cell r="X63"/>
          <cell r="Y63"/>
          <cell r="Z63">
            <v>48865355</v>
          </cell>
          <cell r="AA63">
            <v>77673391</v>
          </cell>
          <cell r="AB63">
            <v>97515149</v>
          </cell>
          <cell r="AC63">
            <v>97648736</v>
          </cell>
          <cell r="AD63">
            <v>137401033</v>
          </cell>
          <cell r="AE63">
            <v>149989733</v>
          </cell>
        </row>
        <row r="64">
          <cell r="C64" t="str">
            <v>10-ENGATIVA</v>
          </cell>
          <cell r="D64" t="str">
            <v>MAGNITUD  FÍSICA</v>
          </cell>
          <cell r="E64">
            <v>182</v>
          </cell>
          <cell r="F64"/>
          <cell r="G64"/>
          <cell r="H64"/>
          <cell r="I64"/>
          <cell r="J64"/>
          <cell r="K64"/>
          <cell r="L64"/>
          <cell r="M64">
            <v>182</v>
          </cell>
          <cell r="N64">
            <v>182</v>
          </cell>
          <cell r="O64">
            <v>182</v>
          </cell>
          <cell r="P64">
            <v>182</v>
          </cell>
          <cell r="Q64">
            <v>182</v>
          </cell>
          <cell r="R64">
            <v>218</v>
          </cell>
          <cell r="S64"/>
          <cell r="T64"/>
          <cell r="U64"/>
          <cell r="V64"/>
          <cell r="W64"/>
          <cell r="X64"/>
          <cell r="Y64"/>
          <cell r="Z64">
            <v>31</v>
          </cell>
          <cell r="AA64">
            <v>57</v>
          </cell>
          <cell r="AB64">
            <v>78</v>
          </cell>
          <cell r="AC64">
            <v>99</v>
          </cell>
          <cell r="AD64">
            <v>150</v>
          </cell>
          <cell r="AE64">
            <v>183</v>
          </cell>
        </row>
        <row r="65">
          <cell r="C65"/>
          <cell r="D65" t="str">
            <v>PRESUPUESTO VIGENCIA</v>
          </cell>
          <cell r="E65">
            <v>54585612</v>
          </cell>
          <cell r="F65"/>
          <cell r="G65"/>
          <cell r="H65"/>
          <cell r="I65"/>
          <cell r="J65"/>
          <cell r="K65"/>
          <cell r="L65"/>
          <cell r="M65">
            <v>54585612</v>
          </cell>
          <cell r="N65">
            <v>54585612</v>
          </cell>
          <cell r="O65">
            <v>54585612</v>
          </cell>
          <cell r="P65">
            <v>54585612</v>
          </cell>
          <cell r="Q65">
            <v>54783867</v>
          </cell>
          <cell r="R65">
            <v>54928031</v>
          </cell>
          <cell r="S65"/>
          <cell r="T65"/>
          <cell r="U65"/>
          <cell r="V65"/>
          <cell r="W65"/>
          <cell r="X65"/>
          <cell r="Y65"/>
          <cell r="Z65">
            <v>28581623</v>
          </cell>
          <cell r="AA65">
            <v>39418971</v>
          </cell>
          <cell r="AB65">
            <v>39615529</v>
          </cell>
          <cell r="AC65">
            <v>39669799</v>
          </cell>
          <cell r="AD65">
            <v>39669799</v>
          </cell>
          <cell r="AE65">
            <v>41116975</v>
          </cell>
        </row>
        <row r="66">
          <cell r="C66"/>
          <cell r="D66" t="str">
            <v>MAGNITUD FÍSICA RESERVAS</v>
          </cell>
          <cell r="E66">
            <v>0</v>
          </cell>
          <cell r="F66"/>
          <cell r="G66"/>
          <cell r="H66"/>
          <cell r="I66"/>
          <cell r="J66"/>
          <cell r="K66"/>
          <cell r="L66"/>
          <cell r="M66">
            <v>0</v>
          </cell>
          <cell r="N66">
            <v>0</v>
          </cell>
          <cell r="O66">
            <v>0</v>
          </cell>
          <cell r="P66">
            <v>0</v>
          </cell>
          <cell r="Q66">
            <v>0</v>
          </cell>
          <cell r="R66">
            <v>0</v>
          </cell>
          <cell r="S66"/>
          <cell r="T66"/>
          <cell r="U66"/>
          <cell r="V66"/>
          <cell r="W66"/>
          <cell r="X66"/>
          <cell r="Y66"/>
          <cell r="Z66">
            <v>0</v>
          </cell>
          <cell r="AA66">
            <v>0</v>
          </cell>
          <cell r="AB66">
            <v>0</v>
          </cell>
          <cell r="AC66">
            <v>0</v>
          </cell>
          <cell r="AD66">
            <v>0</v>
          </cell>
          <cell r="AE66">
            <v>0</v>
          </cell>
        </row>
        <row r="67">
          <cell r="C67"/>
          <cell r="D67" t="str">
            <v>RESERVA PRESUPUESTAL</v>
          </cell>
          <cell r="E67">
            <v>0</v>
          </cell>
          <cell r="F67"/>
          <cell r="G67"/>
          <cell r="H67"/>
          <cell r="I67"/>
          <cell r="J67"/>
          <cell r="K67"/>
          <cell r="L67"/>
          <cell r="M67">
            <v>0</v>
          </cell>
          <cell r="N67">
            <v>0</v>
          </cell>
          <cell r="O67">
            <v>0</v>
          </cell>
          <cell r="P67">
            <v>0</v>
          </cell>
          <cell r="Q67">
            <v>0</v>
          </cell>
          <cell r="R67">
            <v>0</v>
          </cell>
          <cell r="S67"/>
          <cell r="T67"/>
          <cell r="U67"/>
          <cell r="V67"/>
          <cell r="W67"/>
          <cell r="X67"/>
          <cell r="Y67"/>
          <cell r="Z67">
            <v>0</v>
          </cell>
          <cell r="AA67">
            <v>0</v>
          </cell>
          <cell r="AB67">
            <v>0</v>
          </cell>
          <cell r="AC67">
            <v>0</v>
          </cell>
          <cell r="AD67">
            <v>0</v>
          </cell>
          <cell r="AE67">
            <v>0</v>
          </cell>
        </row>
        <row r="68">
          <cell r="C68"/>
          <cell r="D68" t="str">
            <v>TOTAL MAGNITUD FÍSICA</v>
          </cell>
          <cell r="E68">
            <v>182</v>
          </cell>
          <cell r="F68"/>
          <cell r="G68"/>
          <cell r="H68"/>
          <cell r="I68"/>
          <cell r="J68"/>
          <cell r="K68"/>
          <cell r="L68"/>
          <cell r="M68">
            <v>182</v>
          </cell>
          <cell r="N68">
            <v>182</v>
          </cell>
          <cell r="O68">
            <v>182</v>
          </cell>
          <cell r="P68">
            <v>182</v>
          </cell>
          <cell r="Q68">
            <v>182</v>
          </cell>
          <cell r="R68">
            <v>218</v>
          </cell>
          <cell r="S68"/>
          <cell r="T68"/>
          <cell r="U68"/>
          <cell r="V68"/>
          <cell r="W68"/>
          <cell r="X68"/>
          <cell r="Y68"/>
          <cell r="Z68">
            <v>31</v>
          </cell>
          <cell r="AA68">
            <v>57</v>
          </cell>
          <cell r="AB68">
            <v>78</v>
          </cell>
          <cell r="AC68">
            <v>99</v>
          </cell>
          <cell r="AD68">
            <v>150</v>
          </cell>
          <cell r="AE68">
            <v>183</v>
          </cell>
        </row>
        <row r="69">
          <cell r="C69"/>
          <cell r="D69" t="str">
            <v>TOTAL PRESUPUESTO DE LA META</v>
          </cell>
          <cell r="E69">
            <v>54585612</v>
          </cell>
          <cell r="F69"/>
          <cell r="G69"/>
          <cell r="H69"/>
          <cell r="I69"/>
          <cell r="J69"/>
          <cell r="K69"/>
          <cell r="L69"/>
          <cell r="M69">
            <v>54585612</v>
          </cell>
          <cell r="N69">
            <v>54585612</v>
          </cell>
          <cell r="O69">
            <v>54585612</v>
          </cell>
          <cell r="P69">
            <v>54585612</v>
          </cell>
          <cell r="Q69">
            <v>54783867</v>
          </cell>
          <cell r="R69">
            <v>54928031</v>
          </cell>
          <cell r="S69"/>
          <cell r="T69"/>
          <cell r="U69"/>
          <cell r="V69"/>
          <cell r="W69"/>
          <cell r="X69"/>
          <cell r="Y69"/>
          <cell r="Z69">
            <v>28581623</v>
          </cell>
          <cell r="AA69">
            <v>43835478</v>
          </cell>
          <cell r="AB69">
            <v>39615529</v>
          </cell>
          <cell r="AC69">
            <v>39669799</v>
          </cell>
          <cell r="AD69">
            <v>39669799</v>
          </cell>
          <cell r="AE69">
            <v>41116975</v>
          </cell>
        </row>
        <row r="70">
          <cell r="C70" t="str">
            <v>11-SUBA</v>
          </cell>
          <cell r="D70" t="str">
            <v>MAGNITUD  FÍSICA</v>
          </cell>
          <cell r="E70">
            <v>147</v>
          </cell>
          <cell r="F70"/>
          <cell r="G70"/>
          <cell r="H70"/>
          <cell r="I70"/>
          <cell r="J70"/>
          <cell r="K70"/>
          <cell r="L70"/>
          <cell r="M70">
            <v>147</v>
          </cell>
          <cell r="N70">
            <v>147</v>
          </cell>
          <cell r="O70">
            <v>147</v>
          </cell>
          <cell r="P70">
            <v>147</v>
          </cell>
          <cell r="Q70">
            <v>147</v>
          </cell>
          <cell r="R70">
            <v>177</v>
          </cell>
          <cell r="S70"/>
          <cell r="T70"/>
          <cell r="U70"/>
          <cell r="V70"/>
          <cell r="W70"/>
          <cell r="X70"/>
          <cell r="Y70"/>
          <cell r="Z70">
            <v>53</v>
          </cell>
          <cell r="AA70">
            <v>113</v>
          </cell>
          <cell r="AB70">
            <v>146</v>
          </cell>
          <cell r="AC70">
            <v>188</v>
          </cell>
          <cell r="AD70">
            <v>269</v>
          </cell>
          <cell r="AE70">
            <v>408</v>
          </cell>
        </row>
        <row r="71">
          <cell r="C71"/>
          <cell r="D71" t="str">
            <v>PRESUPUESTO VIGENCIA</v>
          </cell>
          <cell r="E71">
            <v>44138270</v>
          </cell>
          <cell r="F71"/>
          <cell r="G71"/>
          <cell r="H71"/>
          <cell r="I71"/>
          <cell r="J71"/>
          <cell r="K71"/>
          <cell r="L71"/>
          <cell r="M71">
            <v>44138270</v>
          </cell>
          <cell r="N71">
            <v>44138270</v>
          </cell>
          <cell r="O71">
            <v>44138270</v>
          </cell>
          <cell r="P71">
            <v>44138270</v>
          </cell>
          <cell r="Q71">
            <v>44298580</v>
          </cell>
          <cell r="R71">
            <v>44415152</v>
          </cell>
          <cell r="S71"/>
          <cell r="T71"/>
          <cell r="U71"/>
          <cell r="V71"/>
          <cell r="W71"/>
          <cell r="X71"/>
          <cell r="Y71"/>
          <cell r="Z71">
            <v>48865355</v>
          </cell>
          <cell r="AA71">
            <v>73784229</v>
          </cell>
          <cell r="AB71">
            <v>74152144</v>
          </cell>
          <cell r="AC71">
            <v>74714323</v>
          </cell>
          <cell r="AD71">
            <v>80833077</v>
          </cell>
          <cell r="AE71">
            <v>91670632</v>
          </cell>
        </row>
        <row r="72">
          <cell r="C72"/>
          <cell r="D72" t="str">
            <v>MAGNITUD FÍSICA RESERVAS</v>
          </cell>
          <cell r="E72">
            <v>0</v>
          </cell>
          <cell r="F72"/>
          <cell r="G72"/>
          <cell r="H72"/>
          <cell r="I72"/>
          <cell r="J72"/>
          <cell r="K72"/>
          <cell r="L72"/>
          <cell r="M72">
            <v>0</v>
          </cell>
          <cell r="N72">
            <v>0</v>
          </cell>
          <cell r="O72">
            <v>0</v>
          </cell>
          <cell r="P72">
            <v>0</v>
          </cell>
          <cell r="Q72">
            <v>0</v>
          </cell>
          <cell r="R72">
            <v>0</v>
          </cell>
          <cell r="S72"/>
          <cell r="T72"/>
          <cell r="U72"/>
          <cell r="V72"/>
          <cell r="W72"/>
          <cell r="X72"/>
          <cell r="Y72"/>
          <cell r="Z72">
            <v>0</v>
          </cell>
          <cell r="AA72">
            <v>0</v>
          </cell>
          <cell r="AB72">
            <v>0</v>
          </cell>
          <cell r="AC72">
            <v>0</v>
          </cell>
          <cell r="AD72">
            <v>0</v>
          </cell>
          <cell r="AE72">
            <v>0</v>
          </cell>
        </row>
        <row r="73">
          <cell r="C73"/>
          <cell r="D73" t="str">
            <v>RESERVA PRESUPUESTAL</v>
          </cell>
          <cell r="E73">
            <v>0</v>
          </cell>
          <cell r="F73"/>
          <cell r="G73"/>
          <cell r="H73"/>
          <cell r="I73"/>
          <cell r="J73"/>
          <cell r="K73"/>
          <cell r="L73"/>
          <cell r="M73">
            <v>0</v>
          </cell>
          <cell r="N73">
            <v>0</v>
          </cell>
          <cell r="O73">
            <v>0</v>
          </cell>
          <cell r="P73">
            <v>0</v>
          </cell>
          <cell r="Q73">
            <v>0</v>
          </cell>
          <cell r="R73">
            <v>0</v>
          </cell>
          <cell r="S73"/>
          <cell r="T73"/>
          <cell r="U73"/>
          <cell r="V73"/>
          <cell r="W73"/>
          <cell r="X73"/>
          <cell r="Y73"/>
          <cell r="Z73">
            <v>0</v>
          </cell>
          <cell r="AA73">
            <v>0</v>
          </cell>
          <cell r="AB73">
            <v>0</v>
          </cell>
          <cell r="AC73">
            <v>0</v>
          </cell>
          <cell r="AD73">
            <v>0</v>
          </cell>
          <cell r="AE73">
            <v>0</v>
          </cell>
        </row>
        <row r="74">
          <cell r="C74"/>
          <cell r="D74" t="str">
            <v>TOTAL MAGNITUD FÍSICA</v>
          </cell>
          <cell r="E74">
            <v>147</v>
          </cell>
          <cell r="F74"/>
          <cell r="G74"/>
          <cell r="H74"/>
          <cell r="I74"/>
          <cell r="J74"/>
          <cell r="K74"/>
          <cell r="L74"/>
          <cell r="M74">
            <v>147</v>
          </cell>
          <cell r="N74">
            <v>147</v>
          </cell>
          <cell r="O74">
            <v>147</v>
          </cell>
          <cell r="P74">
            <v>147</v>
          </cell>
          <cell r="Q74">
            <v>147</v>
          </cell>
          <cell r="R74">
            <v>177</v>
          </cell>
          <cell r="S74"/>
          <cell r="T74"/>
          <cell r="U74"/>
          <cell r="V74"/>
          <cell r="W74"/>
          <cell r="X74"/>
          <cell r="Y74"/>
          <cell r="Z74">
            <v>53</v>
          </cell>
          <cell r="AA74">
            <v>113</v>
          </cell>
          <cell r="AB74">
            <v>146</v>
          </cell>
          <cell r="AC74">
            <v>188</v>
          </cell>
          <cell r="AD74">
            <v>269</v>
          </cell>
          <cell r="AE74">
            <v>408</v>
          </cell>
        </row>
        <row r="75">
          <cell r="C75"/>
          <cell r="D75" t="str">
            <v>TOTAL PRESUPUESTO DE LA META</v>
          </cell>
          <cell r="E75">
            <v>44138270</v>
          </cell>
          <cell r="F75"/>
          <cell r="G75"/>
          <cell r="H75"/>
          <cell r="I75"/>
          <cell r="J75"/>
          <cell r="K75"/>
          <cell r="L75"/>
          <cell r="M75">
            <v>44138270</v>
          </cell>
          <cell r="N75">
            <v>44138270</v>
          </cell>
          <cell r="O75">
            <v>44138270</v>
          </cell>
          <cell r="P75">
            <v>44138270</v>
          </cell>
          <cell r="Q75">
            <v>44298580</v>
          </cell>
          <cell r="R75">
            <v>44415152</v>
          </cell>
          <cell r="S75"/>
          <cell r="T75"/>
          <cell r="U75"/>
          <cell r="V75"/>
          <cell r="W75"/>
          <cell r="X75"/>
          <cell r="Y75"/>
          <cell r="Z75">
            <v>48865355</v>
          </cell>
          <cell r="AA75">
            <v>86901913</v>
          </cell>
          <cell r="AB75">
            <v>74152144</v>
          </cell>
          <cell r="AC75">
            <v>74714323</v>
          </cell>
          <cell r="AD75">
            <v>80833077</v>
          </cell>
          <cell r="AE75">
            <v>91670632</v>
          </cell>
        </row>
        <row r="76">
          <cell r="C76" t="str">
            <v>12-BARRIOS UNIDOS</v>
          </cell>
          <cell r="D76" t="str">
            <v>MAGNITUD  FÍSICA</v>
          </cell>
          <cell r="E76">
            <v>23</v>
          </cell>
          <cell r="F76"/>
          <cell r="G76"/>
          <cell r="H76"/>
          <cell r="I76"/>
          <cell r="J76"/>
          <cell r="K76"/>
          <cell r="L76"/>
          <cell r="M76">
            <v>23</v>
          </cell>
          <cell r="N76">
            <v>23</v>
          </cell>
          <cell r="O76">
            <v>23</v>
          </cell>
          <cell r="P76">
            <v>23</v>
          </cell>
          <cell r="Q76">
            <v>23</v>
          </cell>
          <cell r="R76">
            <v>27</v>
          </cell>
          <cell r="S76"/>
          <cell r="T76"/>
          <cell r="U76"/>
          <cell r="V76"/>
          <cell r="W76"/>
          <cell r="X76"/>
          <cell r="Y76"/>
          <cell r="Z76">
            <v>19</v>
          </cell>
          <cell r="AA76">
            <v>36</v>
          </cell>
          <cell r="AB76">
            <v>55</v>
          </cell>
          <cell r="AC76">
            <v>77</v>
          </cell>
          <cell r="AD76">
            <v>87</v>
          </cell>
          <cell r="AE76">
            <v>105</v>
          </cell>
        </row>
        <row r="77">
          <cell r="C77"/>
          <cell r="D77" t="str">
            <v>PRESUPUESTO VIGENCIA</v>
          </cell>
          <cell r="E77">
            <v>6871407</v>
          </cell>
          <cell r="F77"/>
          <cell r="G77"/>
          <cell r="H77"/>
          <cell r="I77"/>
          <cell r="J77"/>
          <cell r="K77"/>
          <cell r="L77"/>
          <cell r="M77">
            <v>6871407</v>
          </cell>
          <cell r="N77">
            <v>6871407</v>
          </cell>
          <cell r="O77">
            <v>6871407</v>
          </cell>
          <cell r="P77">
            <v>6871407</v>
          </cell>
          <cell r="Q77">
            <v>6896363</v>
          </cell>
          <cell r="R77">
            <v>6914511</v>
          </cell>
          <cell r="S77"/>
          <cell r="T77"/>
          <cell r="U77"/>
          <cell r="V77"/>
          <cell r="W77"/>
          <cell r="X77"/>
          <cell r="Y77"/>
          <cell r="Z77">
            <v>17517769</v>
          </cell>
          <cell r="AA77">
            <v>27795429</v>
          </cell>
          <cell r="AB77">
            <v>27934027</v>
          </cell>
          <cell r="AC77">
            <v>27934027</v>
          </cell>
          <cell r="AD77">
            <v>27934027</v>
          </cell>
          <cell r="AE77">
            <v>27934027</v>
          </cell>
        </row>
        <row r="78">
          <cell r="C78"/>
          <cell r="D78" t="str">
            <v>MAGNITUD FÍSICA RESERVAS</v>
          </cell>
          <cell r="E78">
            <v>0</v>
          </cell>
          <cell r="F78"/>
          <cell r="G78"/>
          <cell r="H78"/>
          <cell r="I78"/>
          <cell r="J78"/>
          <cell r="K78"/>
          <cell r="L78"/>
          <cell r="M78">
            <v>0</v>
          </cell>
          <cell r="N78">
            <v>0</v>
          </cell>
          <cell r="O78">
            <v>0</v>
          </cell>
          <cell r="P78">
            <v>0</v>
          </cell>
          <cell r="Q78">
            <v>0</v>
          </cell>
          <cell r="R78">
            <v>0</v>
          </cell>
          <cell r="S78"/>
          <cell r="T78"/>
          <cell r="U78"/>
          <cell r="V78"/>
          <cell r="W78"/>
          <cell r="X78"/>
          <cell r="Y78"/>
          <cell r="Z78">
            <v>0</v>
          </cell>
          <cell r="AA78">
            <v>0</v>
          </cell>
          <cell r="AB78">
            <v>0</v>
          </cell>
          <cell r="AC78">
            <v>0</v>
          </cell>
          <cell r="AD78">
            <v>0</v>
          </cell>
          <cell r="AE78">
            <v>0</v>
          </cell>
        </row>
        <row r="79">
          <cell r="C79"/>
          <cell r="D79" t="str">
            <v>RESERVA PRESUPUESTAL</v>
          </cell>
          <cell r="E79">
            <v>0</v>
          </cell>
          <cell r="F79"/>
          <cell r="G79"/>
          <cell r="H79"/>
          <cell r="I79"/>
          <cell r="J79"/>
          <cell r="K79"/>
          <cell r="L79"/>
          <cell r="M79">
            <v>0</v>
          </cell>
          <cell r="N79">
            <v>0</v>
          </cell>
          <cell r="O79">
            <v>0</v>
          </cell>
          <cell r="P79">
            <v>0</v>
          </cell>
          <cell r="Q79">
            <v>0</v>
          </cell>
          <cell r="R79">
            <v>0</v>
          </cell>
          <cell r="S79"/>
          <cell r="T79"/>
          <cell r="U79"/>
          <cell r="V79"/>
          <cell r="W79"/>
          <cell r="X79"/>
          <cell r="Y79"/>
          <cell r="Z79">
            <v>0</v>
          </cell>
          <cell r="AA79">
            <v>0</v>
          </cell>
          <cell r="AB79">
            <v>0</v>
          </cell>
          <cell r="AC79">
            <v>0</v>
          </cell>
          <cell r="AD79">
            <v>0</v>
          </cell>
          <cell r="AE79">
            <v>0</v>
          </cell>
        </row>
        <row r="80">
          <cell r="C80"/>
          <cell r="D80" t="str">
            <v>TOTAL MAGNITUD FÍSICA</v>
          </cell>
          <cell r="E80">
            <v>23</v>
          </cell>
          <cell r="F80"/>
          <cell r="G80"/>
          <cell r="H80"/>
          <cell r="I80"/>
          <cell r="J80"/>
          <cell r="K80"/>
          <cell r="L80"/>
          <cell r="M80">
            <v>23</v>
          </cell>
          <cell r="N80">
            <v>23</v>
          </cell>
          <cell r="O80">
            <v>23</v>
          </cell>
          <cell r="P80">
            <v>23</v>
          </cell>
          <cell r="Q80">
            <v>23</v>
          </cell>
          <cell r="R80">
            <v>27</v>
          </cell>
          <cell r="S80"/>
          <cell r="T80"/>
          <cell r="U80"/>
          <cell r="V80"/>
          <cell r="W80"/>
          <cell r="X80"/>
          <cell r="Y80"/>
          <cell r="Z80">
            <v>19</v>
          </cell>
          <cell r="AA80">
            <v>36</v>
          </cell>
          <cell r="AB80">
            <v>55</v>
          </cell>
          <cell r="AC80">
            <v>77</v>
          </cell>
          <cell r="AD80">
            <v>87</v>
          </cell>
          <cell r="AE80">
            <v>105</v>
          </cell>
        </row>
        <row r="81">
          <cell r="C81"/>
          <cell r="D81" t="str">
            <v>TOTAL PRESUPUESTO DE LA META</v>
          </cell>
          <cell r="E81">
            <v>6871407</v>
          </cell>
          <cell r="F81"/>
          <cell r="G81"/>
          <cell r="H81"/>
          <cell r="I81"/>
          <cell r="J81"/>
          <cell r="K81"/>
          <cell r="L81"/>
          <cell r="M81">
            <v>6871407</v>
          </cell>
          <cell r="N81">
            <v>6871407</v>
          </cell>
          <cell r="O81">
            <v>6871407</v>
          </cell>
          <cell r="P81">
            <v>6871407</v>
          </cell>
          <cell r="Q81">
            <v>6896363</v>
          </cell>
          <cell r="R81">
            <v>6914511</v>
          </cell>
          <cell r="S81"/>
          <cell r="T81"/>
          <cell r="U81"/>
          <cell r="V81"/>
          <cell r="W81"/>
          <cell r="X81"/>
          <cell r="Y81"/>
          <cell r="Z81">
            <v>17517769</v>
          </cell>
          <cell r="AA81">
            <v>27685565</v>
          </cell>
          <cell r="AB81">
            <v>27934027</v>
          </cell>
          <cell r="AC81">
            <v>27934027</v>
          </cell>
          <cell r="AD81">
            <v>27934027</v>
          </cell>
          <cell r="AE81">
            <v>27934027</v>
          </cell>
        </row>
        <row r="82">
          <cell r="C82" t="str">
            <v>13-TEUSAQUILLO</v>
          </cell>
          <cell r="D82" t="str">
            <v>MAGNITUD  FÍSICA</v>
          </cell>
          <cell r="E82">
            <v>29</v>
          </cell>
          <cell r="F82"/>
          <cell r="G82"/>
          <cell r="H82"/>
          <cell r="I82"/>
          <cell r="J82"/>
          <cell r="K82"/>
          <cell r="L82"/>
          <cell r="M82">
            <v>29</v>
          </cell>
          <cell r="N82">
            <v>29</v>
          </cell>
          <cell r="O82">
            <v>29</v>
          </cell>
          <cell r="P82">
            <v>29</v>
          </cell>
          <cell r="Q82">
            <v>29</v>
          </cell>
          <cell r="R82">
            <v>35</v>
          </cell>
          <cell r="S82"/>
          <cell r="T82"/>
          <cell r="U82"/>
          <cell r="V82"/>
          <cell r="W82"/>
          <cell r="X82"/>
          <cell r="Y82"/>
          <cell r="Z82">
            <v>16</v>
          </cell>
          <cell r="AA82">
            <v>41</v>
          </cell>
          <cell r="AB82">
            <v>68</v>
          </cell>
          <cell r="AC82">
            <v>86</v>
          </cell>
          <cell r="AD82">
            <v>115</v>
          </cell>
          <cell r="AE82">
            <v>135</v>
          </cell>
        </row>
        <row r="83">
          <cell r="C83"/>
          <cell r="D83" t="str">
            <v>PRESUPUESTO VIGENCIA</v>
          </cell>
          <cell r="E83">
            <v>8659375</v>
          </cell>
          <cell r="F83"/>
          <cell r="G83"/>
          <cell r="H83"/>
          <cell r="I83"/>
          <cell r="J83"/>
          <cell r="K83"/>
          <cell r="L83"/>
          <cell r="M83">
            <v>8659375</v>
          </cell>
          <cell r="N83">
            <v>8659375</v>
          </cell>
          <cell r="O83">
            <v>8659375</v>
          </cell>
          <cell r="P83">
            <v>8659375</v>
          </cell>
          <cell r="Q83">
            <v>8690825</v>
          </cell>
          <cell r="R83">
            <v>8713695</v>
          </cell>
          <cell r="S83"/>
          <cell r="T83"/>
          <cell r="U83"/>
          <cell r="V83"/>
          <cell r="W83"/>
          <cell r="X83"/>
          <cell r="Y83"/>
          <cell r="Z83">
            <v>14751805</v>
          </cell>
          <cell r="AA83">
            <v>34365257</v>
          </cell>
          <cell r="AB83">
            <v>34536615</v>
          </cell>
          <cell r="AC83">
            <v>34536615</v>
          </cell>
          <cell r="AD83">
            <v>34536615</v>
          </cell>
          <cell r="AE83">
            <v>34536615</v>
          </cell>
        </row>
        <row r="84">
          <cell r="C84"/>
          <cell r="D84" t="str">
            <v>MAGNITUD FÍSICA RESERVAS</v>
          </cell>
          <cell r="E84">
            <v>0</v>
          </cell>
          <cell r="F84"/>
          <cell r="G84"/>
          <cell r="H84"/>
          <cell r="I84"/>
          <cell r="J84"/>
          <cell r="K84"/>
          <cell r="L84"/>
          <cell r="M84">
            <v>0</v>
          </cell>
          <cell r="N84">
            <v>0</v>
          </cell>
          <cell r="O84">
            <v>0</v>
          </cell>
          <cell r="P84">
            <v>0</v>
          </cell>
          <cell r="Q84">
            <v>0</v>
          </cell>
          <cell r="R84">
            <v>0</v>
          </cell>
          <cell r="S84"/>
          <cell r="T84"/>
          <cell r="U84"/>
          <cell r="V84"/>
          <cell r="W84"/>
          <cell r="X84"/>
          <cell r="Y84"/>
          <cell r="Z84">
            <v>0</v>
          </cell>
          <cell r="AA84">
            <v>0</v>
          </cell>
          <cell r="AB84">
            <v>0</v>
          </cell>
          <cell r="AC84">
            <v>0</v>
          </cell>
          <cell r="AD84">
            <v>0</v>
          </cell>
          <cell r="AE84">
            <v>0</v>
          </cell>
        </row>
        <row r="85">
          <cell r="C85"/>
          <cell r="D85" t="str">
            <v>RESERVA PRESUPUESTAL</v>
          </cell>
          <cell r="E85">
            <v>0</v>
          </cell>
          <cell r="F85"/>
          <cell r="G85"/>
          <cell r="H85"/>
          <cell r="I85"/>
          <cell r="J85"/>
          <cell r="K85"/>
          <cell r="L85"/>
          <cell r="M85">
            <v>0</v>
          </cell>
          <cell r="N85">
            <v>0</v>
          </cell>
          <cell r="O85">
            <v>0</v>
          </cell>
          <cell r="P85">
            <v>0</v>
          </cell>
          <cell r="Q85">
            <v>0</v>
          </cell>
          <cell r="R85">
            <v>0</v>
          </cell>
          <cell r="S85"/>
          <cell r="T85"/>
          <cell r="U85"/>
          <cell r="V85"/>
          <cell r="W85"/>
          <cell r="X85"/>
          <cell r="Y85"/>
          <cell r="Z85">
            <v>0</v>
          </cell>
          <cell r="AA85">
            <v>0</v>
          </cell>
          <cell r="AB85">
            <v>0</v>
          </cell>
          <cell r="AC85">
            <v>0</v>
          </cell>
          <cell r="AD85">
            <v>0</v>
          </cell>
          <cell r="AE85">
            <v>0</v>
          </cell>
        </row>
        <row r="86">
          <cell r="C86"/>
          <cell r="D86" t="str">
            <v>TOTAL MAGNITUD FÍSICA</v>
          </cell>
          <cell r="E86">
            <v>29</v>
          </cell>
          <cell r="F86"/>
          <cell r="G86"/>
          <cell r="H86"/>
          <cell r="I86"/>
          <cell r="J86"/>
          <cell r="K86"/>
          <cell r="L86"/>
          <cell r="M86">
            <v>29</v>
          </cell>
          <cell r="N86">
            <v>29</v>
          </cell>
          <cell r="O86">
            <v>29</v>
          </cell>
          <cell r="P86">
            <v>29</v>
          </cell>
          <cell r="Q86">
            <v>29</v>
          </cell>
          <cell r="R86">
            <v>35</v>
          </cell>
          <cell r="S86"/>
          <cell r="T86"/>
          <cell r="U86"/>
          <cell r="V86"/>
          <cell r="W86"/>
          <cell r="X86"/>
          <cell r="Y86"/>
          <cell r="Z86">
            <v>16</v>
          </cell>
          <cell r="AA86">
            <v>41</v>
          </cell>
          <cell r="AB86">
            <v>68</v>
          </cell>
          <cell r="AC86">
            <v>86</v>
          </cell>
          <cell r="AD86">
            <v>115</v>
          </cell>
          <cell r="AE86">
            <v>135</v>
          </cell>
        </row>
        <row r="87">
          <cell r="C87"/>
          <cell r="D87" t="str">
            <v>TOTAL PRESUPUESTO DE LA META</v>
          </cell>
          <cell r="E87">
            <v>8659375</v>
          </cell>
          <cell r="F87"/>
          <cell r="G87"/>
          <cell r="H87"/>
          <cell r="I87"/>
          <cell r="J87"/>
          <cell r="K87"/>
          <cell r="L87"/>
          <cell r="M87">
            <v>8659375</v>
          </cell>
          <cell r="N87">
            <v>8659375</v>
          </cell>
          <cell r="O87">
            <v>8659375</v>
          </cell>
          <cell r="P87">
            <v>8659375</v>
          </cell>
          <cell r="Q87">
            <v>8690825</v>
          </cell>
          <cell r="R87">
            <v>8713695</v>
          </cell>
          <cell r="S87"/>
          <cell r="T87"/>
          <cell r="U87"/>
          <cell r="V87"/>
          <cell r="W87"/>
          <cell r="X87"/>
          <cell r="Y87"/>
          <cell r="Z87">
            <v>14751805</v>
          </cell>
          <cell r="AA87">
            <v>31530783</v>
          </cell>
          <cell r="AB87">
            <v>34536615</v>
          </cell>
          <cell r="AC87">
            <v>34536615</v>
          </cell>
          <cell r="AD87">
            <v>34536615</v>
          </cell>
          <cell r="AE87">
            <v>34536615</v>
          </cell>
        </row>
        <row r="88">
          <cell r="C88" t="str">
            <v>14-LOS MARTIRES</v>
          </cell>
          <cell r="D88" t="str">
            <v>MAGNITUD  FÍSICA</v>
          </cell>
          <cell r="E88">
            <v>13</v>
          </cell>
          <cell r="F88"/>
          <cell r="G88"/>
          <cell r="H88"/>
          <cell r="I88"/>
          <cell r="J88"/>
          <cell r="K88"/>
          <cell r="L88"/>
          <cell r="M88">
            <v>13</v>
          </cell>
          <cell r="N88">
            <v>13</v>
          </cell>
          <cell r="O88">
            <v>13</v>
          </cell>
          <cell r="P88">
            <v>13</v>
          </cell>
          <cell r="Q88">
            <v>13</v>
          </cell>
          <cell r="R88">
            <v>15</v>
          </cell>
          <cell r="S88"/>
          <cell r="T88"/>
          <cell r="U88"/>
          <cell r="V88"/>
          <cell r="W88"/>
          <cell r="X88"/>
          <cell r="Y88"/>
          <cell r="Z88">
            <v>6</v>
          </cell>
          <cell r="AA88">
            <v>7</v>
          </cell>
          <cell r="AB88">
            <v>10</v>
          </cell>
          <cell r="AC88">
            <v>14</v>
          </cell>
          <cell r="AD88">
            <v>24</v>
          </cell>
          <cell r="AE88">
            <v>33</v>
          </cell>
        </row>
        <row r="89">
          <cell r="C89"/>
          <cell r="D89" t="str">
            <v>PRESUPUESTO VIGENCIA</v>
          </cell>
          <cell r="E89">
            <v>3786285</v>
          </cell>
          <cell r="F89"/>
          <cell r="G89"/>
          <cell r="H89"/>
          <cell r="I89"/>
          <cell r="J89"/>
          <cell r="K89"/>
          <cell r="L89"/>
          <cell r="M89">
            <v>3786285</v>
          </cell>
          <cell r="N89">
            <v>3786285</v>
          </cell>
          <cell r="O89">
            <v>3786285</v>
          </cell>
          <cell r="P89">
            <v>3786285</v>
          </cell>
          <cell r="Q89">
            <v>3800037</v>
          </cell>
          <cell r="R89">
            <v>3810037</v>
          </cell>
          <cell r="S89"/>
          <cell r="T89"/>
          <cell r="U89"/>
          <cell r="V89"/>
          <cell r="W89"/>
          <cell r="X89"/>
          <cell r="Y89"/>
          <cell r="Z89">
            <v>5531927</v>
          </cell>
          <cell r="AA89">
            <v>5053714</v>
          </cell>
          <cell r="AB89">
            <v>5078914</v>
          </cell>
          <cell r="AC89">
            <v>5085872</v>
          </cell>
          <cell r="AD89">
            <v>5536512</v>
          </cell>
          <cell r="AE89">
            <v>7414536</v>
          </cell>
        </row>
        <row r="90">
          <cell r="C90"/>
          <cell r="D90" t="str">
            <v>MAGNITUD FÍSICA RESERVAS</v>
          </cell>
          <cell r="E90">
            <v>0</v>
          </cell>
          <cell r="F90"/>
          <cell r="G90"/>
          <cell r="H90"/>
          <cell r="I90"/>
          <cell r="J90"/>
          <cell r="K90"/>
          <cell r="L90"/>
          <cell r="M90">
            <v>0</v>
          </cell>
          <cell r="N90">
            <v>0</v>
          </cell>
          <cell r="O90">
            <v>0</v>
          </cell>
          <cell r="P90">
            <v>0</v>
          </cell>
          <cell r="Q90">
            <v>0</v>
          </cell>
          <cell r="R90">
            <v>0</v>
          </cell>
          <cell r="S90"/>
          <cell r="T90"/>
          <cell r="U90"/>
          <cell r="V90"/>
          <cell r="W90"/>
          <cell r="X90"/>
          <cell r="Y90"/>
          <cell r="Z90">
            <v>0</v>
          </cell>
          <cell r="AA90">
            <v>0</v>
          </cell>
          <cell r="AB90">
            <v>0</v>
          </cell>
          <cell r="AC90">
            <v>0</v>
          </cell>
          <cell r="AD90">
            <v>0</v>
          </cell>
          <cell r="AE90">
            <v>0</v>
          </cell>
        </row>
        <row r="91">
          <cell r="C91"/>
          <cell r="D91" t="str">
            <v>RESERVA PRESUPUESTAL</v>
          </cell>
          <cell r="E91">
            <v>0</v>
          </cell>
          <cell r="F91"/>
          <cell r="G91"/>
          <cell r="H91"/>
          <cell r="I91"/>
          <cell r="J91"/>
          <cell r="K91"/>
          <cell r="L91"/>
          <cell r="M91">
            <v>0</v>
          </cell>
          <cell r="N91">
            <v>0</v>
          </cell>
          <cell r="O91">
            <v>0</v>
          </cell>
          <cell r="P91">
            <v>0</v>
          </cell>
          <cell r="Q91">
            <v>0</v>
          </cell>
          <cell r="R91">
            <v>0</v>
          </cell>
          <cell r="S91"/>
          <cell r="T91"/>
          <cell r="U91"/>
          <cell r="V91"/>
          <cell r="W91"/>
          <cell r="X91"/>
          <cell r="Y91"/>
          <cell r="Z91">
            <v>0</v>
          </cell>
          <cell r="AA91">
            <v>0</v>
          </cell>
          <cell r="AB91">
            <v>0</v>
          </cell>
          <cell r="AC91">
            <v>0</v>
          </cell>
          <cell r="AD91">
            <v>0</v>
          </cell>
          <cell r="AE91">
            <v>0</v>
          </cell>
        </row>
        <row r="92">
          <cell r="C92"/>
          <cell r="D92" t="str">
            <v>TOTAL MAGNITUD FÍSICA</v>
          </cell>
          <cell r="E92">
            <v>13</v>
          </cell>
          <cell r="F92"/>
          <cell r="G92"/>
          <cell r="H92"/>
          <cell r="I92"/>
          <cell r="J92"/>
          <cell r="K92"/>
          <cell r="L92"/>
          <cell r="M92">
            <v>13</v>
          </cell>
          <cell r="N92">
            <v>13</v>
          </cell>
          <cell r="O92">
            <v>13</v>
          </cell>
          <cell r="P92">
            <v>13</v>
          </cell>
          <cell r="Q92">
            <v>13</v>
          </cell>
          <cell r="R92">
            <v>15</v>
          </cell>
          <cell r="S92"/>
          <cell r="T92"/>
          <cell r="U92"/>
          <cell r="V92"/>
          <cell r="W92"/>
          <cell r="X92"/>
          <cell r="Y92"/>
          <cell r="Z92">
            <v>6</v>
          </cell>
          <cell r="AA92">
            <v>7</v>
          </cell>
          <cell r="AB92">
            <v>10</v>
          </cell>
          <cell r="AC92">
            <v>14</v>
          </cell>
          <cell r="AD92">
            <v>24</v>
          </cell>
          <cell r="AE92">
            <v>33</v>
          </cell>
        </row>
        <row r="93">
          <cell r="C93"/>
          <cell r="D93" t="str">
            <v>TOTAL PRESUPUESTO DE LA META</v>
          </cell>
          <cell r="E93">
            <v>3786285</v>
          </cell>
          <cell r="F93"/>
          <cell r="G93"/>
          <cell r="H93"/>
          <cell r="I93"/>
          <cell r="J93"/>
          <cell r="K93"/>
          <cell r="L93"/>
          <cell r="M93">
            <v>3786285</v>
          </cell>
          <cell r="N93">
            <v>3786285</v>
          </cell>
          <cell r="O93">
            <v>3786285</v>
          </cell>
          <cell r="P93">
            <v>3786285</v>
          </cell>
          <cell r="Q93">
            <v>3800037</v>
          </cell>
          <cell r="R93">
            <v>3810037</v>
          </cell>
          <cell r="S93"/>
          <cell r="T93"/>
          <cell r="U93"/>
          <cell r="V93"/>
          <cell r="W93"/>
          <cell r="X93"/>
          <cell r="Y93"/>
          <cell r="Z93">
            <v>5531927</v>
          </cell>
          <cell r="AA93">
            <v>5883304</v>
          </cell>
          <cell r="AB93">
            <v>5078914</v>
          </cell>
          <cell r="AC93">
            <v>5085872</v>
          </cell>
          <cell r="AD93">
            <v>5536512</v>
          </cell>
          <cell r="AE93">
            <v>7414536</v>
          </cell>
        </row>
        <row r="94">
          <cell r="C94" t="str">
            <v>15-ANTONIO NARIÑO</v>
          </cell>
          <cell r="D94" t="str">
            <v>MAGNITUD  FÍSICA</v>
          </cell>
          <cell r="E94">
            <v>18</v>
          </cell>
          <cell r="F94"/>
          <cell r="G94"/>
          <cell r="H94"/>
          <cell r="I94"/>
          <cell r="J94"/>
          <cell r="K94"/>
          <cell r="L94"/>
          <cell r="M94">
            <v>18</v>
          </cell>
          <cell r="N94">
            <v>18</v>
          </cell>
          <cell r="O94">
            <v>18</v>
          </cell>
          <cell r="P94">
            <v>18</v>
          </cell>
          <cell r="Q94">
            <v>18</v>
          </cell>
          <cell r="R94">
            <v>22</v>
          </cell>
          <cell r="S94"/>
          <cell r="T94"/>
          <cell r="U94"/>
          <cell r="V94"/>
          <cell r="W94"/>
          <cell r="X94"/>
          <cell r="Y94"/>
          <cell r="Z94">
            <v>8</v>
          </cell>
          <cell r="AA94">
            <v>15</v>
          </cell>
          <cell r="AB94">
            <v>24</v>
          </cell>
          <cell r="AC94">
            <v>26</v>
          </cell>
          <cell r="AD94">
            <v>38</v>
          </cell>
          <cell r="AE94">
            <v>42</v>
          </cell>
        </row>
        <row r="95">
          <cell r="C95"/>
          <cell r="D95" t="str">
            <v>PRESUPUESTO VIGENCIA</v>
          </cell>
          <cell r="E95">
            <v>5539195</v>
          </cell>
          <cell r="F95"/>
          <cell r="G95"/>
          <cell r="H95"/>
          <cell r="I95"/>
          <cell r="J95"/>
          <cell r="K95"/>
          <cell r="L95"/>
          <cell r="M95">
            <v>5539195</v>
          </cell>
          <cell r="N95">
            <v>5539195</v>
          </cell>
          <cell r="O95">
            <v>5539195</v>
          </cell>
          <cell r="P95">
            <v>5539195</v>
          </cell>
          <cell r="Q95">
            <v>5559313</v>
          </cell>
          <cell r="R95">
            <v>5573943</v>
          </cell>
          <cell r="S95"/>
          <cell r="T95"/>
          <cell r="U95"/>
          <cell r="V95"/>
          <cell r="W95"/>
          <cell r="X95"/>
          <cell r="Y95"/>
          <cell r="Z95">
            <v>7375903</v>
          </cell>
          <cell r="AA95">
            <v>12128914</v>
          </cell>
          <cell r="AB95">
            <v>12189394</v>
          </cell>
          <cell r="AC95">
            <v>12189394</v>
          </cell>
          <cell r="AD95">
            <v>12189394</v>
          </cell>
          <cell r="AE95">
            <v>12189394</v>
          </cell>
        </row>
        <row r="96">
          <cell r="C96"/>
          <cell r="D96" t="str">
            <v>MAGNITUD FÍSICA RESERVAS</v>
          </cell>
          <cell r="E96">
            <v>0</v>
          </cell>
          <cell r="F96"/>
          <cell r="G96"/>
          <cell r="H96"/>
          <cell r="I96"/>
          <cell r="J96"/>
          <cell r="K96"/>
          <cell r="L96"/>
          <cell r="M96">
            <v>0</v>
          </cell>
          <cell r="N96">
            <v>0</v>
          </cell>
          <cell r="O96">
            <v>0</v>
          </cell>
          <cell r="P96">
            <v>0</v>
          </cell>
          <cell r="Q96">
            <v>0</v>
          </cell>
          <cell r="R96">
            <v>0</v>
          </cell>
          <cell r="S96"/>
          <cell r="T96"/>
          <cell r="U96"/>
          <cell r="V96"/>
          <cell r="W96"/>
          <cell r="X96"/>
          <cell r="Y96"/>
          <cell r="Z96">
            <v>0</v>
          </cell>
          <cell r="AA96">
            <v>0</v>
          </cell>
          <cell r="AB96">
            <v>0</v>
          </cell>
          <cell r="AC96">
            <v>0</v>
          </cell>
          <cell r="AD96">
            <v>0</v>
          </cell>
          <cell r="AE96">
            <v>0</v>
          </cell>
        </row>
        <row r="97">
          <cell r="C97"/>
          <cell r="D97" t="str">
            <v>RESERVA PRESUPUESTAL</v>
          </cell>
          <cell r="E97">
            <v>0</v>
          </cell>
          <cell r="F97"/>
          <cell r="G97"/>
          <cell r="H97"/>
          <cell r="I97"/>
          <cell r="J97"/>
          <cell r="K97"/>
          <cell r="L97"/>
          <cell r="M97">
            <v>0</v>
          </cell>
          <cell r="N97">
            <v>0</v>
          </cell>
          <cell r="O97">
            <v>0</v>
          </cell>
          <cell r="P97">
            <v>0</v>
          </cell>
          <cell r="Q97">
            <v>0</v>
          </cell>
          <cell r="R97">
            <v>0</v>
          </cell>
          <cell r="S97"/>
          <cell r="T97"/>
          <cell r="U97"/>
          <cell r="V97"/>
          <cell r="W97"/>
          <cell r="X97"/>
          <cell r="Y97"/>
          <cell r="Z97">
            <v>0</v>
          </cell>
          <cell r="AA97">
            <v>0</v>
          </cell>
          <cell r="AB97">
            <v>0</v>
          </cell>
          <cell r="AC97">
            <v>0</v>
          </cell>
          <cell r="AD97">
            <v>0</v>
          </cell>
          <cell r="AE97">
            <v>0</v>
          </cell>
        </row>
        <row r="98">
          <cell r="C98"/>
          <cell r="D98" t="str">
            <v>TOTAL MAGNITUD FÍSICA</v>
          </cell>
          <cell r="E98">
            <v>18</v>
          </cell>
          <cell r="F98"/>
          <cell r="G98"/>
          <cell r="H98"/>
          <cell r="I98"/>
          <cell r="J98"/>
          <cell r="K98"/>
          <cell r="L98"/>
          <cell r="M98">
            <v>18</v>
          </cell>
          <cell r="N98">
            <v>18</v>
          </cell>
          <cell r="O98">
            <v>18</v>
          </cell>
          <cell r="P98">
            <v>18</v>
          </cell>
          <cell r="Q98">
            <v>18</v>
          </cell>
          <cell r="R98">
            <v>22</v>
          </cell>
          <cell r="S98"/>
          <cell r="T98"/>
          <cell r="U98"/>
          <cell r="V98"/>
          <cell r="W98"/>
          <cell r="X98"/>
          <cell r="Y98"/>
          <cell r="Z98">
            <v>8</v>
          </cell>
          <cell r="AA98">
            <v>15</v>
          </cell>
          <cell r="AB98">
            <v>24</v>
          </cell>
          <cell r="AC98">
            <v>26</v>
          </cell>
          <cell r="AD98">
            <v>38</v>
          </cell>
          <cell r="AE98">
            <v>42</v>
          </cell>
        </row>
        <row r="99">
          <cell r="C99"/>
          <cell r="D99" t="str">
            <v>TOTAL PRESUPUESTO DE LA META</v>
          </cell>
          <cell r="E99">
            <v>5539195</v>
          </cell>
          <cell r="F99"/>
          <cell r="G99"/>
          <cell r="H99"/>
          <cell r="I99"/>
          <cell r="J99"/>
          <cell r="K99"/>
          <cell r="L99"/>
          <cell r="M99">
            <v>5539195</v>
          </cell>
          <cell r="N99">
            <v>5539195</v>
          </cell>
          <cell r="O99">
            <v>5539195</v>
          </cell>
          <cell r="P99">
            <v>5539195</v>
          </cell>
          <cell r="Q99">
            <v>5559313</v>
          </cell>
          <cell r="R99">
            <v>5573943</v>
          </cell>
          <cell r="S99"/>
          <cell r="T99"/>
          <cell r="U99"/>
          <cell r="V99"/>
          <cell r="W99"/>
          <cell r="X99"/>
          <cell r="Y99"/>
          <cell r="Z99">
            <v>7375903</v>
          </cell>
          <cell r="AA99">
            <v>11035652</v>
          </cell>
          <cell r="AB99">
            <v>12189394</v>
          </cell>
          <cell r="AC99">
            <v>12189394</v>
          </cell>
          <cell r="AD99">
            <v>12189394</v>
          </cell>
          <cell r="AE99">
            <v>12189394</v>
          </cell>
        </row>
        <row r="100">
          <cell r="C100" t="str">
            <v>16-PUENTE ARANDA</v>
          </cell>
          <cell r="D100" t="str">
            <v>MAGNITUD  FÍSICA</v>
          </cell>
          <cell r="E100">
            <v>59</v>
          </cell>
          <cell r="F100"/>
          <cell r="G100"/>
          <cell r="H100"/>
          <cell r="I100"/>
          <cell r="J100"/>
          <cell r="K100"/>
          <cell r="L100"/>
          <cell r="M100">
            <v>59</v>
          </cell>
          <cell r="N100">
            <v>59</v>
          </cell>
          <cell r="O100">
            <v>59</v>
          </cell>
          <cell r="P100">
            <v>59</v>
          </cell>
          <cell r="Q100">
            <v>59</v>
          </cell>
          <cell r="R100">
            <v>70</v>
          </cell>
          <cell r="S100"/>
          <cell r="T100"/>
          <cell r="U100"/>
          <cell r="V100"/>
          <cell r="W100"/>
          <cell r="X100"/>
          <cell r="Y100"/>
          <cell r="Z100">
            <v>13</v>
          </cell>
          <cell r="AA100">
            <v>27</v>
          </cell>
          <cell r="AB100">
            <v>37</v>
          </cell>
          <cell r="AC100">
            <v>61</v>
          </cell>
          <cell r="AD100">
            <v>98</v>
          </cell>
          <cell r="AE100">
            <v>140</v>
          </cell>
        </row>
        <row r="101">
          <cell r="C101"/>
          <cell r="D101" t="str">
            <v>PRESUPUESTO VIGENCIA</v>
          </cell>
          <cell r="E101">
            <v>17599215</v>
          </cell>
          <cell r="F101"/>
          <cell r="G101"/>
          <cell r="H101"/>
          <cell r="I101"/>
          <cell r="J101"/>
          <cell r="K101"/>
          <cell r="L101"/>
          <cell r="M101">
            <v>17599215</v>
          </cell>
          <cell r="N101">
            <v>17599215</v>
          </cell>
          <cell r="O101">
            <v>17599215</v>
          </cell>
          <cell r="P101">
            <v>17599215</v>
          </cell>
          <cell r="Q101">
            <v>17663135</v>
          </cell>
          <cell r="R101">
            <v>17709616</v>
          </cell>
          <cell r="S101"/>
          <cell r="T101"/>
          <cell r="U101"/>
          <cell r="V101"/>
          <cell r="W101"/>
          <cell r="X101"/>
          <cell r="Y101"/>
          <cell r="Z101">
            <v>11985842</v>
          </cell>
          <cell r="AA101">
            <v>18698743</v>
          </cell>
          <cell r="AB101">
            <v>18791982</v>
          </cell>
          <cell r="AC101">
            <v>18817725</v>
          </cell>
          <cell r="AD101">
            <v>20485095</v>
          </cell>
          <cell r="AE101">
            <v>31455609</v>
          </cell>
        </row>
        <row r="102">
          <cell r="C102"/>
          <cell r="D102" t="str">
            <v>MAGNITUD FÍSICA RESERVAS</v>
          </cell>
          <cell r="E102">
            <v>0</v>
          </cell>
          <cell r="F102"/>
          <cell r="G102"/>
          <cell r="H102"/>
          <cell r="I102"/>
          <cell r="J102"/>
          <cell r="K102"/>
          <cell r="L102"/>
          <cell r="M102">
            <v>0</v>
          </cell>
          <cell r="N102">
            <v>0</v>
          </cell>
          <cell r="O102">
            <v>0</v>
          </cell>
          <cell r="P102">
            <v>0</v>
          </cell>
          <cell r="Q102">
            <v>0</v>
          </cell>
          <cell r="R102">
            <v>0</v>
          </cell>
          <cell r="S102"/>
          <cell r="T102"/>
          <cell r="U102"/>
          <cell r="V102"/>
          <cell r="W102"/>
          <cell r="X102"/>
          <cell r="Y102"/>
          <cell r="Z102">
            <v>0</v>
          </cell>
          <cell r="AA102">
            <v>0</v>
          </cell>
          <cell r="AB102">
            <v>0</v>
          </cell>
          <cell r="AC102">
            <v>0</v>
          </cell>
          <cell r="AD102">
            <v>0</v>
          </cell>
          <cell r="AE102">
            <v>0</v>
          </cell>
        </row>
        <row r="103">
          <cell r="C103"/>
          <cell r="D103" t="str">
            <v>RESERVA PRESUPUESTAL</v>
          </cell>
          <cell r="E103">
            <v>0</v>
          </cell>
          <cell r="F103"/>
          <cell r="G103"/>
          <cell r="H103"/>
          <cell r="I103"/>
          <cell r="J103"/>
          <cell r="K103"/>
          <cell r="L103"/>
          <cell r="M103">
            <v>0</v>
          </cell>
          <cell r="N103">
            <v>0</v>
          </cell>
          <cell r="O103">
            <v>0</v>
          </cell>
          <cell r="P103">
            <v>0</v>
          </cell>
          <cell r="Q103">
            <v>0</v>
          </cell>
          <cell r="R103">
            <v>0</v>
          </cell>
          <cell r="S103"/>
          <cell r="T103"/>
          <cell r="U103"/>
          <cell r="V103"/>
          <cell r="W103"/>
          <cell r="X103"/>
          <cell r="Y103"/>
          <cell r="Z103">
            <v>0</v>
          </cell>
          <cell r="AA103">
            <v>0</v>
          </cell>
          <cell r="AB103">
            <v>0</v>
          </cell>
          <cell r="AC103">
            <v>0</v>
          </cell>
          <cell r="AD103">
            <v>0</v>
          </cell>
          <cell r="AE103">
            <v>0</v>
          </cell>
        </row>
        <row r="104">
          <cell r="C104"/>
          <cell r="D104" t="str">
            <v>TOTAL MAGNITUD FÍSICA</v>
          </cell>
          <cell r="E104">
            <v>59</v>
          </cell>
          <cell r="F104"/>
          <cell r="G104"/>
          <cell r="H104"/>
          <cell r="I104"/>
          <cell r="J104"/>
          <cell r="K104"/>
          <cell r="L104"/>
          <cell r="M104">
            <v>59</v>
          </cell>
          <cell r="N104">
            <v>59</v>
          </cell>
          <cell r="O104">
            <v>59</v>
          </cell>
          <cell r="P104">
            <v>59</v>
          </cell>
          <cell r="Q104">
            <v>59</v>
          </cell>
          <cell r="R104">
            <v>70</v>
          </cell>
          <cell r="S104"/>
          <cell r="T104"/>
          <cell r="U104"/>
          <cell r="V104"/>
          <cell r="W104"/>
          <cell r="X104"/>
          <cell r="Y104"/>
          <cell r="Z104">
            <v>13</v>
          </cell>
          <cell r="AA104">
            <v>27</v>
          </cell>
          <cell r="AB104">
            <v>37</v>
          </cell>
          <cell r="AC104">
            <v>61</v>
          </cell>
          <cell r="AD104">
            <v>98</v>
          </cell>
          <cell r="AE104">
            <v>140</v>
          </cell>
        </row>
        <row r="105">
          <cell r="C105"/>
          <cell r="D105" t="str">
            <v>TOTAL PRESUPUESTO DE LA META</v>
          </cell>
          <cell r="E105">
            <v>17599215</v>
          </cell>
          <cell r="F105"/>
          <cell r="G105"/>
          <cell r="H105"/>
          <cell r="I105"/>
          <cell r="J105"/>
          <cell r="K105"/>
          <cell r="L105"/>
          <cell r="M105">
            <v>17599215</v>
          </cell>
          <cell r="N105">
            <v>17599215</v>
          </cell>
          <cell r="O105">
            <v>17599215</v>
          </cell>
          <cell r="P105">
            <v>17599215</v>
          </cell>
          <cell r="Q105">
            <v>17663135</v>
          </cell>
          <cell r="R105">
            <v>17709616</v>
          </cell>
          <cell r="S105"/>
          <cell r="T105"/>
          <cell r="U105"/>
          <cell r="V105"/>
          <cell r="W105"/>
          <cell r="X105"/>
          <cell r="Y105"/>
          <cell r="Z105">
            <v>11985842</v>
          </cell>
          <cell r="AA105">
            <v>20764174</v>
          </cell>
          <cell r="AB105">
            <v>18791982</v>
          </cell>
          <cell r="AC105">
            <v>18817725</v>
          </cell>
          <cell r="AD105">
            <v>20485095</v>
          </cell>
          <cell r="AE105">
            <v>31455609</v>
          </cell>
        </row>
        <row r="106">
          <cell r="C106" t="str">
            <v>17-CANDELARIA</v>
          </cell>
          <cell r="D106" t="str">
            <v>MAGNITUD  FÍSICA</v>
          </cell>
          <cell r="E106">
            <v>10</v>
          </cell>
          <cell r="F106"/>
          <cell r="G106"/>
          <cell r="H106"/>
          <cell r="I106"/>
          <cell r="J106"/>
          <cell r="K106"/>
          <cell r="L106"/>
          <cell r="M106">
            <v>10</v>
          </cell>
          <cell r="N106">
            <v>10</v>
          </cell>
          <cell r="O106">
            <v>10</v>
          </cell>
          <cell r="P106">
            <v>10</v>
          </cell>
          <cell r="Q106">
            <v>10</v>
          </cell>
          <cell r="R106">
            <v>12</v>
          </cell>
          <cell r="S106"/>
          <cell r="T106"/>
          <cell r="U106"/>
          <cell r="V106"/>
          <cell r="W106"/>
          <cell r="X106"/>
          <cell r="Y106"/>
          <cell r="Z106">
            <v>3</v>
          </cell>
          <cell r="AA106">
            <v>4</v>
          </cell>
          <cell r="AB106">
            <v>7</v>
          </cell>
          <cell r="AC106">
            <v>10</v>
          </cell>
          <cell r="AD106">
            <v>16</v>
          </cell>
          <cell r="AE106">
            <v>19</v>
          </cell>
        </row>
        <row r="107">
          <cell r="C107"/>
          <cell r="D107" t="str">
            <v>PRESUPUESTO VIGENCIA</v>
          </cell>
          <cell r="E107">
            <v>2944889</v>
          </cell>
          <cell r="F107"/>
          <cell r="G107"/>
          <cell r="H107"/>
          <cell r="I107"/>
          <cell r="J107"/>
          <cell r="K107"/>
          <cell r="L107"/>
          <cell r="M107">
            <v>2944889</v>
          </cell>
          <cell r="N107">
            <v>2944889</v>
          </cell>
          <cell r="O107">
            <v>2944889</v>
          </cell>
          <cell r="P107">
            <v>2944889</v>
          </cell>
          <cell r="Q107">
            <v>2955584</v>
          </cell>
          <cell r="R107">
            <v>2963362</v>
          </cell>
          <cell r="S107"/>
          <cell r="T107"/>
          <cell r="U107"/>
          <cell r="V107"/>
          <cell r="W107"/>
          <cell r="X107"/>
          <cell r="Y107"/>
          <cell r="Z107">
            <v>2765964</v>
          </cell>
          <cell r="AA107">
            <v>3537600</v>
          </cell>
          <cell r="AB107">
            <v>3555240</v>
          </cell>
          <cell r="AC107">
            <v>3560110</v>
          </cell>
          <cell r="AD107">
            <v>3875559</v>
          </cell>
          <cell r="AE107">
            <v>4268976</v>
          </cell>
        </row>
        <row r="108">
          <cell r="C108"/>
          <cell r="D108" t="str">
            <v>MAGNITUD FÍSICA RESERVAS</v>
          </cell>
          <cell r="E108">
            <v>0</v>
          </cell>
          <cell r="F108"/>
          <cell r="G108"/>
          <cell r="H108"/>
          <cell r="I108"/>
          <cell r="J108"/>
          <cell r="K108"/>
          <cell r="L108"/>
          <cell r="M108">
            <v>0</v>
          </cell>
          <cell r="N108">
            <v>0</v>
          </cell>
          <cell r="O108">
            <v>0</v>
          </cell>
          <cell r="P108">
            <v>0</v>
          </cell>
          <cell r="Q108">
            <v>0</v>
          </cell>
          <cell r="R108">
            <v>0</v>
          </cell>
          <cell r="S108"/>
          <cell r="T108"/>
          <cell r="U108"/>
          <cell r="V108"/>
          <cell r="W108"/>
          <cell r="X108"/>
          <cell r="Y108"/>
          <cell r="Z108">
            <v>0</v>
          </cell>
          <cell r="AA108">
            <v>0</v>
          </cell>
          <cell r="AB108">
            <v>0</v>
          </cell>
          <cell r="AC108">
            <v>0</v>
          </cell>
          <cell r="AD108">
            <v>0</v>
          </cell>
          <cell r="AE108">
            <v>0</v>
          </cell>
        </row>
        <row r="109">
          <cell r="C109"/>
          <cell r="D109" t="str">
            <v>RESERVA PRESUPUESTAL</v>
          </cell>
          <cell r="E109">
            <v>0</v>
          </cell>
          <cell r="F109"/>
          <cell r="G109"/>
          <cell r="H109"/>
          <cell r="I109"/>
          <cell r="J109"/>
          <cell r="K109"/>
          <cell r="L109"/>
          <cell r="M109">
            <v>0</v>
          </cell>
          <cell r="N109">
            <v>0</v>
          </cell>
          <cell r="O109">
            <v>0</v>
          </cell>
          <cell r="P109">
            <v>0</v>
          </cell>
          <cell r="Q109">
            <v>0</v>
          </cell>
          <cell r="R109">
            <v>0</v>
          </cell>
          <cell r="S109"/>
          <cell r="T109"/>
          <cell r="U109"/>
          <cell r="V109"/>
          <cell r="W109"/>
          <cell r="X109"/>
          <cell r="Y109"/>
          <cell r="Z109">
            <v>0</v>
          </cell>
          <cell r="AA109">
            <v>0</v>
          </cell>
          <cell r="AB109">
            <v>0</v>
          </cell>
          <cell r="AC109">
            <v>0</v>
          </cell>
          <cell r="AD109">
            <v>0</v>
          </cell>
          <cell r="AE109">
            <v>0</v>
          </cell>
        </row>
        <row r="110">
          <cell r="C110"/>
          <cell r="D110" t="str">
            <v>TOTAL MAGNITUD FÍSICA</v>
          </cell>
          <cell r="E110">
            <v>10</v>
          </cell>
          <cell r="F110"/>
          <cell r="G110"/>
          <cell r="H110"/>
          <cell r="I110"/>
          <cell r="J110"/>
          <cell r="K110"/>
          <cell r="L110"/>
          <cell r="M110">
            <v>10</v>
          </cell>
          <cell r="N110">
            <v>10</v>
          </cell>
          <cell r="O110">
            <v>10</v>
          </cell>
          <cell r="P110">
            <v>10</v>
          </cell>
          <cell r="Q110">
            <v>10</v>
          </cell>
          <cell r="R110">
            <v>12</v>
          </cell>
          <cell r="S110"/>
          <cell r="T110"/>
          <cell r="U110"/>
          <cell r="V110"/>
          <cell r="W110"/>
          <cell r="X110"/>
          <cell r="Y110"/>
          <cell r="Z110">
            <v>3</v>
          </cell>
          <cell r="AA110">
            <v>4</v>
          </cell>
          <cell r="AB110">
            <v>7</v>
          </cell>
          <cell r="AC110">
            <v>10</v>
          </cell>
          <cell r="AD110">
            <v>16</v>
          </cell>
          <cell r="AE110">
            <v>19</v>
          </cell>
        </row>
        <row r="111">
          <cell r="C111"/>
          <cell r="D111" t="str">
            <v>TOTAL PRESUPUESTO DE LA META</v>
          </cell>
          <cell r="E111">
            <v>2944889</v>
          </cell>
          <cell r="F111"/>
          <cell r="G111"/>
          <cell r="H111"/>
          <cell r="I111"/>
          <cell r="J111"/>
          <cell r="K111"/>
          <cell r="L111"/>
          <cell r="M111">
            <v>2944889</v>
          </cell>
          <cell r="N111">
            <v>2944889</v>
          </cell>
          <cell r="O111">
            <v>2944889</v>
          </cell>
          <cell r="P111">
            <v>2944889</v>
          </cell>
          <cell r="Q111">
            <v>2955584</v>
          </cell>
          <cell r="R111">
            <v>2963362</v>
          </cell>
          <cell r="S111"/>
          <cell r="T111"/>
          <cell r="U111"/>
          <cell r="V111"/>
          <cell r="W111"/>
          <cell r="X111"/>
          <cell r="Y111"/>
          <cell r="Z111">
            <v>2765964</v>
          </cell>
          <cell r="AA111">
            <v>3076174</v>
          </cell>
          <cell r="AB111">
            <v>3555240</v>
          </cell>
          <cell r="AC111">
            <v>3560110</v>
          </cell>
          <cell r="AD111">
            <v>3875559</v>
          </cell>
          <cell r="AE111">
            <v>4268976</v>
          </cell>
        </row>
        <row r="112">
          <cell r="C112" t="str">
            <v>18-RAFAEL URIBE URIBE</v>
          </cell>
          <cell r="D112" t="str">
            <v>MAGNITUD  FÍSICA</v>
          </cell>
          <cell r="E112">
            <v>24</v>
          </cell>
          <cell r="F112"/>
          <cell r="G112"/>
          <cell r="H112"/>
          <cell r="I112"/>
          <cell r="J112"/>
          <cell r="K112"/>
          <cell r="L112"/>
          <cell r="M112">
            <v>24</v>
          </cell>
          <cell r="N112">
            <v>24</v>
          </cell>
          <cell r="O112">
            <v>24</v>
          </cell>
          <cell r="P112">
            <v>24</v>
          </cell>
          <cell r="Q112">
            <v>24</v>
          </cell>
          <cell r="R112">
            <v>29</v>
          </cell>
          <cell r="S112"/>
          <cell r="T112"/>
          <cell r="U112"/>
          <cell r="V112"/>
          <cell r="W112"/>
          <cell r="X112"/>
          <cell r="Y112"/>
          <cell r="Z112">
            <v>4</v>
          </cell>
          <cell r="AA112">
            <v>9</v>
          </cell>
          <cell r="AB112">
            <v>16</v>
          </cell>
          <cell r="AC112">
            <v>23</v>
          </cell>
          <cell r="AD112">
            <v>38</v>
          </cell>
          <cell r="AE112">
            <v>67</v>
          </cell>
        </row>
        <row r="113">
          <cell r="C113"/>
          <cell r="D113" t="str">
            <v>PRESUPUESTO VIGENCIA</v>
          </cell>
          <cell r="E113">
            <v>7221989</v>
          </cell>
          <cell r="F113"/>
          <cell r="G113"/>
          <cell r="H113"/>
          <cell r="I113"/>
          <cell r="J113"/>
          <cell r="K113"/>
          <cell r="L113"/>
          <cell r="M113">
            <v>7221989</v>
          </cell>
          <cell r="N113">
            <v>7221989</v>
          </cell>
          <cell r="O113">
            <v>7221989</v>
          </cell>
          <cell r="P113">
            <v>7221989</v>
          </cell>
          <cell r="Q113">
            <v>7248219</v>
          </cell>
          <cell r="R113">
            <v>7267293</v>
          </cell>
          <cell r="S113"/>
          <cell r="T113"/>
          <cell r="U113"/>
          <cell r="V113"/>
          <cell r="W113"/>
          <cell r="X113"/>
          <cell r="Y113"/>
          <cell r="Z113">
            <v>3687951</v>
          </cell>
          <cell r="AA113">
            <v>8085943</v>
          </cell>
          <cell r="AB113">
            <v>8126262</v>
          </cell>
          <cell r="AC113">
            <v>8137395</v>
          </cell>
          <cell r="AD113">
            <v>8858419</v>
          </cell>
          <cell r="AE113">
            <v>15053756</v>
          </cell>
        </row>
        <row r="114">
          <cell r="C114"/>
          <cell r="D114" t="str">
            <v>MAGNITUD FÍSICA RESERVAS</v>
          </cell>
          <cell r="E114">
            <v>0</v>
          </cell>
          <cell r="F114"/>
          <cell r="G114"/>
          <cell r="H114"/>
          <cell r="I114"/>
          <cell r="J114"/>
          <cell r="K114"/>
          <cell r="L114"/>
          <cell r="M114">
            <v>0</v>
          </cell>
          <cell r="N114">
            <v>0</v>
          </cell>
          <cell r="O114">
            <v>0</v>
          </cell>
          <cell r="P114">
            <v>0</v>
          </cell>
          <cell r="Q114">
            <v>0</v>
          </cell>
          <cell r="R114">
            <v>0</v>
          </cell>
          <cell r="S114"/>
          <cell r="T114"/>
          <cell r="U114"/>
          <cell r="V114"/>
          <cell r="W114"/>
          <cell r="X114"/>
          <cell r="Y114"/>
          <cell r="Z114">
            <v>0</v>
          </cell>
          <cell r="AA114">
            <v>0</v>
          </cell>
          <cell r="AB114">
            <v>0</v>
          </cell>
          <cell r="AC114">
            <v>0</v>
          </cell>
          <cell r="AD114">
            <v>0</v>
          </cell>
          <cell r="AE114">
            <v>0</v>
          </cell>
        </row>
        <row r="115">
          <cell r="C115"/>
          <cell r="D115" t="str">
            <v>RESERVA PRESUPUESTAL</v>
          </cell>
          <cell r="E115">
            <v>0</v>
          </cell>
          <cell r="F115"/>
          <cell r="G115"/>
          <cell r="H115"/>
          <cell r="I115"/>
          <cell r="J115"/>
          <cell r="K115"/>
          <cell r="L115"/>
          <cell r="M115">
            <v>0</v>
          </cell>
          <cell r="N115">
            <v>0</v>
          </cell>
          <cell r="O115">
            <v>0</v>
          </cell>
          <cell r="P115">
            <v>0</v>
          </cell>
          <cell r="Q115">
            <v>0</v>
          </cell>
          <cell r="R115">
            <v>0</v>
          </cell>
          <cell r="S115"/>
          <cell r="T115"/>
          <cell r="U115"/>
          <cell r="V115"/>
          <cell r="W115"/>
          <cell r="X115"/>
          <cell r="Y115"/>
          <cell r="Z115">
            <v>0</v>
          </cell>
          <cell r="AA115">
            <v>0</v>
          </cell>
          <cell r="AB115">
            <v>0</v>
          </cell>
          <cell r="AC115">
            <v>0</v>
          </cell>
          <cell r="AD115">
            <v>0</v>
          </cell>
          <cell r="AE115">
            <v>0</v>
          </cell>
        </row>
        <row r="116">
          <cell r="C116"/>
          <cell r="D116" t="str">
            <v>TOTAL MAGNITUD FÍSICA</v>
          </cell>
          <cell r="E116">
            <v>24</v>
          </cell>
          <cell r="F116"/>
          <cell r="G116"/>
          <cell r="H116"/>
          <cell r="I116"/>
          <cell r="J116"/>
          <cell r="K116"/>
          <cell r="L116"/>
          <cell r="M116">
            <v>24</v>
          </cell>
          <cell r="N116">
            <v>24</v>
          </cell>
          <cell r="O116">
            <v>24</v>
          </cell>
          <cell r="P116">
            <v>24</v>
          </cell>
          <cell r="Q116">
            <v>24</v>
          </cell>
          <cell r="R116">
            <v>29</v>
          </cell>
          <cell r="S116"/>
          <cell r="T116"/>
          <cell r="U116"/>
          <cell r="V116"/>
          <cell r="W116"/>
          <cell r="X116"/>
          <cell r="Y116"/>
          <cell r="Z116">
            <v>4</v>
          </cell>
          <cell r="AA116">
            <v>9</v>
          </cell>
          <cell r="AB116">
            <v>16</v>
          </cell>
          <cell r="AC116">
            <v>23</v>
          </cell>
          <cell r="AD116">
            <v>38</v>
          </cell>
          <cell r="AE116">
            <v>67</v>
          </cell>
        </row>
        <row r="117">
          <cell r="C117"/>
          <cell r="D117" t="str">
            <v>TOTAL PRESUPUESTO DE LA META</v>
          </cell>
          <cell r="E117">
            <v>7221989</v>
          </cell>
          <cell r="F117"/>
          <cell r="G117"/>
          <cell r="H117"/>
          <cell r="I117"/>
          <cell r="J117"/>
          <cell r="K117"/>
          <cell r="L117"/>
          <cell r="M117">
            <v>7221989</v>
          </cell>
          <cell r="N117">
            <v>7221989</v>
          </cell>
          <cell r="O117">
            <v>7221989</v>
          </cell>
          <cell r="P117">
            <v>7221989</v>
          </cell>
          <cell r="Q117">
            <v>7248219</v>
          </cell>
          <cell r="R117">
            <v>7267293</v>
          </cell>
          <cell r="S117"/>
          <cell r="T117"/>
          <cell r="U117"/>
          <cell r="V117"/>
          <cell r="W117"/>
          <cell r="X117"/>
          <cell r="Y117"/>
          <cell r="Z117">
            <v>3687951</v>
          </cell>
          <cell r="AA117">
            <v>6921391</v>
          </cell>
          <cell r="AB117">
            <v>8126262</v>
          </cell>
          <cell r="AC117">
            <v>8137395</v>
          </cell>
          <cell r="AD117">
            <v>8858419</v>
          </cell>
          <cell r="AE117">
            <v>15053756</v>
          </cell>
        </row>
        <row r="118">
          <cell r="C118" t="str">
            <v>19-CIUDAD BOLIVAR</v>
          </cell>
          <cell r="D118" t="str">
            <v>MAGNITUD  FÍSICA</v>
          </cell>
          <cell r="E118">
            <v>40</v>
          </cell>
          <cell r="F118"/>
          <cell r="G118"/>
          <cell r="H118"/>
          <cell r="I118"/>
          <cell r="J118"/>
          <cell r="K118"/>
          <cell r="L118"/>
          <cell r="M118">
            <v>40</v>
          </cell>
          <cell r="N118">
            <v>40</v>
          </cell>
          <cell r="O118">
            <v>40</v>
          </cell>
          <cell r="P118">
            <v>40</v>
          </cell>
          <cell r="Q118">
            <v>40</v>
          </cell>
          <cell r="R118">
            <v>48</v>
          </cell>
          <cell r="S118"/>
          <cell r="T118"/>
          <cell r="U118"/>
          <cell r="V118"/>
          <cell r="W118"/>
          <cell r="X118"/>
          <cell r="Y118"/>
          <cell r="Z118">
            <v>13</v>
          </cell>
          <cell r="AA118">
            <v>34</v>
          </cell>
          <cell r="AB118">
            <v>51</v>
          </cell>
          <cell r="AC118">
            <v>60</v>
          </cell>
          <cell r="AD118">
            <v>67</v>
          </cell>
          <cell r="AE118">
            <v>87</v>
          </cell>
        </row>
        <row r="119">
          <cell r="C119"/>
          <cell r="D119" t="str">
            <v>PRESUPUESTO VIGENCIA</v>
          </cell>
          <cell r="E119">
            <v>12024961</v>
          </cell>
          <cell r="F119"/>
          <cell r="G119"/>
          <cell r="H119"/>
          <cell r="I119"/>
          <cell r="J119"/>
          <cell r="K119"/>
          <cell r="L119"/>
          <cell r="M119">
            <v>12024961</v>
          </cell>
          <cell r="N119">
            <v>12024961</v>
          </cell>
          <cell r="O119">
            <v>12024961</v>
          </cell>
          <cell r="P119">
            <v>12024961</v>
          </cell>
          <cell r="Q119">
            <v>12068636</v>
          </cell>
          <cell r="R119">
            <v>12100395</v>
          </cell>
          <cell r="S119"/>
          <cell r="T119"/>
          <cell r="U119"/>
          <cell r="V119"/>
          <cell r="W119"/>
          <cell r="X119"/>
          <cell r="Y119"/>
          <cell r="Z119">
            <v>11985842</v>
          </cell>
          <cell r="AA119">
            <v>25773943</v>
          </cell>
          <cell r="AB119">
            <v>25902461</v>
          </cell>
          <cell r="AC119">
            <v>25902461</v>
          </cell>
          <cell r="AD119">
            <v>25902461</v>
          </cell>
          <cell r="AE119">
            <v>25902461</v>
          </cell>
        </row>
        <row r="120">
          <cell r="C120"/>
          <cell r="D120" t="str">
            <v>MAGNITUD FÍSICA RESERVAS</v>
          </cell>
          <cell r="E120">
            <v>0</v>
          </cell>
          <cell r="F120"/>
          <cell r="G120"/>
          <cell r="H120"/>
          <cell r="I120"/>
          <cell r="J120"/>
          <cell r="K120"/>
          <cell r="L120"/>
          <cell r="M120">
            <v>0</v>
          </cell>
          <cell r="N120">
            <v>0</v>
          </cell>
          <cell r="O120">
            <v>0</v>
          </cell>
          <cell r="P120">
            <v>0</v>
          </cell>
          <cell r="Q120">
            <v>0</v>
          </cell>
          <cell r="R120">
            <v>0</v>
          </cell>
          <cell r="S120"/>
          <cell r="T120"/>
          <cell r="U120"/>
          <cell r="V120"/>
          <cell r="W120"/>
          <cell r="X120"/>
          <cell r="Y120"/>
          <cell r="Z120">
            <v>0</v>
          </cell>
          <cell r="AA120">
            <v>0</v>
          </cell>
          <cell r="AB120">
            <v>0</v>
          </cell>
          <cell r="AC120">
            <v>0</v>
          </cell>
          <cell r="AD120">
            <v>0</v>
          </cell>
          <cell r="AE120">
            <v>0</v>
          </cell>
        </row>
        <row r="121">
          <cell r="C121"/>
          <cell r="D121" t="str">
            <v>RESERVA PRESUPUESTAL</v>
          </cell>
          <cell r="E121">
            <v>0</v>
          </cell>
          <cell r="F121"/>
          <cell r="G121"/>
          <cell r="H121"/>
          <cell r="I121"/>
          <cell r="J121"/>
          <cell r="K121"/>
          <cell r="L121"/>
          <cell r="M121">
            <v>0</v>
          </cell>
          <cell r="N121">
            <v>0</v>
          </cell>
          <cell r="O121">
            <v>0</v>
          </cell>
          <cell r="P121">
            <v>0</v>
          </cell>
          <cell r="Q121">
            <v>0</v>
          </cell>
          <cell r="R121">
            <v>0</v>
          </cell>
          <cell r="S121"/>
          <cell r="T121"/>
          <cell r="U121"/>
          <cell r="V121"/>
          <cell r="W121"/>
          <cell r="X121"/>
          <cell r="Y121"/>
          <cell r="Z121">
            <v>0</v>
          </cell>
          <cell r="AA121">
            <v>0</v>
          </cell>
          <cell r="AB121">
            <v>0</v>
          </cell>
          <cell r="AC121">
            <v>0</v>
          </cell>
          <cell r="AD121">
            <v>0</v>
          </cell>
          <cell r="AE121">
            <v>0</v>
          </cell>
        </row>
        <row r="122">
          <cell r="C122"/>
          <cell r="D122" t="str">
            <v>TOTAL MAGNITUD FÍSICA</v>
          </cell>
          <cell r="E122">
            <v>40</v>
          </cell>
          <cell r="F122"/>
          <cell r="G122"/>
          <cell r="H122"/>
          <cell r="I122"/>
          <cell r="J122"/>
          <cell r="K122"/>
          <cell r="L122"/>
          <cell r="M122">
            <v>40</v>
          </cell>
          <cell r="N122">
            <v>40</v>
          </cell>
          <cell r="O122">
            <v>40</v>
          </cell>
          <cell r="P122">
            <v>40</v>
          </cell>
          <cell r="Q122">
            <v>40</v>
          </cell>
          <cell r="R122">
            <v>48</v>
          </cell>
          <cell r="S122"/>
          <cell r="T122"/>
          <cell r="U122"/>
          <cell r="V122"/>
          <cell r="W122"/>
          <cell r="X122"/>
          <cell r="Y122"/>
          <cell r="Z122">
            <v>13</v>
          </cell>
          <cell r="AA122">
            <v>34</v>
          </cell>
          <cell r="AB122">
            <v>51</v>
          </cell>
          <cell r="AC122">
            <v>60</v>
          </cell>
          <cell r="AD122">
            <v>67</v>
          </cell>
          <cell r="AE122">
            <v>87</v>
          </cell>
        </row>
        <row r="123">
          <cell r="C123"/>
          <cell r="D123" t="str">
            <v>TOTAL PRESUPUESTO DE LA META</v>
          </cell>
          <cell r="E123">
            <v>12024961</v>
          </cell>
          <cell r="F123"/>
          <cell r="G123"/>
          <cell r="H123"/>
          <cell r="I123"/>
          <cell r="J123"/>
          <cell r="K123"/>
          <cell r="L123"/>
          <cell r="M123">
            <v>12024961</v>
          </cell>
          <cell r="N123">
            <v>12024961</v>
          </cell>
          <cell r="O123">
            <v>12024961</v>
          </cell>
          <cell r="P123">
            <v>12024961</v>
          </cell>
          <cell r="Q123">
            <v>12068636</v>
          </cell>
          <cell r="R123">
            <v>12100395</v>
          </cell>
          <cell r="S123"/>
          <cell r="T123"/>
          <cell r="U123"/>
          <cell r="V123"/>
          <cell r="W123"/>
          <cell r="X123"/>
          <cell r="Y123"/>
          <cell r="Z123">
            <v>11985842</v>
          </cell>
          <cell r="AA123">
            <v>26147478</v>
          </cell>
          <cell r="AB123">
            <v>25902461</v>
          </cell>
          <cell r="AC123">
            <v>25902461</v>
          </cell>
          <cell r="AD123">
            <v>25902461</v>
          </cell>
          <cell r="AE123">
            <v>25902461</v>
          </cell>
        </row>
        <row r="124">
          <cell r="C124" t="str">
            <v>ESPECIALES</v>
          </cell>
          <cell r="D124" t="str">
            <v>MAGNITUD  FÍSICA</v>
          </cell>
          <cell r="E124">
            <v>508</v>
          </cell>
          <cell r="F124"/>
          <cell r="G124"/>
          <cell r="H124"/>
          <cell r="I124"/>
          <cell r="J124"/>
          <cell r="K124"/>
          <cell r="L124"/>
          <cell r="M124">
            <v>508</v>
          </cell>
          <cell r="N124">
            <v>508</v>
          </cell>
          <cell r="O124">
            <v>508</v>
          </cell>
          <cell r="P124">
            <v>508</v>
          </cell>
          <cell r="Q124">
            <v>508</v>
          </cell>
          <cell r="R124">
            <v>609</v>
          </cell>
          <cell r="S124"/>
          <cell r="T124"/>
          <cell r="U124"/>
          <cell r="V124"/>
          <cell r="W124"/>
          <cell r="X124"/>
          <cell r="Y124"/>
          <cell r="Z124">
            <v>90</v>
          </cell>
          <cell r="AA124">
            <v>156</v>
          </cell>
          <cell r="AB124">
            <v>240</v>
          </cell>
          <cell r="AC124">
            <v>317</v>
          </cell>
          <cell r="AD124">
            <v>382</v>
          </cell>
          <cell r="AE124">
            <v>438</v>
          </cell>
        </row>
        <row r="125">
          <cell r="C125"/>
          <cell r="D125" t="str">
            <v>PRESUPUESTO VIGENCIA</v>
          </cell>
          <cell r="E125">
            <v>152362922</v>
          </cell>
          <cell r="F125"/>
          <cell r="G125"/>
          <cell r="H125"/>
          <cell r="I125"/>
          <cell r="J125"/>
          <cell r="K125"/>
          <cell r="L125"/>
          <cell r="M125">
            <v>152362922</v>
          </cell>
          <cell r="N125">
            <v>152362922</v>
          </cell>
          <cell r="O125">
            <v>152362922</v>
          </cell>
          <cell r="P125">
            <v>152362922</v>
          </cell>
          <cell r="Q125">
            <v>152916305</v>
          </cell>
          <cell r="R125">
            <v>153318705</v>
          </cell>
          <cell r="S125"/>
          <cell r="T125"/>
          <cell r="U125"/>
          <cell r="V125"/>
          <cell r="W125"/>
          <cell r="X125"/>
          <cell r="Y125"/>
          <cell r="Z125">
            <v>82978904</v>
          </cell>
          <cell r="AA125">
            <v>121289143</v>
          </cell>
          <cell r="AB125">
            <v>121893935</v>
          </cell>
          <cell r="AC125">
            <v>121893935</v>
          </cell>
          <cell r="AD125">
            <v>121893935</v>
          </cell>
          <cell r="AE125">
            <v>121893935</v>
          </cell>
        </row>
        <row r="126">
          <cell r="C126"/>
          <cell r="D126" t="str">
            <v>MAGNITUD FÍSICA RESERVAS</v>
          </cell>
          <cell r="E126">
            <v>0</v>
          </cell>
          <cell r="F126"/>
          <cell r="G126"/>
          <cell r="H126"/>
          <cell r="I126"/>
          <cell r="J126"/>
          <cell r="K126"/>
          <cell r="L126"/>
          <cell r="M126">
            <v>0</v>
          </cell>
          <cell r="N126">
            <v>0</v>
          </cell>
          <cell r="O126">
            <v>0</v>
          </cell>
          <cell r="P126">
            <v>0</v>
          </cell>
          <cell r="Q126">
            <v>0</v>
          </cell>
          <cell r="R126">
            <v>0</v>
          </cell>
          <cell r="S126"/>
          <cell r="T126"/>
          <cell r="U126"/>
          <cell r="V126"/>
          <cell r="W126"/>
          <cell r="X126"/>
          <cell r="Y126"/>
          <cell r="Z126">
            <v>0</v>
          </cell>
          <cell r="AA126">
            <v>0</v>
          </cell>
          <cell r="AB126">
            <v>0</v>
          </cell>
          <cell r="AC126">
            <v>0</v>
          </cell>
          <cell r="AD126">
            <v>0</v>
          </cell>
          <cell r="AE126">
            <v>0</v>
          </cell>
        </row>
        <row r="127">
          <cell r="C127"/>
          <cell r="D127" t="str">
            <v>RESERVA PRESUPUESTAL</v>
          </cell>
          <cell r="E127">
            <v>0</v>
          </cell>
          <cell r="F127"/>
          <cell r="G127"/>
          <cell r="H127"/>
          <cell r="I127"/>
          <cell r="J127"/>
          <cell r="K127"/>
          <cell r="L127"/>
          <cell r="M127">
            <v>0</v>
          </cell>
          <cell r="N127">
            <v>0</v>
          </cell>
          <cell r="O127">
            <v>0</v>
          </cell>
          <cell r="P127">
            <v>0</v>
          </cell>
          <cell r="Q127">
            <v>0</v>
          </cell>
          <cell r="R127">
            <v>0</v>
          </cell>
          <cell r="S127"/>
          <cell r="T127"/>
          <cell r="U127"/>
          <cell r="V127"/>
          <cell r="W127"/>
          <cell r="X127"/>
          <cell r="Y127"/>
          <cell r="Z127">
            <v>0</v>
          </cell>
          <cell r="AA127">
            <v>0</v>
          </cell>
          <cell r="AB127">
            <v>0</v>
          </cell>
          <cell r="AC127">
            <v>0</v>
          </cell>
          <cell r="AD127">
            <v>0</v>
          </cell>
          <cell r="AE127">
            <v>0</v>
          </cell>
        </row>
        <row r="128">
          <cell r="C128"/>
          <cell r="D128" t="str">
            <v>TOTAL MAGNITUD FÍSICA</v>
          </cell>
          <cell r="E128">
            <v>508</v>
          </cell>
          <cell r="F128"/>
          <cell r="G128"/>
          <cell r="H128"/>
          <cell r="I128"/>
          <cell r="J128"/>
          <cell r="K128"/>
          <cell r="L128"/>
          <cell r="M128">
            <v>508</v>
          </cell>
          <cell r="N128">
            <v>508</v>
          </cell>
          <cell r="O128">
            <v>508</v>
          </cell>
          <cell r="P128">
            <v>508</v>
          </cell>
          <cell r="Q128">
            <v>508</v>
          </cell>
          <cell r="R128">
            <v>609</v>
          </cell>
          <cell r="S128"/>
          <cell r="T128"/>
          <cell r="U128"/>
          <cell r="V128"/>
          <cell r="W128"/>
          <cell r="X128"/>
          <cell r="Y128"/>
          <cell r="Z128">
            <v>90</v>
          </cell>
          <cell r="AA128">
            <v>156</v>
          </cell>
          <cell r="AB128">
            <v>240</v>
          </cell>
          <cell r="AC128">
            <v>317</v>
          </cell>
          <cell r="AD128">
            <v>382</v>
          </cell>
          <cell r="AE128">
            <v>438</v>
          </cell>
        </row>
        <row r="129">
          <cell r="C129"/>
          <cell r="D129" t="str">
            <v>TOTAL PRESUPUESTO DE LA META</v>
          </cell>
          <cell r="E129">
            <v>152362922</v>
          </cell>
          <cell r="F129"/>
          <cell r="G129"/>
          <cell r="H129"/>
          <cell r="I129"/>
          <cell r="J129"/>
          <cell r="K129"/>
          <cell r="L129"/>
          <cell r="M129">
            <v>152362922</v>
          </cell>
          <cell r="N129">
            <v>152362922</v>
          </cell>
          <cell r="O129">
            <v>152362922</v>
          </cell>
          <cell r="P129">
            <v>152362922</v>
          </cell>
          <cell r="Q129">
            <v>152916305</v>
          </cell>
          <cell r="R129">
            <v>153318705</v>
          </cell>
          <cell r="S129"/>
          <cell r="T129"/>
          <cell r="U129"/>
          <cell r="V129"/>
          <cell r="W129"/>
          <cell r="X129"/>
          <cell r="Y129"/>
          <cell r="Z129">
            <v>82978904</v>
          </cell>
          <cell r="AA129">
            <v>119970783</v>
          </cell>
          <cell r="AB129">
            <v>121893935</v>
          </cell>
          <cell r="AC129">
            <v>121893935</v>
          </cell>
          <cell r="AD129">
            <v>121893935</v>
          </cell>
          <cell r="AE129">
            <v>121893935</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25"/>
  <sheetViews>
    <sheetView showGridLines="0" tabSelected="1" topLeftCell="AF1" zoomScale="44" zoomScaleNormal="44" zoomScaleSheetLayoutView="70" zoomScalePageLayoutView="60" workbookViewId="0">
      <selection activeCell="BF13" sqref="BF13"/>
    </sheetView>
  </sheetViews>
  <sheetFormatPr baseColWidth="10" defaultColWidth="10.85546875" defaultRowHeight="15" x14ac:dyDescent="0.25"/>
  <cols>
    <col min="1" max="1" width="11.7109375" style="1" customWidth="1"/>
    <col min="2" max="2" width="15.85546875" style="1" customWidth="1"/>
    <col min="3" max="3" width="8.85546875" style="1" customWidth="1"/>
    <col min="4" max="4" width="41.5703125" style="1" customWidth="1"/>
    <col min="5" max="5" width="7.42578125" style="1" customWidth="1"/>
    <col min="6" max="6" width="11.28515625" style="1" customWidth="1"/>
    <col min="7" max="7" width="22.42578125" style="1" customWidth="1"/>
    <col min="8" max="8" width="23.42578125" style="1" customWidth="1"/>
    <col min="9" max="9" width="9.5703125" style="14" customWidth="1"/>
    <col min="10" max="10" width="19.7109375" style="18" hidden="1" customWidth="1"/>
    <col min="11" max="24" width="10.7109375" style="18" hidden="1" customWidth="1"/>
    <col min="25" max="25" width="15" style="18" hidden="1" customWidth="1"/>
    <col min="26" max="26" width="18.5703125" style="18" hidden="1" customWidth="1"/>
    <col min="27" max="27" width="17.28515625" style="18" hidden="1" customWidth="1"/>
    <col min="28" max="28" width="15.140625" style="18" customWidth="1"/>
    <col min="29" max="29" width="12" style="18" customWidth="1"/>
    <col min="30" max="30" width="15.7109375" style="18" customWidth="1"/>
    <col min="31" max="54" width="10.7109375" style="18" customWidth="1"/>
    <col min="55" max="55" width="18.85546875" style="18" customWidth="1"/>
    <col min="56" max="58" width="25.42578125" style="18" customWidth="1"/>
    <col min="59" max="59" width="17.85546875" style="18" customWidth="1"/>
    <col min="60" max="60" width="15.5703125" style="18" customWidth="1"/>
    <col min="61" max="84" width="10.7109375" style="18" hidden="1" customWidth="1"/>
    <col min="85" max="85" width="15" style="18" hidden="1" customWidth="1"/>
    <col min="86" max="86" width="14.7109375" style="18" hidden="1" customWidth="1"/>
    <col min="87" max="87" width="15.42578125" style="18" hidden="1" customWidth="1"/>
    <col min="88" max="88" width="15" style="18" hidden="1" customWidth="1"/>
    <col min="89" max="89" width="15.42578125" style="18" hidden="1" customWidth="1"/>
    <col min="90" max="90" width="15.28515625" style="18" customWidth="1"/>
    <col min="91" max="114" width="10.7109375" style="18" hidden="1" customWidth="1"/>
    <col min="115" max="115" width="15" style="18" hidden="1" customWidth="1"/>
    <col min="116" max="116" width="14.7109375" style="18" hidden="1" customWidth="1"/>
    <col min="117" max="117" width="15.42578125" style="18" hidden="1" customWidth="1"/>
    <col min="118" max="118" width="15" style="18" hidden="1" customWidth="1"/>
    <col min="119" max="119" width="15.42578125" style="18" hidden="1" customWidth="1"/>
    <col min="120" max="120" width="14.5703125" style="18" customWidth="1"/>
    <col min="121" max="129" width="10.7109375" style="18" hidden="1" customWidth="1"/>
    <col min="130" max="149" width="15.42578125" style="18" hidden="1" customWidth="1"/>
    <col min="150" max="150" width="24.28515625" style="1" customWidth="1"/>
    <col min="151" max="151" width="24" style="1" customWidth="1"/>
    <col min="152" max="152" width="24.28515625" style="1" customWidth="1"/>
    <col min="153" max="153" width="24.140625" style="1" customWidth="1"/>
    <col min="154" max="154" width="18.42578125" style="1" customWidth="1"/>
    <col min="155" max="155" width="90.42578125" style="1" customWidth="1"/>
    <col min="156" max="156" width="14" style="1" customWidth="1"/>
    <col min="157" max="157" width="15.42578125" style="1" customWidth="1"/>
    <col min="158" max="158" width="52.5703125" style="1" customWidth="1"/>
    <col min="159" max="159" width="30.140625" style="1" customWidth="1"/>
    <col min="160" max="16384" width="10.85546875" style="1"/>
  </cols>
  <sheetData>
    <row r="1" spans="1:162" ht="15.75" thickBot="1" x14ac:dyDescent="0.3">
      <c r="C1" s="3"/>
      <c r="D1" s="3"/>
      <c r="E1" s="3"/>
      <c r="F1" s="3"/>
      <c r="G1" s="3"/>
      <c r="H1" s="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3"/>
      <c r="EU1" s="3"/>
      <c r="EV1" s="3"/>
      <c r="EW1" s="3"/>
      <c r="EX1" s="3"/>
      <c r="EY1" s="3"/>
      <c r="EZ1" s="3"/>
      <c r="FA1" s="3"/>
      <c r="FB1" s="3"/>
      <c r="FC1" s="3"/>
    </row>
    <row r="2" spans="1:162" s="21" customFormat="1" ht="37.5" customHeight="1" x14ac:dyDescent="0.5">
      <c r="A2" s="687"/>
      <c r="B2" s="688"/>
      <c r="C2" s="688"/>
      <c r="D2" s="688"/>
      <c r="E2" s="688"/>
      <c r="F2" s="689"/>
      <c r="G2" s="615" t="s">
        <v>39</v>
      </c>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6"/>
      <c r="AQ2" s="616"/>
      <c r="AR2" s="616"/>
      <c r="AS2" s="616"/>
      <c r="AT2" s="616"/>
      <c r="AU2" s="616"/>
      <c r="AV2" s="616"/>
      <c r="AW2" s="616"/>
      <c r="AX2" s="616"/>
      <c r="AY2" s="616"/>
      <c r="AZ2" s="616"/>
      <c r="BA2" s="616"/>
      <c r="BB2" s="616"/>
      <c r="BC2" s="616"/>
      <c r="BD2" s="616"/>
      <c r="BE2" s="616"/>
      <c r="BF2" s="616"/>
      <c r="BG2" s="616"/>
      <c r="BH2" s="616"/>
      <c r="BI2" s="616"/>
      <c r="BJ2" s="616"/>
      <c r="BK2" s="616"/>
      <c r="BL2" s="616"/>
      <c r="BM2" s="616"/>
      <c r="BN2" s="616"/>
      <c r="BO2" s="616"/>
      <c r="BP2" s="616"/>
      <c r="BQ2" s="616"/>
      <c r="BR2" s="616"/>
      <c r="BS2" s="616"/>
      <c r="BT2" s="616"/>
      <c r="BU2" s="616"/>
      <c r="BV2" s="616"/>
      <c r="BW2" s="616"/>
      <c r="BX2" s="616"/>
      <c r="BY2" s="616"/>
      <c r="BZ2" s="616"/>
      <c r="CA2" s="616"/>
      <c r="CB2" s="616"/>
      <c r="CC2" s="616"/>
      <c r="CD2" s="616"/>
      <c r="CE2" s="616"/>
      <c r="CF2" s="616"/>
      <c r="CG2" s="616"/>
      <c r="CH2" s="616"/>
      <c r="CI2" s="616"/>
      <c r="CJ2" s="616"/>
      <c r="CK2" s="616"/>
      <c r="CL2" s="616"/>
      <c r="CM2" s="616"/>
      <c r="CN2" s="616"/>
      <c r="CO2" s="616"/>
      <c r="CP2" s="616"/>
      <c r="CQ2" s="616"/>
      <c r="CR2" s="616"/>
      <c r="CS2" s="616"/>
      <c r="CT2" s="616"/>
      <c r="CU2" s="616"/>
      <c r="CV2" s="616"/>
      <c r="CW2" s="616"/>
      <c r="CX2" s="616"/>
      <c r="CY2" s="616"/>
      <c r="CZ2" s="616"/>
      <c r="DA2" s="616"/>
      <c r="DB2" s="616"/>
      <c r="DC2" s="616"/>
      <c r="DD2" s="616"/>
      <c r="DE2" s="616"/>
      <c r="DF2" s="616"/>
      <c r="DG2" s="616"/>
      <c r="DH2" s="616"/>
      <c r="DI2" s="616"/>
      <c r="DJ2" s="616"/>
      <c r="DK2" s="616"/>
      <c r="DL2" s="616"/>
      <c r="DM2" s="616"/>
      <c r="DN2" s="616"/>
      <c r="DO2" s="616"/>
      <c r="DP2" s="616"/>
      <c r="DQ2" s="616"/>
      <c r="DR2" s="616"/>
      <c r="DS2" s="616"/>
      <c r="DT2" s="616"/>
      <c r="DU2" s="616"/>
      <c r="DV2" s="616"/>
      <c r="DW2" s="616"/>
      <c r="DX2" s="616"/>
      <c r="DY2" s="616"/>
      <c r="DZ2" s="616"/>
      <c r="EA2" s="616"/>
      <c r="EB2" s="616"/>
      <c r="EC2" s="616"/>
      <c r="ED2" s="616"/>
      <c r="EE2" s="616"/>
      <c r="EF2" s="616"/>
      <c r="EG2" s="616"/>
      <c r="EH2" s="616"/>
      <c r="EI2" s="616"/>
      <c r="EJ2" s="616"/>
      <c r="EK2" s="616"/>
      <c r="EL2" s="616"/>
      <c r="EM2" s="616"/>
      <c r="EN2" s="616"/>
      <c r="EO2" s="616"/>
      <c r="EP2" s="616"/>
      <c r="EQ2" s="616"/>
      <c r="ER2" s="616"/>
      <c r="ES2" s="616"/>
      <c r="ET2" s="616"/>
      <c r="EU2" s="616"/>
      <c r="EV2" s="616"/>
      <c r="EW2" s="616"/>
      <c r="EX2" s="616"/>
      <c r="EY2" s="616"/>
      <c r="EZ2" s="616"/>
      <c r="FA2" s="616"/>
      <c r="FB2" s="616"/>
      <c r="FC2" s="617"/>
    </row>
    <row r="3" spans="1:162" s="21" customFormat="1" ht="60" customHeight="1" thickBot="1" x14ac:dyDescent="0.65">
      <c r="A3" s="690"/>
      <c r="B3" s="691"/>
      <c r="C3" s="691"/>
      <c r="D3" s="691"/>
      <c r="E3" s="691"/>
      <c r="F3" s="692"/>
      <c r="G3" s="696" t="s">
        <v>282</v>
      </c>
      <c r="H3" s="697"/>
      <c r="I3" s="697"/>
      <c r="J3" s="697"/>
      <c r="K3" s="697"/>
      <c r="L3" s="697"/>
      <c r="M3" s="697"/>
      <c r="N3" s="697"/>
      <c r="O3" s="697"/>
      <c r="P3" s="697"/>
      <c r="Q3" s="697"/>
      <c r="R3" s="697"/>
      <c r="S3" s="697"/>
      <c r="T3" s="697"/>
      <c r="U3" s="697"/>
      <c r="V3" s="697"/>
      <c r="W3" s="697"/>
      <c r="X3" s="697"/>
      <c r="Y3" s="697"/>
      <c r="Z3" s="697"/>
      <c r="AA3" s="697"/>
      <c r="AB3" s="697"/>
      <c r="AC3" s="697"/>
      <c r="AD3" s="697"/>
      <c r="AE3" s="697"/>
      <c r="AF3" s="697"/>
      <c r="AG3" s="697"/>
      <c r="AH3" s="697"/>
      <c r="AI3" s="697"/>
      <c r="AJ3" s="697"/>
      <c r="AK3" s="697"/>
      <c r="AL3" s="697"/>
      <c r="AM3" s="697"/>
      <c r="AN3" s="697"/>
      <c r="AO3" s="697"/>
      <c r="AP3" s="697"/>
      <c r="AQ3" s="697"/>
      <c r="AR3" s="697"/>
      <c r="AS3" s="697"/>
      <c r="AT3" s="697"/>
      <c r="AU3" s="697"/>
      <c r="AV3" s="697"/>
      <c r="AW3" s="697"/>
      <c r="AX3" s="697"/>
      <c r="AY3" s="697"/>
      <c r="AZ3" s="697"/>
      <c r="BA3" s="697"/>
      <c r="BB3" s="697"/>
      <c r="BC3" s="697"/>
      <c r="BD3" s="697"/>
      <c r="BE3" s="697"/>
      <c r="BF3" s="697"/>
      <c r="BG3" s="697"/>
      <c r="BH3" s="697"/>
      <c r="BI3" s="697"/>
      <c r="BJ3" s="697"/>
      <c r="BK3" s="697"/>
      <c r="BL3" s="697"/>
      <c r="BM3" s="697"/>
      <c r="BN3" s="697"/>
      <c r="BO3" s="697"/>
      <c r="BP3" s="697"/>
      <c r="BQ3" s="697"/>
      <c r="BR3" s="697"/>
      <c r="BS3" s="697"/>
      <c r="BT3" s="697"/>
      <c r="BU3" s="697"/>
      <c r="BV3" s="697"/>
      <c r="BW3" s="697"/>
      <c r="BX3" s="697"/>
      <c r="BY3" s="697"/>
      <c r="BZ3" s="697"/>
      <c r="CA3" s="697"/>
      <c r="CB3" s="697"/>
      <c r="CC3" s="697"/>
      <c r="CD3" s="697"/>
      <c r="CE3" s="697"/>
      <c r="CF3" s="697"/>
      <c r="CG3" s="697"/>
      <c r="CH3" s="697"/>
      <c r="CI3" s="697"/>
      <c r="CJ3" s="697"/>
      <c r="CK3" s="697"/>
      <c r="CL3" s="697"/>
      <c r="CM3" s="697"/>
      <c r="CN3" s="697"/>
      <c r="CO3" s="697"/>
      <c r="CP3" s="697"/>
      <c r="CQ3" s="697"/>
      <c r="CR3" s="697"/>
      <c r="CS3" s="697"/>
      <c r="CT3" s="697"/>
      <c r="CU3" s="697"/>
      <c r="CV3" s="697"/>
      <c r="CW3" s="697"/>
      <c r="CX3" s="697"/>
      <c r="CY3" s="697"/>
      <c r="CZ3" s="697"/>
      <c r="DA3" s="697"/>
      <c r="DB3" s="697"/>
      <c r="DC3" s="697"/>
      <c r="DD3" s="697"/>
      <c r="DE3" s="697"/>
      <c r="DF3" s="697"/>
      <c r="DG3" s="697"/>
      <c r="DH3" s="697"/>
      <c r="DI3" s="697"/>
      <c r="DJ3" s="697"/>
      <c r="DK3" s="697"/>
      <c r="DL3" s="697"/>
      <c r="DM3" s="697"/>
      <c r="DN3" s="697"/>
      <c r="DO3" s="697"/>
      <c r="DP3" s="697"/>
      <c r="DQ3" s="697"/>
      <c r="DR3" s="697"/>
      <c r="DS3" s="697"/>
      <c r="DT3" s="697"/>
      <c r="DU3" s="697"/>
      <c r="DV3" s="697"/>
      <c r="DW3" s="697"/>
      <c r="DX3" s="697"/>
      <c r="DY3" s="697"/>
      <c r="DZ3" s="697"/>
      <c r="EA3" s="697"/>
      <c r="EB3" s="697"/>
      <c r="EC3" s="697"/>
      <c r="ED3" s="697"/>
      <c r="EE3" s="697"/>
      <c r="EF3" s="697"/>
      <c r="EG3" s="697"/>
      <c r="EH3" s="697"/>
      <c r="EI3" s="697"/>
      <c r="EJ3" s="697"/>
      <c r="EK3" s="697"/>
      <c r="EL3" s="697"/>
      <c r="EM3" s="697"/>
      <c r="EN3" s="697"/>
      <c r="EO3" s="697"/>
      <c r="EP3" s="697"/>
      <c r="EQ3" s="697"/>
      <c r="ER3" s="697"/>
      <c r="ES3" s="697"/>
      <c r="ET3" s="697"/>
      <c r="EU3" s="697"/>
      <c r="EV3" s="697"/>
      <c r="EW3" s="697"/>
      <c r="EX3" s="697"/>
      <c r="EY3" s="697"/>
      <c r="EZ3" s="697"/>
      <c r="FA3" s="697"/>
      <c r="FB3" s="697"/>
      <c r="FC3" s="697"/>
    </row>
    <row r="4" spans="1:162" s="20" customFormat="1" ht="27" customHeight="1" thickBot="1" x14ac:dyDescent="0.45">
      <c r="A4" s="693"/>
      <c r="B4" s="694"/>
      <c r="C4" s="694"/>
      <c r="D4" s="694"/>
      <c r="E4" s="694"/>
      <c r="F4" s="695"/>
      <c r="G4" s="698" t="s">
        <v>48</v>
      </c>
      <c r="H4" s="699"/>
      <c r="I4" s="699"/>
      <c r="J4" s="699"/>
      <c r="K4" s="699"/>
      <c r="L4" s="699"/>
      <c r="M4" s="699"/>
      <c r="N4" s="699"/>
      <c r="O4" s="699"/>
      <c r="P4" s="699"/>
      <c r="Q4" s="699"/>
      <c r="R4" s="699"/>
      <c r="S4" s="699"/>
      <c r="T4" s="699"/>
      <c r="U4" s="699"/>
      <c r="V4" s="699"/>
      <c r="W4" s="699"/>
      <c r="X4" s="699"/>
      <c r="Y4" s="699"/>
      <c r="Z4" s="699"/>
      <c r="AA4" s="699"/>
      <c r="AB4" s="699"/>
      <c r="AC4" s="699"/>
      <c r="AD4" s="699"/>
      <c r="AE4" s="699"/>
      <c r="AF4" s="699"/>
      <c r="AG4" s="699"/>
      <c r="AH4" s="699"/>
      <c r="AI4" s="699"/>
      <c r="AJ4" s="699"/>
      <c r="AK4" s="699"/>
      <c r="AL4" s="699"/>
      <c r="AM4" s="699"/>
      <c r="AN4" s="699"/>
      <c r="AO4" s="699"/>
      <c r="AP4" s="699"/>
      <c r="AQ4" s="699"/>
      <c r="AR4" s="699"/>
      <c r="AS4" s="699"/>
      <c r="AT4" s="699"/>
      <c r="AU4" s="699"/>
      <c r="AV4" s="699"/>
      <c r="AW4" s="699"/>
      <c r="AX4" s="699"/>
      <c r="AY4" s="699"/>
      <c r="AZ4" s="699"/>
      <c r="BA4" s="699"/>
      <c r="BB4" s="699"/>
      <c r="BC4" s="699"/>
      <c r="BD4" s="699"/>
      <c r="BE4" s="699"/>
      <c r="BF4" s="699"/>
      <c r="BG4" s="699"/>
      <c r="BH4" s="699"/>
      <c r="BI4" s="699"/>
      <c r="BJ4" s="699"/>
      <c r="BK4" s="699"/>
      <c r="BL4" s="699"/>
      <c r="BM4" s="699"/>
      <c r="BN4" s="699"/>
      <c r="BO4" s="699"/>
      <c r="BP4" s="699"/>
      <c r="BQ4" s="699"/>
      <c r="BR4" s="699"/>
      <c r="BS4" s="699"/>
      <c r="BT4" s="699"/>
      <c r="BU4" s="699"/>
      <c r="BV4" s="699"/>
      <c r="BW4" s="699"/>
      <c r="BX4" s="699"/>
      <c r="BY4" s="699"/>
      <c r="BZ4" s="699"/>
      <c r="CA4" s="699"/>
      <c r="CB4" s="699"/>
      <c r="CC4" s="699"/>
      <c r="CD4" s="699"/>
      <c r="CE4" s="699"/>
      <c r="CF4" s="699"/>
      <c r="CG4" s="699"/>
      <c r="CH4" s="699"/>
      <c r="CI4" s="699"/>
      <c r="CJ4" s="699"/>
      <c r="CK4" s="699"/>
      <c r="CL4" s="699"/>
      <c r="CM4" s="699"/>
      <c r="CN4" s="699"/>
      <c r="CO4" s="699"/>
      <c r="CP4" s="699"/>
      <c r="CQ4" s="699"/>
      <c r="CR4" s="699"/>
      <c r="CS4" s="699"/>
      <c r="CT4" s="699"/>
      <c r="CU4" s="699"/>
      <c r="CV4" s="699"/>
      <c r="CW4" s="699"/>
      <c r="CX4" s="699"/>
      <c r="CY4" s="699"/>
      <c r="CZ4" s="699"/>
      <c r="DA4" s="699"/>
      <c r="DB4" s="699"/>
      <c r="DC4" s="699"/>
      <c r="DD4" s="699"/>
      <c r="DE4" s="699"/>
      <c r="DF4" s="699"/>
      <c r="DG4" s="699"/>
      <c r="DH4" s="699"/>
      <c r="DI4" s="699"/>
      <c r="DJ4" s="699"/>
      <c r="DK4" s="699"/>
      <c r="DL4" s="699"/>
      <c r="DM4" s="699"/>
      <c r="DN4" s="699"/>
      <c r="DO4" s="699"/>
      <c r="DP4" s="699"/>
      <c r="DQ4" s="699"/>
      <c r="DR4" s="699"/>
      <c r="DS4" s="699"/>
      <c r="DT4" s="699"/>
      <c r="DU4" s="699"/>
      <c r="DV4" s="699"/>
      <c r="DW4" s="699"/>
      <c r="DX4" s="699"/>
      <c r="DY4" s="699"/>
      <c r="DZ4" s="699"/>
      <c r="EA4" s="699"/>
      <c r="EB4" s="699"/>
      <c r="EC4" s="699"/>
      <c r="ED4" s="699"/>
      <c r="EE4" s="699"/>
      <c r="EF4" s="699"/>
      <c r="EG4" s="699"/>
      <c r="EH4" s="699"/>
      <c r="EI4" s="699"/>
      <c r="EJ4" s="699"/>
      <c r="EK4" s="699"/>
      <c r="EL4" s="699"/>
      <c r="EM4" s="699"/>
      <c r="EN4" s="699"/>
      <c r="EO4" s="699"/>
      <c r="EP4" s="699"/>
      <c r="EQ4" s="699"/>
      <c r="ER4" s="699"/>
      <c r="ES4" s="700"/>
      <c r="ET4" s="701" t="s">
        <v>269</v>
      </c>
      <c r="EU4" s="702"/>
      <c r="EV4" s="702"/>
      <c r="EW4" s="702"/>
      <c r="EX4" s="702"/>
      <c r="EY4" s="702"/>
      <c r="EZ4" s="702"/>
      <c r="FA4" s="702"/>
      <c r="FB4" s="702"/>
      <c r="FC4" s="703"/>
    </row>
    <row r="5" spans="1:162" ht="40.5" customHeight="1" thickBot="1" x14ac:dyDescent="0.3">
      <c r="A5" s="707" t="s">
        <v>0</v>
      </c>
      <c r="B5" s="708"/>
      <c r="C5" s="708"/>
      <c r="D5" s="708"/>
      <c r="E5" s="708"/>
      <c r="F5" s="708"/>
      <c r="G5" s="640" t="s">
        <v>285</v>
      </c>
      <c r="H5" s="641"/>
      <c r="I5" s="641"/>
      <c r="J5" s="641"/>
      <c r="K5" s="641"/>
      <c r="L5" s="641"/>
      <c r="M5" s="641"/>
      <c r="N5" s="641"/>
      <c r="O5" s="641"/>
      <c r="P5" s="641"/>
      <c r="Q5" s="641"/>
      <c r="R5" s="641"/>
      <c r="S5" s="641"/>
      <c r="T5" s="641"/>
      <c r="U5" s="641"/>
      <c r="V5" s="641"/>
      <c r="W5" s="641"/>
      <c r="X5" s="641"/>
      <c r="Y5" s="641"/>
      <c r="Z5" s="641"/>
      <c r="AA5" s="641"/>
      <c r="AB5" s="641"/>
      <c r="AC5" s="641"/>
      <c r="AD5" s="641"/>
      <c r="AE5" s="641"/>
      <c r="AF5" s="641"/>
      <c r="AG5" s="641"/>
      <c r="AH5" s="641"/>
      <c r="AI5" s="641"/>
      <c r="AJ5" s="641"/>
      <c r="AK5" s="641"/>
      <c r="AL5" s="641"/>
      <c r="AM5" s="641"/>
      <c r="AN5" s="641"/>
      <c r="AO5" s="641"/>
      <c r="AP5" s="641"/>
      <c r="AQ5" s="641"/>
      <c r="AR5" s="641"/>
      <c r="AS5" s="641"/>
      <c r="AT5" s="641"/>
      <c r="AU5" s="641"/>
      <c r="AV5" s="641"/>
      <c r="AW5" s="641"/>
      <c r="AX5" s="641"/>
      <c r="AY5" s="641"/>
      <c r="AZ5" s="641"/>
      <c r="BA5" s="641"/>
      <c r="BB5" s="641"/>
      <c r="BC5" s="641"/>
      <c r="BD5" s="641"/>
      <c r="BE5" s="641"/>
      <c r="BF5" s="641"/>
      <c r="BG5" s="641"/>
      <c r="BH5" s="641"/>
      <c r="BI5" s="641"/>
      <c r="BJ5" s="641"/>
      <c r="BK5" s="641"/>
      <c r="BL5" s="641"/>
      <c r="BM5" s="641"/>
      <c r="BN5" s="641"/>
      <c r="BO5" s="641"/>
      <c r="BP5" s="641"/>
      <c r="BQ5" s="641"/>
      <c r="BR5" s="641"/>
      <c r="BS5" s="641"/>
      <c r="BT5" s="641"/>
      <c r="BU5" s="641"/>
      <c r="BV5" s="641"/>
      <c r="BW5" s="641"/>
      <c r="BX5" s="641"/>
      <c r="BY5" s="641"/>
      <c r="BZ5" s="641"/>
      <c r="CA5" s="641"/>
      <c r="CB5" s="641"/>
      <c r="CC5" s="641"/>
      <c r="CD5" s="641"/>
      <c r="CE5" s="641"/>
      <c r="CF5" s="641"/>
      <c r="CG5" s="641"/>
      <c r="CH5" s="641"/>
      <c r="CI5" s="641"/>
      <c r="CJ5" s="641"/>
      <c r="CK5" s="641"/>
      <c r="CL5" s="641"/>
      <c r="CM5" s="641"/>
      <c r="CN5" s="641"/>
      <c r="CO5" s="641"/>
      <c r="CP5" s="641"/>
      <c r="CQ5" s="641"/>
      <c r="CR5" s="641"/>
      <c r="CS5" s="641"/>
      <c r="CT5" s="641"/>
      <c r="CU5" s="641"/>
      <c r="CV5" s="641"/>
      <c r="CW5" s="641"/>
      <c r="CX5" s="641"/>
      <c r="CY5" s="641"/>
      <c r="CZ5" s="641"/>
      <c r="DA5" s="641"/>
      <c r="DB5" s="641"/>
      <c r="DC5" s="641"/>
      <c r="DD5" s="641"/>
      <c r="DE5" s="641"/>
      <c r="DF5" s="641"/>
      <c r="DG5" s="641"/>
      <c r="DH5" s="641"/>
      <c r="DI5" s="641"/>
      <c r="DJ5" s="641"/>
      <c r="DK5" s="641"/>
      <c r="DL5" s="641"/>
      <c r="DM5" s="641"/>
      <c r="DN5" s="641"/>
      <c r="DO5" s="641"/>
      <c r="DP5" s="641"/>
      <c r="DQ5" s="641"/>
      <c r="DR5" s="641"/>
      <c r="DS5" s="641"/>
      <c r="DT5" s="641"/>
      <c r="DU5" s="641"/>
      <c r="DV5" s="641"/>
      <c r="DW5" s="641"/>
      <c r="DX5" s="641"/>
      <c r="DY5" s="641"/>
      <c r="DZ5" s="641"/>
      <c r="EA5" s="641"/>
      <c r="EB5" s="641"/>
      <c r="EC5" s="641"/>
      <c r="ED5" s="641"/>
      <c r="EE5" s="641"/>
      <c r="EF5" s="641"/>
      <c r="EG5" s="641"/>
      <c r="EH5" s="641"/>
      <c r="EI5" s="641"/>
      <c r="EJ5" s="641"/>
      <c r="EK5" s="641"/>
      <c r="EL5" s="641"/>
      <c r="EM5" s="641"/>
      <c r="EN5" s="641"/>
      <c r="EO5" s="641"/>
      <c r="EP5" s="641"/>
      <c r="EQ5" s="641"/>
      <c r="ER5" s="641"/>
      <c r="ES5" s="641"/>
      <c r="ET5" s="641"/>
      <c r="EU5" s="641"/>
      <c r="EV5" s="641"/>
      <c r="EW5" s="641"/>
      <c r="EX5" s="641"/>
      <c r="EY5" s="641"/>
      <c r="EZ5" s="641"/>
      <c r="FA5" s="641"/>
      <c r="FB5" s="641"/>
      <c r="FC5" s="642"/>
    </row>
    <row r="6" spans="1:162" ht="33" customHeight="1" thickBot="1" x14ac:dyDescent="0.3">
      <c r="A6" s="707" t="s">
        <v>2</v>
      </c>
      <c r="B6" s="708"/>
      <c r="C6" s="708"/>
      <c r="D6" s="708"/>
      <c r="E6" s="708"/>
      <c r="F6" s="708"/>
      <c r="G6" s="640" t="s">
        <v>286</v>
      </c>
      <c r="H6" s="641"/>
      <c r="I6" s="641"/>
      <c r="J6" s="641"/>
      <c r="K6" s="641"/>
      <c r="L6" s="641"/>
      <c r="M6" s="641"/>
      <c r="N6" s="641"/>
      <c r="O6" s="641"/>
      <c r="P6" s="641"/>
      <c r="Q6" s="641"/>
      <c r="R6" s="641"/>
      <c r="S6" s="641"/>
      <c r="T6" s="641"/>
      <c r="U6" s="641"/>
      <c r="V6" s="641"/>
      <c r="W6" s="641"/>
      <c r="X6" s="641"/>
      <c r="Y6" s="641"/>
      <c r="Z6" s="641"/>
      <c r="AA6" s="641"/>
      <c r="AB6" s="641"/>
      <c r="AC6" s="641"/>
      <c r="AD6" s="641"/>
      <c r="AE6" s="641"/>
      <c r="AF6" s="641"/>
      <c r="AG6" s="641"/>
      <c r="AH6" s="641"/>
      <c r="AI6" s="641"/>
      <c r="AJ6" s="641"/>
      <c r="AK6" s="641"/>
      <c r="AL6" s="641"/>
      <c r="AM6" s="641"/>
      <c r="AN6" s="641"/>
      <c r="AO6" s="641"/>
      <c r="AP6" s="641"/>
      <c r="AQ6" s="641"/>
      <c r="AR6" s="641"/>
      <c r="AS6" s="641"/>
      <c r="AT6" s="641"/>
      <c r="AU6" s="641"/>
      <c r="AV6" s="641"/>
      <c r="AW6" s="641"/>
      <c r="AX6" s="641"/>
      <c r="AY6" s="641"/>
      <c r="AZ6" s="641"/>
      <c r="BA6" s="641"/>
      <c r="BB6" s="641"/>
      <c r="BC6" s="641"/>
      <c r="BD6" s="641"/>
      <c r="BE6" s="641"/>
      <c r="BF6" s="641"/>
      <c r="BG6" s="641"/>
      <c r="BH6" s="641"/>
      <c r="BI6" s="641"/>
      <c r="BJ6" s="641"/>
      <c r="BK6" s="641"/>
      <c r="BL6" s="641"/>
      <c r="BM6" s="641"/>
      <c r="BN6" s="641"/>
      <c r="BO6" s="641"/>
      <c r="BP6" s="641"/>
      <c r="BQ6" s="641"/>
      <c r="BR6" s="641"/>
      <c r="BS6" s="641"/>
      <c r="BT6" s="641"/>
      <c r="BU6" s="641"/>
      <c r="BV6" s="641"/>
      <c r="BW6" s="641"/>
      <c r="BX6" s="641"/>
      <c r="BY6" s="641"/>
      <c r="BZ6" s="641"/>
      <c r="CA6" s="641"/>
      <c r="CB6" s="641"/>
      <c r="CC6" s="641"/>
      <c r="CD6" s="641"/>
      <c r="CE6" s="641"/>
      <c r="CF6" s="641"/>
      <c r="CG6" s="641"/>
      <c r="CH6" s="641"/>
      <c r="CI6" s="641"/>
      <c r="CJ6" s="641"/>
      <c r="CK6" s="641"/>
      <c r="CL6" s="641"/>
      <c r="CM6" s="641"/>
      <c r="CN6" s="641"/>
      <c r="CO6" s="641"/>
      <c r="CP6" s="641"/>
      <c r="CQ6" s="641"/>
      <c r="CR6" s="641"/>
      <c r="CS6" s="641"/>
      <c r="CT6" s="641"/>
      <c r="CU6" s="641"/>
      <c r="CV6" s="641"/>
      <c r="CW6" s="641"/>
      <c r="CX6" s="641"/>
      <c r="CY6" s="641"/>
      <c r="CZ6" s="641"/>
      <c r="DA6" s="641"/>
      <c r="DB6" s="641"/>
      <c r="DC6" s="641"/>
      <c r="DD6" s="641"/>
      <c r="DE6" s="641"/>
      <c r="DF6" s="641"/>
      <c r="DG6" s="641"/>
      <c r="DH6" s="641"/>
      <c r="DI6" s="641"/>
      <c r="DJ6" s="641"/>
      <c r="DK6" s="641"/>
      <c r="DL6" s="641"/>
      <c r="DM6" s="641"/>
      <c r="DN6" s="641"/>
      <c r="DO6" s="641"/>
      <c r="DP6" s="641"/>
      <c r="DQ6" s="641"/>
      <c r="DR6" s="641"/>
      <c r="DS6" s="641"/>
      <c r="DT6" s="641"/>
      <c r="DU6" s="641"/>
      <c r="DV6" s="641"/>
      <c r="DW6" s="641"/>
      <c r="DX6" s="641"/>
      <c r="DY6" s="641"/>
      <c r="DZ6" s="641"/>
      <c r="EA6" s="641"/>
      <c r="EB6" s="641"/>
      <c r="EC6" s="641"/>
      <c r="ED6" s="641"/>
      <c r="EE6" s="641"/>
      <c r="EF6" s="641"/>
      <c r="EG6" s="641"/>
      <c r="EH6" s="641"/>
      <c r="EI6" s="641"/>
      <c r="EJ6" s="641"/>
      <c r="EK6" s="641"/>
      <c r="EL6" s="641"/>
      <c r="EM6" s="641"/>
      <c r="EN6" s="641"/>
      <c r="EO6" s="641"/>
      <c r="EP6" s="641"/>
      <c r="EQ6" s="641"/>
      <c r="ER6" s="641"/>
      <c r="ES6" s="641"/>
      <c r="ET6" s="641"/>
      <c r="EU6" s="641"/>
      <c r="EV6" s="641"/>
      <c r="EW6" s="641"/>
      <c r="EX6" s="641"/>
      <c r="EY6" s="641"/>
      <c r="EZ6" s="641"/>
      <c r="FA6" s="641"/>
      <c r="FB6" s="641"/>
      <c r="FC6" s="642"/>
    </row>
    <row r="7" spans="1:162" ht="28.5" customHeight="1" thickBot="1" x14ac:dyDescent="0.3">
      <c r="A7" s="707" t="s">
        <v>56</v>
      </c>
      <c r="B7" s="708"/>
      <c r="C7" s="708"/>
      <c r="D7" s="708"/>
      <c r="E7" s="708"/>
      <c r="F7" s="708"/>
      <c r="G7" s="640" t="s">
        <v>287</v>
      </c>
      <c r="H7" s="641"/>
      <c r="I7" s="641"/>
      <c r="J7" s="641"/>
      <c r="K7" s="641"/>
      <c r="L7" s="641"/>
      <c r="M7" s="641"/>
      <c r="N7" s="641"/>
      <c r="O7" s="641"/>
      <c r="P7" s="641"/>
      <c r="Q7" s="641"/>
      <c r="R7" s="641"/>
      <c r="S7" s="641"/>
      <c r="T7" s="641"/>
      <c r="U7" s="641"/>
      <c r="V7" s="641"/>
      <c r="W7" s="641"/>
      <c r="X7" s="641"/>
      <c r="Y7" s="641"/>
      <c r="Z7" s="641"/>
      <c r="AA7" s="641"/>
      <c r="AB7" s="641"/>
      <c r="AC7" s="641"/>
      <c r="AD7" s="641"/>
      <c r="AE7" s="641"/>
      <c r="AF7" s="641"/>
      <c r="AG7" s="641"/>
      <c r="AH7" s="641"/>
      <c r="AI7" s="641"/>
      <c r="AJ7" s="641"/>
      <c r="AK7" s="641"/>
      <c r="AL7" s="641"/>
      <c r="AM7" s="641"/>
      <c r="AN7" s="641"/>
      <c r="AO7" s="641"/>
      <c r="AP7" s="641"/>
      <c r="AQ7" s="641"/>
      <c r="AR7" s="641"/>
      <c r="AS7" s="641"/>
      <c r="AT7" s="641"/>
      <c r="AU7" s="641"/>
      <c r="AV7" s="641"/>
      <c r="AW7" s="641"/>
      <c r="AX7" s="641"/>
      <c r="AY7" s="641"/>
      <c r="AZ7" s="641"/>
      <c r="BA7" s="641"/>
      <c r="BB7" s="641"/>
      <c r="BC7" s="641"/>
      <c r="BD7" s="641"/>
      <c r="BE7" s="641"/>
      <c r="BF7" s="641"/>
      <c r="BG7" s="641"/>
      <c r="BH7" s="641"/>
      <c r="BI7" s="641"/>
      <c r="BJ7" s="641"/>
      <c r="BK7" s="641"/>
      <c r="BL7" s="641"/>
      <c r="BM7" s="641"/>
      <c r="BN7" s="641"/>
      <c r="BO7" s="641"/>
      <c r="BP7" s="641"/>
      <c r="BQ7" s="641"/>
      <c r="BR7" s="641"/>
      <c r="BS7" s="641"/>
      <c r="BT7" s="641"/>
      <c r="BU7" s="641"/>
      <c r="BV7" s="641"/>
      <c r="BW7" s="641"/>
      <c r="BX7" s="641"/>
      <c r="BY7" s="641"/>
      <c r="BZ7" s="641"/>
      <c r="CA7" s="641"/>
      <c r="CB7" s="641"/>
      <c r="CC7" s="641"/>
      <c r="CD7" s="641"/>
      <c r="CE7" s="641"/>
      <c r="CF7" s="641"/>
      <c r="CG7" s="641"/>
      <c r="CH7" s="641"/>
      <c r="CI7" s="641"/>
      <c r="CJ7" s="641"/>
      <c r="CK7" s="641"/>
      <c r="CL7" s="641"/>
      <c r="CM7" s="641"/>
      <c r="CN7" s="641"/>
      <c r="CO7" s="641"/>
      <c r="CP7" s="641"/>
      <c r="CQ7" s="641"/>
      <c r="CR7" s="641"/>
      <c r="CS7" s="641"/>
      <c r="CT7" s="641"/>
      <c r="CU7" s="641"/>
      <c r="CV7" s="641"/>
      <c r="CW7" s="641"/>
      <c r="CX7" s="641"/>
      <c r="CY7" s="641"/>
      <c r="CZ7" s="641"/>
      <c r="DA7" s="641"/>
      <c r="DB7" s="641"/>
      <c r="DC7" s="641"/>
      <c r="DD7" s="641"/>
      <c r="DE7" s="641"/>
      <c r="DF7" s="641"/>
      <c r="DG7" s="641"/>
      <c r="DH7" s="641"/>
      <c r="DI7" s="641"/>
      <c r="DJ7" s="641"/>
      <c r="DK7" s="641"/>
      <c r="DL7" s="641"/>
      <c r="DM7" s="641"/>
      <c r="DN7" s="641"/>
      <c r="DO7" s="641"/>
      <c r="DP7" s="641"/>
      <c r="DQ7" s="641"/>
      <c r="DR7" s="641"/>
      <c r="DS7" s="641"/>
      <c r="DT7" s="641"/>
      <c r="DU7" s="641"/>
      <c r="DV7" s="641"/>
      <c r="DW7" s="641"/>
      <c r="DX7" s="641"/>
      <c r="DY7" s="641"/>
      <c r="DZ7" s="641"/>
      <c r="EA7" s="641"/>
      <c r="EB7" s="641"/>
      <c r="EC7" s="641"/>
      <c r="ED7" s="641"/>
      <c r="EE7" s="641"/>
      <c r="EF7" s="641"/>
      <c r="EG7" s="641"/>
      <c r="EH7" s="641"/>
      <c r="EI7" s="641"/>
      <c r="EJ7" s="641"/>
      <c r="EK7" s="641"/>
      <c r="EL7" s="641"/>
      <c r="EM7" s="641"/>
      <c r="EN7" s="641"/>
      <c r="EO7" s="641"/>
      <c r="EP7" s="641"/>
      <c r="EQ7" s="641"/>
      <c r="ER7" s="641"/>
      <c r="ES7" s="641"/>
      <c r="ET7" s="641"/>
      <c r="EU7" s="641"/>
      <c r="EV7" s="641"/>
      <c r="EW7" s="641"/>
      <c r="EX7" s="641"/>
      <c r="EY7" s="641"/>
      <c r="EZ7" s="641"/>
      <c r="FA7" s="641"/>
      <c r="FB7" s="641"/>
      <c r="FC7" s="642"/>
    </row>
    <row r="8" spans="1:162" ht="36" customHeight="1" thickBot="1" x14ac:dyDescent="0.3">
      <c r="A8" s="707" t="s">
        <v>1</v>
      </c>
      <c r="B8" s="708"/>
      <c r="C8" s="708"/>
      <c r="D8" s="708"/>
      <c r="E8" s="708"/>
      <c r="F8" s="708"/>
      <c r="G8" s="640" t="s">
        <v>288</v>
      </c>
      <c r="H8" s="641"/>
      <c r="I8" s="641"/>
      <c r="J8" s="641"/>
      <c r="K8" s="641"/>
      <c r="L8" s="641"/>
      <c r="M8" s="641"/>
      <c r="N8" s="641"/>
      <c r="O8" s="641"/>
      <c r="P8" s="641"/>
      <c r="Q8" s="641"/>
      <c r="R8" s="641"/>
      <c r="S8" s="641"/>
      <c r="T8" s="641"/>
      <c r="U8" s="641"/>
      <c r="V8" s="641"/>
      <c r="W8" s="641"/>
      <c r="X8" s="641"/>
      <c r="Y8" s="641"/>
      <c r="Z8" s="641"/>
      <c r="AA8" s="641"/>
      <c r="AB8" s="641"/>
      <c r="AC8" s="641"/>
      <c r="AD8" s="641"/>
      <c r="AE8" s="641"/>
      <c r="AF8" s="641"/>
      <c r="AG8" s="641"/>
      <c r="AH8" s="641"/>
      <c r="AI8" s="641"/>
      <c r="AJ8" s="641"/>
      <c r="AK8" s="641"/>
      <c r="AL8" s="641"/>
      <c r="AM8" s="641"/>
      <c r="AN8" s="641"/>
      <c r="AO8" s="641"/>
      <c r="AP8" s="641"/>
      <c r="AQ8" s="641"/>
      <c r="AR8" s="641"/>
      <c r="AS8" s="641"/>
      <c r="AT8" s="641"/>
      <c r="AU8" s="641"/>
      <c r="AV8" s="641"/>
      <c r="AW8" s="641"/>
      <c r="AX8" s="641"/>
      <c r="AY8" s="641"/>
      <c r="AZ8" s="641"/>
      <c r="BA8" s="641"/>
      <c r="BB8" s="641"/>
      <c r="BC8" s="641"/>
      <c r="BD8" s="641"/>
      <c r="BE8" s="641"/>
      <c r="BF8" s="641"/>
      <c r="BG8" s="641"/>
      <c r="BH8" s="641"/>
      <c r="BI8" s="641"/>
      <c r="BJ8" s="641"/>
      <c r="BK8" s="641"/>
      <c r="BL8" s="641"/>
      <c r="BM8" s="641"/>
      <c r="BN8" s="641"/>
      <c r="BO8" s="641"/>
      <c r="BP8" s="641"/>
      <c r="BQ8" s="641"/>
      <c r="BR8" s="641"/>
      <c r="BS8" s="641"/>
      <c r="BT8" s="641"/>
      <c r="BU8" s="641"/>
      <c r="BV8" s="641"/>
      <c r="BW8" s="641"/>
      <c r="BX8" s="641"/>
      <c r="BY8" s="641"/>
      <c r="BZ8" s="641"/>
      <c r="CA8" s="641"/>
      <c r="CB8" s="641"/>
      <c r="CC8" s="641"/>
      <c r="CD8" s="641"/>
      <c r="CE8" s="641"/>
      <c r="CF8" s="641"/>
      <c r="CG8" s="641"/>
      <c r="CH8" s="641"/>
      <c r="CI8" s="641"/>
      <c r="CJ8" s="641"/>
      <c r="CK8" s="641"/>
      <c r="CL8" s="641"/>
      <c r="CM8" s="641"/>
      <c r="CN8" s="641"/>
      <c r="CO8" s="641"/>
      <c r="CP8" s="641"/>
      <c r="CQ8" s="641"/>
      <c r="CR8" s="641"/>
      <c r="CS8" s="641"/>
      <c r="CT8" s="641"/>
      <c r="CU8" s="641"/>
      <c r="CV8" s="641"/>
      <c r="CW8" s="641"/>
      <c r="CX8" s="641"/>
      <c r="CY8" s="641"/>
      <c r="CZ8" s="641"/>
      <c r="DA8" s="641"/>
      <c r="DB8" s="641"/>
      <c r="DC8" s="641"/>
      <c r="DD8" s="641"/>
      <c r="DE8" s="641"/>
      <c r="DF8" s="641"/>
      <c r="DG8" s="641"/>
      <c r="DH8" s="641"/>
      <c r="DI8" s="641"/>
      <c r="DJ8" s="641"/>
      <c r="DK8" s="641"/>
      <c r="DL8" s="641"/>
      <c r="DM8" s="641"/>
      <c r="DN8" s="641"/>
      <c r="DO8" s="641"/>
      <c r="DP8" s="641"/>
      <c r="DQ8" s="641"/>
      <c r="DR8" s="641"/>
      <c r="DS8" s="641"/>
      <c r="DT8" s="641"/>
      <c r="DU8" s="641"/>
      <c r="DV8" s="641"/>
      <c r="DW8" s="641"/>
      <c r="DX8" s="641"/>
      <c r="DY8" s="641"/>
      <c r="DZ8" s="641"/>
      <c r="EA8" s="641"/>
      <c r="EB8" s="641"/>
      <c r="EC8" s="641"/>
      <c r="ED8" s="641"/>
      <c r="EE8" s="641"/>
      <c r="EF8" s="641"/>
      <c r="EG8" s="641"/>
      <c r="EH8" s="641"/>
      <c r="EI8" s="641"/>
      <c r="EJ8" s="641"/>
      <c r="EK8" s="641"/>
      <c r="EL8" s="641"/>
      <c r="EM8" s="641"/>
      <c r="EN8" s="641"/>
      <c r="EO8" s="641"/>
      <c r="EP8" s="641"/>
      <c r="EQ8" s="641"/>
      <c r="ER8" s="641"/>
      <c r="ES8" s="641"/>
      <c r="ET8" s="641"/>
      <c r="EU8" s="641"/>
      <c r="EV8" s="641"/>
      <c r="EW8" s="641"/>
      <c r="EX8" s="641"/>
      <c r="EY8" s="641"/>
      <c r="EZ8" s="641"/>
      <c r="FA8" s="641"/>
      <c r="FB8" s="641"/>
      <c r="FC8" s="642"/>
    </row>
    <row r="9" spans="1:162" ht="18.75" thickBot="1" x14ac:dyDescent="0.3">
      <c r="A9" s="45"/>
      <c r="B9" s="44"/>
      <c r="C9" s="44"/>
      <c r="D9" s="44"/>
      <c r="E9" s="44"/>
      <c r="F9" s="44"/>
      <c r="G9" s="41"/>
      <c r="H9" s="41"/>
      <c r="I9" s="41"/>
      <c r="J9" s="41"/>
      <c r="K9" s="115"/>
      <c r="L9" s="115"/>
      <c r="M9" s="115"/>
      <c r="N9" s="115"/>
      <c r="O9" s="41"/>
      <c r="P9" s="41"/>
      <c r="Q9" s="41"/>
      <c r="R9" s="41"/>
      <c r="S9" s="41"/>
      <c r="T9" s="41"/>
      <c r="U9" s="55"/>
      <c r="V9" s="41"/>
      <c r="W9" s="41"/>
      <c r="X9" s="41"/>
      <c r="Y9" s="55"/>
      <c r="Z9" s="41"/>
      <c r="AA9" s="41"/>
      <c r="AB9" s="41"/>
      <c r="AC9" s="41"/>
      <c r="AD9" s="115"/>
      <c r="AE9" s="115"/>
      <c r="AF9" s="115"/>
      <c r="AG9" s="115"/>
      <c r="AH9" s="115"/>
      <c r="AI9" s="115"/>
      <c r="AJ9" s="115"/>
      <c r="AK9" s="115"/>
      <c r="AL9" s="115"/>
      <c r="AM9" s="115"/>
      <c r="AN9" s="115"/>
      <c r="AO9" s="115"/>
      <c r="AP9" s="115"/>
      <c r="AQ9" s="115"/>
      <c r="AR9" s="115"/>
      <c r="AS9" s="115"/>
      <c r="AT9" s="115"/>
      <c r="AU9" s="115"/>
      <c r="AV9" s="91"/>
      <c r="AW9" s="91"/>
      <c r="AX9" s="91"/>
      <c r="AY9" s="91"/>
      <c r="AZ9" s="91"/>
      <c r="BA9" s="91"/>
      <c r="BB9" s="91"/>
      <c r="BC9" s="91"/>
      <c r="BD9" s="91"/>
      <c r="BE9" s="91"/>
      <c r="BF9" s="91"/>
      <c r="BG9" s="91"/>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row>
    <row r="10" spans="1:162" s="2" customFormat="1" ht="36" customHeight="1" thickBot="1" x14ac:dyDescent="0.25">
      <c r="A10" s="684" t="s">
        <v>70</v>
      </c>
      <c r="B10" s="685"/>
      <c r="C10" s="685"/>
      <c r="D10" s="685"/>
      <c r="E10" s="685"/>
      <c r="F10" s="685"/>
      <c r="G10" s="685"/>
      <c r="H10" s="685"/>
      <c r="I10" s="686"/>
      <c r="J10" s="685" t="s">
        <v>237</v>
      </c>
      <c r="K10" s="685"/>
      <c r="L10" s="685"/>
      <c r="M10" s="685"/>
      <c r="N10" s="685"/>
      <c r="O10" s="685"/>
      <c r="P10" s="685"/>
      <c r="Q10" s="685"/>
      <c r="R10" s="685"/>
      <c r="S10" s="685"/>
      <c r="T10" s="685"/>
      <c r="U10" s="685"/>
      <c r="V10" s="685"/>
      <c r="W10" s="685"/>
      <c r="X10" s="685"/>
      <c r="Y10" s="685"/>
      <c r="Z10" s="685"/>
      <c r="AA10" s="685"/>
      <c r="AB10" s="685"/>
      <c r="AC10" s="685"/>
      <c r="AD10" s="685"/>
      <c r="AE10" s="685"/>
      <c r="AF10" s="685"/>
      <c r="AG10" s="685"/>
      <c r="AH10" s="685"/>
      <c r="AI10" s="685"/>
      <c r="AJ10" s="685"/>
      <c r="AK10" s="685"/>
      <c r="AL10" s="685"/>
      <c r="AM10" s="685"/>
      <c r="AN10" s="685"/>
      <c r="AO10" s="685"/>
      <c r="AP10" s="685"/>
      <c r="AQ10" s="685"/>
      <c r="AR10" s="685"/>
      <c r="AS10" s="685"/>
      <c r="AT10" s="685"/>
      <c r="AU10" s="685"/>
      <c r="AV10" s="685"/>
      <c r="AW10" s="685"/>
      <c r="AX10" s="685"/>
      <c r="AY10" s="685"/>
      <c r="AZ10" s="685"/>
      <c r="BA10" s="685"/>
      <c r="BB10" s="685"/>
      <c r="BC10" s="685"/>
      <c r="BD10" s="685"/>
      <c r="BE10" s="685"/>
      <c r="BF10" s="685"/>
      <c r="BG10" s="685"/>
      <c r="BH10" s="685"/>
      <c r="BI10" s="685"/>
      <c r="BJ10" s="685"/>
      <c r="BK10" s="685"/>
      <c r="BL10" s="685"/>
      <c r="BM10" s="685"/>
      <c r="BN10" s="685"/>
      <c r="BO10" s="685"/>
      <c r="BP10" s="685"/>
      <c r="BQ10" s="685"/>
      <c r="BR10" s="685"/>
      <c r="BS10" s="685"/>
      <c r="BT10" s="685"/>
      <c r="BU10" s="685"/>
      <c r="BV10" s="685"/>
      <c r="BW10" s="685"/>
      <c r="BX10" s="685"/>
      <c r="BY10" s="685"/>
      <c r="BZ10" s="685"/>
      <c r="CA10" s="685"/>
      <c r="CB10" s="685"/>
      <c r="CC10" s="685"/>
      <c r="CD10" s="685"/>
      <c r="CE10" s="685"/>
      <c r="CF10" s="685"/>
      <c r="CG10" s="685"/>
      <c r="CH10" s="685"/>
      <c r="CI10" s="685"/>
      <c r="CJ10" s="685"/>
      <c r="CK10" s="685"/>
      <c r="CL10" s="685"/>
      <c r="CM10" s="685"/>
      <c r="CN10" s="685"/>
      <c r="CO10" s="685"/>
      <c r="CP10" s="685"/>
      <c r="CQ10" s="685"/>
      <c r="CR10" s="685"/>
      <c r="CS10" s="685"/>
      <c r="CT10" s="685"/>
      <c r="CU10" s="685"/>
      <c r="CV10" s="685"/>
      <c r="CW10" s="685"/>
      <c r="CX10" s="685"/>
      <c r="CY10" s="685"/>
      <c r="CZ10" s="685"/>
      <c r="DA10" s="685"/>
      <c r="DB10" s="685"/>
      <c r="DC10" s="685"/>
      <c r="DD10" s="685"/>
      <c r="DE10" s="685"/>
      <c r="DF10" s="685"/>
      <c r="DG10" s="685"/>
      <c r="DH10" s="685"/>
      <c r="DI10" s="685"/>
      <c r="DJ10" s="685"/>
      <c r="DK10" s="685"/>
      <c r="DL10" s="685"/>
      <c r="DM10" s="685"/>
      <c r="DN10" s="685"/>
      <c r="DO10" s="685"/>
      <c r="DP10" s="685"/>
      <c r="DQ10" s="685"/>
      <c r="DR10" s="685"/>
      <c r="DS10" s="685"/>
      <c r="DT10" s="685"/>
      <c r="DU10" s="685"/>
      <c r="DV10" s="685"/>
      <c r="DW10" s="685"/>
      <c r="DX10" s="685"/>
      <c r="DY10" s="685"/>
      <c r="DZ10" s="685"/>
      <c r="EA10" s="685"/>
      <c r="EB10" s="685"/>
      <c r="EC10" s="685"/>
      <c r="ED10" s="685"/>
      <c r="EE10" s="685"/>
      <c r="EF10" s="685"/>
      <c r="EG10" s="685"/>
      <c r="EH10" s="685"/>
      <c r="EI10" s="685"/>
      <c r="EJ10" s="685"/>
      <c r="EK10" s="685"/>
      <c r="EL10" s="685"/>
      <c r="EM10" s="685"/>
      <c r="EN10" s="685"/>
      <c r="EO10" s="685"/>
      <c r="EP10" s="685"/>
      <c r="EQ10" s="685"/>
      <c r="ER10" s="685"/>
      <c r="ES10" s="686"/>
      <c r="ET10" s="674" t="s">
        <v>231</v>
      </c>
      <c r="EU10" s="674" t="s">
        <v>232</v>
      </c>
      <c r="EV10" s="711" t="s">
        <v>233</v>
      </c>
      <c r="EW10" s="716" t="s">
        <v>438</v>
      </c>
      <c r="EX10" s="711" t="s">
        <v>274</v>
      </c>
      <c r="EY10" s="704" t="s">
        <v>275</v>
      </c>
      <c r="EZ10" s="631" t="s">
        <v>276</v>
      </c>
      <c r="FA10" s="631" t="s">
        <v>277</v>
      </c>
      <c r="FB10" s="631" t="s">
        <v>279</v>
      </c>
      <c r="FC10" s="662" t="s">
        <v>278</v>
      </c>
      <c r="FF10" s="398"/>
    </row>
    <row r="11" spans="1:162" s="2" customFormat="1" ht="24.75" customHeight="1" thickBot="1" x14ac:dyDescent="0.25">
      <c r="A11" s="684" t="s">
        <v>80</v>
      </c>
      <c r="B11" s="685"/>
      <c r="C11" s="685"/>
      <c r="D11" s="685"/>
      <c r="E11" s="685"/>
      <c r="F11" s="685"/>
      <c r="G11" s="685"/>
      <c r="H11" s="685"/>
      <c r="I11" s="686"/>
      <c r="J11" s="627" t="s">
        <v>49</v>
      </c>
      <c r="K11" s="625"/>
      <c r="L11" s="625"/>
      <c r="M11" s="625"/>
      <c r="N11" s="625"/>
      <c r="O11" s="625"/>
      <c r="P11" s="625"/>
      <c r="Q11" s="625"/>
      <c r="R11" s="625"/>
      <c r="S11" s="625"/>
      <c r="T11" s="625"/>
      <c r="U11" s="625"/>
      <c r="V11" s="625"/>
      <c r="W11" s="625"/>
      <c r="X11" s="625"/>
      <c r="Y11" s="625"/>
      <c r="Z11" s="625"/>
      <c r="AA11" s="625"/>
      <c r="AB11" s="625"/>
      <c r="AC11" s="626"/>
      <c r="AD11" s="627" t="s">
        <v>50</v>
      </c>
      <c r="AE11" s="625"/>
      <c r="AF11" s="625"/>
      <c r="AG11" s="625"/>
      <c r="AH11" s="625"/>
      <c r="AI11" s="625"/>
      <c r="AJ11" s="625"/>
      <c r="AK11" s="625"/>
      <c r="AL11" s="625"/>
      <c r="AM11" s="625"/>
      <c r="AN11" s="625"/>
      <c r="AO11" s="625"/>
      <c r="AP11" s="625"/>
      <c r="AQ11" s="625"/>
      <c r="AR11" s="625"/>
      <c r="AS11" s="625"/>
      <c r="AT11" s="625"/>
      <c r="AU11" s="625"/>
      <c r="AV11" s="625"/>
      <c r="AW11" s="625"/>
      <c r="AX11" s="625"/>
      <c r="AY11" s="625"/>
      <c r="AZ11" s="625"/>
      <c r="BA11" s="625"/>
      <c r="BB11" s="625"/>
      <c r="BC11" s="625"/>
      <c r="BD11" s="625"/>
      <c r="BE11" s="625"/>
      <c r="BF11" s="625"/>
      <c r="BG11" s="626"/>
      <c r="BH11" s="627" t="s">
        <v>62</v>
      </c>
      <c r="BI11" s="625"/>
      <c r="BJ11" s="625"/>
      <c r="BK11" s="625"/>
      <c r="BL11" s="625"/>
      <c r="BM11" s="625"/>
      <c r="BN11" s="625"/>
      <c r="BO11" s="625"/>
      <c r="BP11" s="625"/>
      <c r="BQ11" s="625"/>
      <c r="BR11" s="625"/>
      <c r="BS11" s="625"/>
      <c r="BT11" s="625"/>
      <c r="BU11" s="625"/>
      <c r="BV11" s="625"/>
      <c r="BW11" s="625"/>
      <c r="BX11" s="625"/>
      <c r="BY11" s="625"/>
      <c r="BZ11" s="625"/>
      <c r="CA11" s="625"/>
      <c r="CB11" s="625"/>
      <c r="CC11" s="625"/>
      <c r="CD11" s="625"/>
      <c r="CE11" s="625"/>
      <c r="CF11" s="625"/>
      <c r="CG11" s="625"/>
      <c r="CH11" s="625"/>
      <c r="CI11" s="625"/>
      <c r="CJ11" s="625"/>
      <c r="CK11" s="626"/>
      <c r="CL11" s="625" t="s">
        <v>63</v>
      </c>
      <c r="CM11" s="625"/>
      <c r="CN11" s="625"/>
      <c r="CO11" s="625"/>
      <c r="CP11" s="625"/>
      <c r="CQ11" s="625"/>
      <c r="CR11" s="625"/>
      <c r="CS11" s="625"/>
      <c r="CT11" s="625"/>
      <c r="CU11" s="625"/>
      <c r="CV11" s="625"/>
      <c r="CW11" s="625"/>
      <c r="CX11" s="625"/>
      <c r="CY11" s="625"/>
      <c r="CZ11" s="625"/>
      <c r="DA11" s="625"/>
      <c r="DB11" s="625"/>
      <c r="DC11" s="625"/>
      <c r="DD11" s="625"/>
      <c r="DE11" s="625"/>
      <c r="DF11" s="625"/>
      <c r="DG11" s="625"/>
      <c r="DH11" s="625"/>
      <c r="DI11" s="625"/>
      <c r="DJ11" s="625"/>
      <c r="DK11" s="625"/>
      <c r="DL11" s="625"/>
      <c r="DM11" s="625"/>
      <c r="DN11" s="625"/>
      <c r="DO11" s="625"/>
      <c r="DP11" s="627" t="s">
        <v>64</v>
      </c>
      <c r="DQ11" s="625"/>
      <c r="DR11" s="625"/>
      <c r="DS11" s="625"/>
      <c r="DT11" s="625"/>
      <c r="DU11" s="625"/>
      <c r="DV11" s="625"/>
      <c r="DW11" s="625"/>
      <c r="DX11" s="625"/>
      <c r="DY11" s="625"/>
      <c r="DZ11" s="625"/>
      <c r="EA11" s="625"/>
      <c r="EB11" s="625"/>
      <c r="EC11" s="625"/>
      <c r="ED11" s="625"/>
      <c r="EE11" s="625"/>
      <c r="EF11" s="625"/>
      <c r="EG11" s="625"/>
      <c r="EH11" s="625"/>
      <c r="EI11" s="625"/>
      <c r="EJ11" s="625"/>
      <c r="EK11" s="625"/>
      <c r="EL11" s="625"/>
      <c r="EM11" s="625"/>
      <c r="EN11" s="625"/>
      <c r="EO11" s="625"/>
      <c r="EP11" s="625"/>
      <c r="EQ11" s="625"/>
      <c r="ER11" s="625"/>
      <c r="ES11" s="625"/>
      <c r="ET11" s="675"/>
      <c r="EU11" s="675"/>
      <c r="EV11" s="712"/>
      <c r="EW11" s="717"/>
      <c r="EX11" s="712"/>
      <c r="EY11" s="705"/>
      <c r="EZ11" s="632"/>
      <c r="FA11" s="632"/>
      <c r="FB11" s="632"/>
      <c r="FC11" s="663"/>
      <c r="FF11" s="399"/>
    </row>
    <row r="12" spans="1:162" s="2" customFormat="1" ht="126.75" customHeight="1" thickBot="1" x14ac:dyDescent="0.25">
      <c r="A12" s="83" t="s">
        <v>71</v>
      </c>
      <c r="B12" s="83" t="s">
        <v>72</v>
      </c>
      <c r="C12" s="78" t="s">
        <v>73</v>
      </c>
      <c r="D12" s="82" t="s">
        <v>74</v>
      </c>
      <c r="E12" s="82" t="s">
        <v>75</v>
      </c>
      <c r="F12" s="82" t="s">
        <v>76</v>
      </c>
      <c r="G12" s="82" t="s">
        <v>77</v>
      </c>
      <c r="H12" s="82" t="s">
        <v>78</v>
      </c>
      <c r="I12" s="85" t="s">
        <v>79</v>
      </c>
      <c r="J12" s="84" t="s">
        <v>242</v>
      </c>
      <c r="K12" s="77" t="s">
        <v>220</v>
      </c>
      <c r="L12" s="78" t="s">
        <v>229</v>
      </c>
      <c r="M12" s="77" t="s">
        <v>221</v>
      </c>
      <c r="N12" s="78" t="s">
        <v>58</v>
      </c>
      <c r="O12" s="77" t="s">
        <v>222</v>
      </c>
      <c r="P12" s="78" t="s">
        <v>59</v>
      </c>
      <c r="Q12" s="77" t="s">
        <v>223</v>
      </c>
      <c r="R12" s="78" t="s">
        <v>60</v>
      </c>
      <c r="S12" s="77" t="s">
        <v>224</v>
      </c>
      <c r="T12" s="78" t="s">
        <v>61</v>
      </c>
      <c r="U12" s="77" t="s">
        <v>225</v>
      </c>
      <c r="V12" s="78" t="s">
        <v>51</v>
      </c>
      <c r="W12" s="77" t="s">
        <v>226</v>
      </c>
      <c r="X12" s="86" t="s">
        <v>230</v>
      </c>
      <c r="Y12" s="87" t="s">
        <v>228</v>
      </c>
      <c r="Z12" s="131" t="s">
        <v>280</v>
      </c>
      <c r="AA12" s="117" t="s">
        <v>301</v>
      </c>
      <c r="AB12" s="118" t="s">
        <v>281</v>
      </c>
      <c r="AC12" s="117" t="s">
        <v>302</v>
      </c>
      <c r="AD12" s="84" t="s">
        <v>242</v>
      </c>
      <c r="AE12" s="77" t="s">
        <v>215</v>
      </c>
      <c r="AF12" s="78" t="s">
        <v>52</v>
      </c>
      <c r="AG12" s="77" t="s">
        <v>216</v>
      </c>
      <c r="AH12" s="78" t="s">
        <v>53</v>
      </c>
      <c r="AI12" s="77" t="s">
        <v>217</v>
      </c>
      <c r="AJ12" s="78" t="s">
        <v>54</v>
      </c>
      <c r="AK12" s="77" t="s">
        <v>218</v>
      </c>
      <c r="AL12" s="78" t="s">
        <v>55</v>
      </c>
      <c r="AM12" s="77" t="s">
        <v>219</v>
      </c>
      <c r="AN12" s="78" t="s">
        <v>57</v>
      </c>
      <c r="AO12" s="77" t="s">
        <v>220</v>
      </c>
      <c r="AP12" s="78" t="s">
        <v>229</v>
      </c>
      <c r="AQ12" s="77" t="s">
        <v>221</v>
      </c>
      <c r="AR12" s="78" t="s">
        <v>58</v>
      </c>
      <c r="AS12" s="77" t="s">
        <v>222</v>
      </c>
      <c r="AT12" s="78" t="s">
        <v>59</v>
      </c>
      <c r="AU12" s="77" t="s">
        <v>223</v>
      </c>
      <c r="AV12" s="78" t="s">
        <v>461</v>
      </c>
      <c r="AW12" s="77" t="s">
        <v>224</v>
      </c>
      <c r="AX12" s="78" t="s">
        <v>61</v>
      </c>
      <c r="AY12" s="77" t="s">
        <v>225</v>
      </c>
      <c r="AZ12" s="78" t="s">
        <v>51</v>
      </c>
      <c r="BA12" s="77" t="s">
        <v>226</v>
      </c>
      <c r="BB12" s="86" t="s">
        <v>230</v>
      </c>
      <c r="BC12" s="87" t="s">
        <v>228</v>
      </c>
      <c r="BD12" s="116" t="s">
        <v>272</v>
      </c>
      <c r="BE12" s="117" t="s">
        <v>303</v>
      </c>
      <c r="BF12" s="118" t="s">
        <v>271</v>
      </c>
      <c r="BG12" s="117" t="s">
        <v>304</v>
      </c>
      <c r="BH12" s="84" t="s">
        <v>242</v>
      </c>
      <c r="BI12" s="77" t="s">
        <v>215</v>
      </c>
      <c r="BJ12" s="78" t="s">
        <v>52</v>
      </c>
      <c r="BK12" s="77" t="s">
        <v>216</v>
      </c>
      <c r="BL12" s="78" t="s">
        <v>53</v>
      </c>
      <c r="BM12" s="77" t="s">
        <v>217</v>
      </c>
      <c r="BN12" s="78" t="s">
        <v>54</v>
      </c>
      <c r="BO12" s="77" t="s">
        <v>218</v>
      </c>
      <c r="BP12" s="78" t="s">
        <v>55</v>
      </c>
      <c r="BQ12" s="77" t="s">
        <v>219</v>
      </c>
      <c r="BR12" s="78" t="s">
        <v>57</v>
      </c>
      <c r="BS12" s="77" t="s">
        <v>220</v>
      </c>
      <c r="BT12" s="78" t="s">
        <v>229</v>
      </c>
      <c r="BU12" s="77" t="s">
        <v>221</v>
      </c>
      <c r="BV12" s="78" t="s">
        <v>58</v>
      </c>
      <c r="BW12" s="77" t="s">
        <v>222</v>
      </c>
      <c r="BX12" s="78" t="s">
        <v>59</v>
      </c>
      <c r="BY12" s="77" t="s">
        <v>223</v>
      </c>
      <c r="BZ12" s="78" t="s">
        <v>60</v>
      </c>
      <c r="CA12" s="77" t="s">
        <v>224</v>
      </c>
      <c r="CB12" s="78" t="s">
        <v>61</v>
      </c>
      <c r="CC12" s="77" t="s">
        <v>225</v>
      </c>
      <c r="CD12" s="78" t="s">
        <v>51</v>
      </c>
      <c r="CE12" s="77" t="s">
        <v>226</v>
      </c>
      <c r="CF12" s="86" t="s">
        <v>230</v>
      </c>
      <c r="CG12" s="87" t="s">
        <v>228</v>
      </c>
      <c r="CH12" s="116" t="s">
        <v>234</v>
      </c>
      <c r="CI12" s="117" t="s">
        <v>305</v>
      </c>
      <c r="CJ12" s="118" t="s">
        <v>235</v>
      </c>
      <c r="CK12" s="117" t="s">
        <v>306</v>
      </c>
      <c r="CL12" s="84" t="s">
        <v>242</v>
      </c>
      <c r="CM12" s="77" t="s">
        <v>215</v>
      </c>
      <c r="CN12" s="78" t="s">
        <v>52</v>
      </c>
      <c r="CO12" s="77" t="s">
        <v>216</v>
      </c>
      <c r="CP12" s="78" t="s">
        <v>53</v>
      </c>
      <c r="CQ12" s="77" t="s">
        <v>217</v>
      </c>
      <c r="CR12" s="78" t="s">
        <v>54</v>
      </c>
      <c r="CS12" s="77" t="s">
        <v>218</v>
      </c>
      <c r="CT12" s="78" t="s">
        <v>55</v>
      </c>
      <c r="CU12" s="77" t="s">
        <v>219</v>
      </c>
      <c r="CV12" s="78" t="s">
        <v>57</v>
      </c>
      <c r="CW12" s="77" t="s">
        <v>220</v>
      </c>
      <c r="CX12" s="78" t="s">
        <v>229</v>
      </c>
      <c r="CY12" s="77" t="s">
        <v>221</v>
      </c>
      <c r="CZ12" s="78" t="s">
        <v>58</v>
      </c>
      <c r="DA12" s="77" t="s">
        <v>222</v>
      </c>
      <c r="DB12" s="78" t="s">
        <v>59</v>
      </c>
      <c r="DC12" s="77" t="s">
        <v>223</v>
      </c>
      <c r="DD12" s="78" t="s">
        <v>60</v>
      </c>
      <c r="DE12" s="77" t="s">
        <v>224</v>
      </c>
      <c r="DF12" s="78" t="s">
        <v>61</v>
      </c>
      <c r="DG12" s="77" t="s">
        <v>225</v>
      </c>
      <c r="DH12" s="78" t="s">
        <v>51</v>
      </c>
      <c r="DI12" s="77" t="s">
        <v>226</v>
      </c>
      <c r="DJ12" s="86" t="s">
        <v>230</v>
      </c>
      <c r="DK12" s="87" t="s">
        <v>228</v>
      </c>
      <c r="DL12" s="116" t="s">
        <v>238</v>
      </c>
      <c r="DM12" s="117" t="s">
        <v>307</v>
      </c>
      <c r="DN12" s="118" t="s">
        <v>239</v>
      </c>
      <c r="DO12" s="117" t="s">
        <v>308</v>
      </c>
      <c r="DP12" s="84" t="s">
        <v>242</v>
      </c>
      <c r="DQ12" s="77" t="s">
        <v>215</v>
      </c>
      <c r="DR12" s="78" t="s">
        <v>52</v>
      </c>
      <c r="DS12" s="77" t="s">
        <v>216</v>
      </c>
      <c r="DT12" s="78" t="s">
        <v>53</v>
      </c>
      <c r="DU12" s="77" t="s">
        <v>217</v>
      </c>
      <c r="DV12" s="78" t="s">
        <v>54</v>
      </c>
      <c r="DW12" s="77" t="s">
        <v>218</v>
      </c>
      <c r="DX12" s="78" t="s">
        <v>55</v>
      </c>
      <c r="DY12" s="77" t="s">
        <v>219</v>
      </c>
      <c r="DZ12" s="78" t="s">
        <v>57</v>
      </c>
      <c r="EA12" s="77" t="s">
        <v>220</v>
      </c>
      <c r="EB12" s="78" t="s">
        <v>229</v>
      </c>
      <c r="EC12" s="77" t="s">
        <v>221</v>
      </c>
      <c r="ED12" s="78" t="s">
        <v>58</v>
      </c>
      <c r="EE12" s="77" t="s">
        <v>222</v>
      </c>
      <c r="EF12" s="78" t="s">
        <v>59</v>
      </c>
      <c r="EG12" s="77" t="s">
        <v>223</v>
      </c>
      <c r="EH12" s="78" t="s">
        <v>60</v>
      </c>
      <c r="EI12" s="77" t="s">
        <v>224</v>
      </c>
      <c r="EJ12" s="78" t="s">
        <v>61</v>
      </c>
      <c r="EK12" s="77" t="s">
        <v>225</v>
      </c>
      <c r="EL12" s="78" t="s">
        <v>51</v>
      </c>
      <c r="EM12" s="77" t="s">
        <v>226</v>
      </c>
      <c r="EN12" s="86" t="s">
        <v>230</v>
      </c>
      <c r="EO12" s="87" t="s">
        <v>228</v>
      </c>
      <c r="EP12" s="116" t="s">
        <v>240</v>
      </c>
      <c r="EQ12" s="117" t="s">
        <v>309</v>
      </c>
      <c r="ER12" s="118" t="s">
        <v>241</v>
      </c>
      <c r="ES12" s="117" t="s">
        <v>310</v>
      </c>
      <c r="ET12" s="676"/>
      <c r="EU12" s="676"/>
      <c r="EV12" s="713"/>
      <c r="EW12" s="718"/>
      <c r="EX12" s="713"/>
      <c r="EY12" s="706"/>
      <c r="EZ12" s="633"/>
      <c r="FA12" s="633"/>
      <c r="FB12" s="633"/>
      <c r="FC12" s="664"/>
    </row>
    <row r="13" spans="1:162" s="40" customFormat="1" ht="217.5" customHeight="1" thickBot="1" x14ac:dyDescent="0.3">
      <c r="A13" s="454">
        <v>2</v>
      </c>
      <c r="B13" s="455">
        <v>34</v>
      </c>
      <c r="C13" s="454">
        <v>256</v>
      </c>
      <c r="D13" s="456" t="s">
        <v>289</v>
      </c>
      <c r="E13" s="457">
        <v>1</v>
      </c>
      <c r="F13" s="458" t="s">
        <v>290</v>
      </c>
      <c r="G13" s="457" t="s">
        <v>291</v>
      </c>
      <c r="H13" s="457" t="s">
        <v>292</v>
      </c>
      <c r="I13" s="467">
        <f>+AB13+BC13+BH13+CL13+DP13</f>
        <v>0.14999999999999997</v>
      </c>
      <c r="J13" s="144">
        <v>1.4E-2</v>
      </c>
      <c r="K13" s="144">
        <v>0</v>
      </c>
      <c r="L13" s="144">
        <v>0</v>
      </c>
      <c r="M13" s="144">
        <v>1.4E-2</v>
      </c>
      <c r="N13" s="144">
        <v>2.3E-3</v>
      </c>
      <c r="O13" s="144">
        <v>1.4E-2</v>
      </c>
      <c r="P13" s="144">
        <v>4.5999999999999999E-3</v>
      </c>
      <c r="Q13" s="144">
        <v>1.4E-2</v>
      </c>
      <c r="R13" s="144">
        <v>7.1000000000000004E-3</v>
      </c>
      <c r="S13" s="144">
        <v>1.4E-2</v>
      </c>
      <c r="T13" s="145">
        <v>1.03E-2</v>
      </c>
      <c r="U13" s="144">
        <v>1.4E-2</v>
      </c>
      <c r="V13" s="145">
        <v>1.37E-2</v>
      </c>
      <c r="W13" s="145">
        <v>1.6E-2</v>
      </c>
      <c r="X13" s="145">
        <v>1.7899999999999999E-2</v>
      </c>
      <c r="Y13" s="146">
        <f>+W13</f>
        <v>1.6E-2</v>
      </c>
      <c r="Z13" s="436">
        <f>+Y13</f>
        <v>1.6E-2</v>
      </c>
      <c r="AA13" s="436">
        <f>+X13</f>
        <v>1.7899999999999999E-2</v>
      </c>
      <c r="AB13" s="436">
        <f>+Z13</f>
        <v>1.6E-2</v>
      </c>
      <c r="AC13" s="436">
        <f>+AA13</f>
        <v>1.7899999999999999E-2</v>
      </c>
      <c r="AD13" s="147">
        <v>2.7E-2</v>
      </c>
      <c r="AE13" s="144">
        <v>0</v>
      </c>
      <c r="AF13" s="144">
        <v>0</v>
      </c>
      <c r="AG13" s="145">
        <v>5.7999999999999996E-3</v>
      </c>
      <c r="AH13" s="145">
        <v>5.7999999999999996E-3</v>
      </c>
      <c r="AI13" s="145">
        <v>5.3000000000000009E-3</v>
      </c>
      <c r="AJ13" s="145">
        <v>5.3000000000000009E-3</v>
      </c>
      <c r="AK13" s="145">
        <v>8.0999999999999978E-3</v>
      </c>
      <c r="AL13" s="145">
        <v>8.0999999999999978E-3</v>
      </c>
      <c r="AM13" s="145">
        <v>2.8E-3</v>
      </c>
      <c r="AN13" s="145">
        <f>+AM13</f>
        <v>2.8E-3</v>
      </c>
      <c r="AO13" s="145">
        <v>2.2000000000000001E-3</v>
      </c>
      <c r="AP13" s="145">
        <v>3.7999999999999978E-3</v>
      </c>
      <c r="AQ13" s="145">
        <v>5.0000000000000001E-4</v>
      </c>
      <c r="AR13" s="145">
        <v>8.9999999999999998E-4</v>
      </c>
      <c r="AS13" s="145">
        <v>8.0000000000000004E-4</v>
      </c>
      <c r="AT13" s="145">
        <v>2.3E-3</v>
      </c>
      <c r="AU13" s="145">
        <v>8.6999999999999994E-3</v>
      </c>
      <c r="AV13" s="145">
        <v>6.1000000000000004E-3</v>
      </c>
      <c r="AW13" s="145">
        <v>2.8999999999999998E-3</v>
      </c>
      <c r="AX13" s="145"/>
      <c r="AY13" s="145">
        <v>3.8E-3</v>
      </c>
      <c r="AZ13" s="145"/>
      <c r="BA13" s="145">
        <v>3.8E-3</v>
      </c>
      <c r="BB13" s="145"/>
      <c r="BC13" s="146">
        <f>+AE13+AG13+AI13+AK13+AM13+AO13+AQ13+AS13+AU13+AW13+AY13+BA13</f>
        <v>4.469999999999999E-2</v>
      </c>
      <c r="BD13" s="145">
        <f>+AE13+AG13+AI13+AK13+AM13+AO13+AQ13+AS13+AU13</f>
        <v>3.4199999999999994E-2</v>
      </c>
      <c r="BE13" s="145">
        <f>+AF13+AH13+AJ13+AL13+AN13+AP13+AR13+AT13+AV13+AX13+AZ13+BB13</f>
        <v>3.5099999999999999E-2</v>
      </c>
      <c r="BF13" s="145">
        <f>AE13+AG13+AI13+AK13+AM13+AO13+AQ13+AS13+AU13+AW13+AY13+BA13</f>
        <v>4.469999999999999E-2</v>
      </c>
      <c r="BG13" s="146">
        <f>AF13+AH13+AJ13+AL13+AN13+AP13+AR13+AT13+AV13+AX13+AZ13+BB13</f>
        <v>3.5099999999999999E-2</v>
      </c>
      <c r="BH13" s="145">
        <v>4.1000000000000002E-2</v>
      </c>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6"/>
      <c r="CH13" s="145"/>
      <c r="CI13" s="145"/>
      <c r="CJ13" s="145"/>
      <c r="CK13" s="146"/>
      <c r="CL13" s="145">
        <v>3.8199999999999998E-2</v>
      </c>
      <c r="CM13" s="145"/>
      <c r="CN13" s="145"/>
      <c r="CO13" s="145"/>
      <c r="CP13" s="145"/>
      <c r="CQ13" s="145"/>
      <c r="CR13" s="145"/>
      <c r="CS13" s="145"/>
      <c r="CT13" s="145"/>
      <c r="CU13" s="145"/>
      <c r="CV13" s="145"/>
      <c r="CW13" s="145"/>
      <c r="CX13" s="145"/>
      <c r="CY13" s="145"/>
      <c r="CZ13" s="145"/>
      <c r="DA13" s="145"/>
      <c r="DB13" s="145"/>
      <c r="DC13" s="145"/>
      <c r="DD13" s="145"/>
      <c r="DE13" s="145"/>
      <c r="DF13" s="145"/>
      <c r="DG13" s="145"/>
      <c r="DH13" s="145"/>
      <c r="DI13" s="145"/>
      <c r="DJ13" s="145"/>
      <c r="DK13" s="146"/>
      <c r="DL13" s="145"/>
      <c r="DM13" s="145"/>
      <c r="DN13" s="145"/>
      <c r="DO13" s="146"/>
      <c r="DP13" s="145">
        <v>1.01E-2</v>
      </c>
      <c r="DQ13" s="145"/>
      <c r="DR13" s="145"/>
      <c r="DS13" s="145"/>
      <c r="DT13" s="145"/>
      <c r="DU13" s="145"/>
      <c r="DV13" s="145"/>
      <c r="DW13" s="145"/>
      <c r="DX13" s="145"/>
      <c r="DY13" s="145"/>
      <c r="DZ13" s="145"/>
      <c r="EA13" s="145"/>
      <c r="EB13" s="145"/>
      <c r="EC13" s="145"/>
      <c r="ED13" s="145"/>
      <c r="EE13" s="145"/>
      <c r="EF13" s="145"/>
      <c r="EG13" s="145"/>
      <c r="EH13" s="145"/>
      <c r="EI13" s="145"/>
      <c r="EJ13" s="145"/>
      <c r="EK13" s="145"/>
      <c r="EL13" s="145"/>
      <c r="EM13" s="145"/>
      <c r="EN13" s="145"/>
      <c r="EO13" s="146"/>
      <c r="EP13" s="145"/>
      <c r="EQ13" s="145"/>
      <c r="ER13" s="145"/>
      <c r="ES13" s="146"/>
      <c r="ET13" s="146">
        <f>+AV13/AU13</f>
        <v>0.70114942528735646</v>
      </c>
      <c r="EU13" s="146">
        <f>+BE13/BD13</f>
        <v>1.0263157894736843</v>
      </c>
      <c r="EV13" s="146">
        <f>BG13/BF13</f>
        <v>0.78523489932885926</v>
      </c>
      <c r="EW13" s="146">
        <f>(BE13+AC13)/(BD13+AB13)</f>
        <v>1.0557768924302791</v>
      </c>
      <c r="EX13" s="146">
        <f>(BE13+AC13)/I13</f>
        <v>0.35333333333333339</v>
      </c>
      <c r="EY13" s="472" t="s">
        <v>468</v>
      </c>
      <c r="EZ13" s="473" t="s">
        <v>69</v>
      </c>
      <c r="FA13" s="473" t="s">
        <v>69</v>
      </c>
      <c r="FB13" s="474" t="s">
        <v>462</v>
      </c>
      <c r="FC13" s="475" t="s">
        <v>295</v>
      </c>
    </row>
    <row r="14" spans="1:162" s="40" customFormat="1" ht="197.25" customHeight="1" thickBot="1" x14ac:dyDescent="0.3">
      <c r="A14" s="454">
        <v>2</v>
      </c>
      <c r="B14" s="455">
        <v>34</v>
      </c>
      <c r="C14" s="454">
        <v>255</v>
      </c>
      <c r="D14" s="456" t="s">
        <v>293</v>
      </c>
      <c r="E14" s="457">
        <v>1</v>
      </c>
      <c r="F14" s="458" t="s">
        <v>294</v>
      </c>
      <c r="G14" s="457" t="s">
        <v>291</v>
      </c>
      <c r="H14" s="457" t="s">
        <v>292</v>
      </c>
      <c r="I14" s="143">
        <f>+AC14+BC14+BH14+CL14+DP14</f>
        <v>0.99999999999999989</v>
      </c>
      <c r="J14" s="144">
        <v>0</v>
      </c>
      <c r="K14" s="144">
        <v>0</v>
      </c>
      <c r="L14" s="144">
        <v>0</v>
      </c>
      <c r="M14" s="144">
        <v>0</v>
      </c>
      <c r="N14" s="144"/>
      <c r="O14" s="144">
        <v>0</v>
      </c>
      <c r="P14" s="144"/>
      <c r="Q14" s="144">
        <v>0</v>
      </c>
      <c r="R14" s="144"/>
      <c r="S14" s="144">
        <v>0</v>
      </c>
      <c r="T14" s="144"/>
      <c r="U14" s="144">
        <v>0</v>
      </c>
      <c r="V14" s="144"/>
      <c r="W14" s="144">
        <v>0</v>
      </c>
      <c r="X14" s="144"/>
      <c r="Y14" s="146">
        <f>+W14</f>
        <v>0</v>
      </c>
      <c r="Z14" s="436">
        <f>+Y14</f>
        <v>0</v>
      </c>
      <c r="AA14" s="436">
        <f>+X14</f>
        <v>0</v>
      </c>
      <c r="AB14" s="436">
        <f>+Z14</f>
        <v>0</v>
      </c>
      <c r="AC14" s="436">
        <f>+AB14</f>
        <v>0</v>
      </c>
      <c r="AD14" s="147">
        <v>0.2</v>
      </c>
      <c r="AE14" s="144">
        <v>0</v>
      </c>
      <c r="AF14" s="144">
        <v>0</v>
      </c>
      <c r="AG14" s="144">
        <v>0.01</v>
      </c>
      <c r="AH14" s="144">
        <v>0.01</v>
      </c>
      <c r="AI14" s="144">
        <v>0.01</v>
      </c>
      <c r="AJ14" s="144">
        <v>0.01</v>
      </c>
      <c r="AK14" s="144">
        <v>0.01</v>
      </c>
      <c r="AL14" s="144">
        <v>0.01</v>
      </c>
      <c r="AM14" s="437">
        <v>0.01</v>
      </c>
      <c r="AN14" s="437">
        <v>0.01</v>
      </c>
      <c r="AO14" s="437">
        <v>0.01</v>
      </c>
      <c r="AP14" s="437">
        <v>0.01</v>
      </c>
      <c r="AQ14" s="437">
        <v>0.02</v>
      </c>
      <c r="AR14" s="437">
        <v>0.02</v>
      </c>
      <c r="AS14" s="437">
        <v>0.03</v>
      </c>
      <c r="AT14" s="437">
        <v>0.03</v>
      </c>
      <c r="AU14" s="437">
        <v>0.03</v>
      </c>
      <c r="AV14" s="437">
        <v>0.03</v>
      </c>
      <c r="AW14" s="437">
        <v>0.02</v>
      </c>
      <c r="AX14" s="437"/>
      <c r="AY14" s="437">
        <v>0.02</v>
      </c>
      <c r="AZ14" s="437"/>
      <c r="BA14" s="437">
        <v>0.03</v>
      </c>
      <c r="BB14" s="437"/>
      <c r="BC14" s="146">
        <f>+AE14+AG14+AI14+AK14+AM14+AO14+AQ14+AS14+AU14+AW14+AY14+BA14</f>
        <v>0.19999999999999998</v>
      </c>
      <c r="BD14" s="145">
        <f>+AE14+AG14+AI14+AK14+AM14+AO14+AQ14+AS14+AU14</f>
        <v>0.13</v>
      </c>
      <c r="BE14" s="145">
        <f>+AF14+AH14+AJ14+AL14+AN14+AP14+AR14+AT14+AV14+AX14+AZ14+BB14</f>
        <v>0.13</v>
      </c>
      <c r="BF14" s="145">
        <f>AE14+AG14+AI14+AK14+AM14+AO14+AQ14+AS14+AU14+AW14+AY14+BA14</f>
        <v>0.19999999999999998</v>
      </c>
      <c r="BG14" s="146">
        <f>AF14+AH14+AJ14+AL14+AN14+AP14+AR14+AT14+AV14+AX14+AZ14+BB14</f>
        <v>0.13</v>
      </c>
      <c r="BH14" s="145">
        <v>0.35</v>
      </c>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6"/>
      <c r="CH14" s="145"/>
      <c r="CI14" s="145"/>
      <c r="CJ14" s="145"/>
      <c r="CK14" s="146"/>
      <c r="CL14" s="145">
        <v>0.35</v>
      </c>
      <c r="CM14" s="145"/>
      <c r="CN14" s="145"/>
      <c r="CO14" s="145"/>
      <c r="CP14" s="145"/>
      <c r="CQ14" s="145"/>
      <c r="CR14" s="145"/>
      <c r="CS14" s="145"/>
      <c r="CT14" s="145"/>
      <c r="CU14" s="145"/>
      <c r="CV14" s="145"/>
      <c r="CW14" s="145"/>
      <c r="CX14" s="145"/>
      <c r="CY14" s="145"/>
      <c r="CZ14" s="145"/>
      <c r="DA14" s="145"/>
      <c r="DB14" s="145"/>
      <c r="DC14" s="145"/>
      <c r="DD14" s="145"/>
      <c r="DE14" s="145"/>
      <c r="DF14" s="145"/>
      <c r="DG14" s="145"/>
      <c r="DH14" s="145"/>
      <c r="DI14" s="145"/>
      <c r="DJ14" s="145"/>
      <c r="DK14" s="146"/>
      <c r="DL14" s="145"/>
      <c r="DM14" s="145"/>
      <c r="DN14" s="145"/>
      <c r="DO14" s="146"/>
      <c r="DP14" s="145">
        <v>0.1</v>
      </c>
      <c r="DQ14" s="145"/>
      <c r="DR14" s="145"/>
      <c r="DS14" s="145"/>
      <c r="DT14" s="145"/>
      <c r="DU14" s="145"/>
      <c r="DV14" s="145"/>
      <c r="DW14" s="145"/>
      <c r="DX14" s="145"/>
      <c r="DY14" s="145"/>
      <c r="DZ14" s="145"/>
      <c r="EA14" s="145"/>
      <c r="EB14" s="145"/>
      <c r="EC14" s="145"/>
      <c r="ED14" s="145"/>
      <c r="EE14" s="145"/>
      <c r="EF14" s="145"/>
      <c r="EG14" s="145"/>
      <c r="EH14" s="145"/>
      <c r="EI14" s="145"/>
      <c r="EJ14" s="145"/>
      <c r="EK14" s="145"/>
      <c r="EL14" s="145"/>
      <c r="EM14" s="145"/>
      <c r="EN14" s="145"/>
      <c r="EO14" s="146"/>
      <c r="EP14" s="145"/>
      <c r="EQ14" s="145"/>
      <c r="ER14" s="145"/>
      <c r="ES14" s="146"/>
      <c r="ET14" s="146">
        <f>+AV14/AU14</f>
        <v>1</v>
      </c>
      <c r="EU14" s="146">
        <f>+BE14/BD14</f>
        <v>1</v>
      </c>
      <c r="EV14" s="146">
        <f>BG14/BF14</f>
        <v>0.65</v>
      </c>
      <c r="EW14" s="146">
        <f>(BE14+AC14)/(BD14+AB14)</f>
        <v>1</v>
      </c>
      <c r="EX14" s="146">
        <f>(BE14+AC14)/I14</f>
        <v>0.13000000000000003</v>
      </c>
      <c r="EY14" s="472" t="s">
        <v>465</v>
      </c>
      <c r="EZ14" s="476" t="s">
        <v>69</v>
      </c>
      <c r="FA14" s="476" t="s">
        <v>69</v>
      </c>
      <c r="FB14" s="477" t="s">
        <v>460</v>
      </c>
      <c r="FC14" s="478" t="s">
        <v>296</v>
      </c>
    </row>
    <row r="15" spans="1:162" s="40" customFormat="1" ht="33" customHeight="1" x14ac:dyDescent="0.25">
      <c r="A15" s="93"/>
      <c r="B15" s="93"/>
      <c r="C15" s="94"/>
      <c r="D15" s="95"/>
      <c r="E15" s="96"/>
      <c r="F15" s="97"/>
      <c r="G15" s="98"/>
      <c r="H15" s="99"/>
      <c r="I15" s="94"/>
      <c r="J15" s="94"/>
      <c r="K15" s="94"/>
      <c r="L15" s="94"/>
      <c r="M15" s="94"/>
      <c r="N15" s="94"/>
      <c r="O15" s="94"/>
      <c r="P15" s="94"/>
      <c r="Q15" s="94"/>
      <c r="R15" s="94"/>
      <c r="S15" s="94"/>
      <c r="T15" s="94"/>
      <c r="U15" s="94"/>
      <c r="V15" s="100"/>
      <c r="W15" s="94"/>
      <c r="X15" s="100"/>
      <c r="Y15" s="94"/>
      <c r="Z15" s="94"/>
      <c r="AA15" s="94"/>
      <c r="AB15" s="94"/>
      <c r="AC15" s="100"/>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106"/>
      <c r="BD15" s="106"/>
      <c r="BE15" s="106"/>
      <c r="BF15" s="106"/>
      <c r="BG15" s="100"/>
      <c r="BH15" s="107"/>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1"/>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101"/>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108"/>
      <c r="EU15" s="108"/>
      <c r="EV15" s="109"/>
      <c r="EW15" s="110"/>
      <c r="EX15" s="110"/>
      <c r="EY15" s="102"/>
      <c r="EZ15" s="103"/>
      <c r="FA15" s="103"/>
      <c r="FB15" s="104"/>
      <c r="FC15" s="105"/>
    </row>
    <row r="16" spans="1:162" ht="26.25" x14ac:dyDescent="0.4">
      <c r="D16" s="24" t="s">
        <v>35</v>
      </c>
      <c r="E16"/>
      <c r="F16"/>
      <c r="G16"/>
      <c r="H16"/>
      <c r="I16" s="394"/>
      <c r="J16" s="394"/>
      <c r="K16" s="394"/>
      <c r="L16" s="394"/>
      <c r="M16" s="394"/>
      <c r="N16" s="394"/>
      <c r="O16" s="394"/>
      <c r="P16" s="394"/>
      <c r="Q16" s="394"/>
      <c r="R16" s="394"/>
      <c r="S16" s="394"/>
      <c r="Y16" s="65"/>
      <c r="Z16" s="61"/>
      <c r="AA16" s="63"/>
      <c r="AC16" s="61"/>
      <c r="AV16" s="75"/>
      <c r="AW16" s="75"/>
      <c r="AX16" s="75"/>
      <c r="AY16" s="75"/>
      <c r="AZ16" s="75"/>
      <c r="BA16" s="75"/>
      <c r="BB16" s="75"/>
      <c r="BC16" s="75"/>
      <c r="BD16" s="75"/>
      <c r="BE16" s="75"/>
      <c r="BF16" s="75"/>
      <c r="BG16" s="75"/>
    </row>
    <row r="17" spans="4:149" customFormat="1" ht="44.25" customHeight="1" x14ac:dyDescent="0.25">
      <c r="D17" s="395" t="s">
        <v>36</v>
      </c>
      <c r="E17" s="666" t="s">
        <v>37</v>
      </c>
      <c r="F17" s="666"/>
      <c r="G17" s="666"/>
      <c r="H17" s="666"/>
      <c r="I17" s="666"/>
      <c r="J17" s="666"/>
      <c r="K17" s="667" t="s">
        <v>38</v>
      </c>
      <c r="L17" s="667"/>
      <c r="M17" s="667"/>
      <c r="N17" s="667"/>
      <c r="O17" s="667"/>
      <c r="P17" s="667"/>
      <c r="Q17" s="667"/>
      <c r="R17" s="667"/>
      <c r="S17" s="667"/>
      <c r="T17" s="43"/>
      <c r="U17" s="54"/>
      <c r="V17" s="43"/>
      <c r="W17" s="43"/>
      <c r="X17" s="43"/>
      <c r="Y17" s="56"/>
      <c r="Z17" s="62"/>
      <c r="AA17" s="43"/>
      <c r="AB17" s="43"/>
      <c r="AC17" s="43"/>
      <c r="AD17" s="68"/>
      <c r="AE17" s="43"/>
      <c r="AF17" s="92"/>
      <c r="AG17" s="92"/>
      <c r="AH17" s="92"/>
      <c r="AI17" s="92"/>
      <c r="AJ17" s="114"/>
      <c r="AK17" s="114"/>
      <c r="AL17" s="114"/>
      <c r="AM17" s="114"/>
      <c r="AN17" s="114"/>
      <c r="AO17" s="114"/>
      <c r="AP17" s="114"/>
      <c r="AQ17" s="114"/>
      <c r="AR17" s="114"/>
      <c r="AS17" s="114"/>
      <c r="AT17" s="114"/>
      <c r="AU17" s="114"/>
      <c r="AV17" s="92"/>
      <c r="AW17" s="92"/>
      <c r="AX17" s="92"/>
      <c r="AY17" s="92"/>
      <c r="AZ17" s="92"/>
      <c r="BA17" s="92"/>
      <c r="BB17" s="92"/>
      <c r="BC17" s="92"/>
      <c r="BD17" s="92"/>
      <c r="BE17" s="92"/>
      <c r="BF17" s="92"/>
      <c r="BG17" s="92"/>
      <c r="BH17" s="43"/>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43"/>
      <c r="CM17" s="76"/>
      <c r="CN17" s="76"/>
      <c r="CO17" s="76"/>
      <c r="CP17" s="76"/>
      <c r="CQ17" s="76"/>
      <c r="CR17" s="76"/>
      <c r="CS17" s="76"/>
      <c r="CT17" s="76"/>
      <c r="CU17" s="76"/>
      <c r="CV17" s="76"/>
      <c r="CW17" s="43"/>
      <c r="CX17" s="43"/>
      <c r="CY17" s="43"/>
      <c r="CZ17" s="43"/>
      <c r="DA17" s="43"/>
      <c r="DB17" s="43"/>
      <c r="DC17" s="43"/>
      <c r="DD17" s="43"/>
      <c r="DE17" s="43"/>
      <c r="DF17" s="43"/>
      <c r="DG17" s="43"/>
      <c r="DH17" s="43"/>
      <c r="DI17" s="43"/>
      <c r="DJ17" s="43"/>
      <c r="DK17" s="43"/>
      <c r="DL17" s="43"/>
      <c r="DM17" s="43"/>
      <c r="DN17" s="43"/>
      <c r="DO17" s="43"/>
      <c r="DP17" s="43"/>
      <c r="DQ17" s="76"/>
      <c r="DR17" s="76"/>
      <c r="DS17" s="76"/>
      <c r="DT17" s="76"/>
      <c r="DU17" s="76"/>
      <c r="DV17" s="76"/>
      <c r="DW17" s="76"/>
      <c r="DX17" s="76"/>
      <c r="DY17" s="76"/>
      <c r="DZ17" s="76"/>
      <c r="EA17" s="76"/>
      <c r="EB17" s="76"/>
      <c r="EC17" s="76"/>
      <c r="ED17" s="76"/>
      <c r="EE17" s="76"/>
      <c r="EF17" s="76"/>
      <c r="EG17" s="43"/>
      <c r="EH17" s="43"/>
      <c r="EI17" s="43"/>
      <c r="EJ17" s="43"/>
      <c r="EK17" s="43"/>
      <c r="EL17" s="43"/>
      <c r="EM17" s="43"/>
      <c r="EN17" s="43"/>
      <c r="EO17" s="43"/>
      <c r="EP17" s="43"/>
      <c r="EQ17" s="43"/>
      <c r="ER17" s="43"/>
      <c r="ES17" s="43"/>
    </row>
    <row r="18" spans="4:149" customFormat="1" ht="22.5" customHeight="1" x14ac:dyDescent="0.25">
      <c r="D18" s="50">
        <v>13</v>
      </c>
      <c r="E18" s="709" t="s">
        <v>81</v>
      </c>
      <c r="F18" s="709"/>
      <c r="G18" s="709"/>
      <c r="H18" s="709"/>
      <c r="I18" s="709"/>
      <c r="J18" s="709"/>
      <c r="K18" s="710" t="s">
        <v>82</v>
      </c>
      <c r="L18" s="710"/>
      <c r="M18" s="710"/>
      <c r="N18" s="710"/>
      <c r="O18" s="710"/>
      <c r="P18" s="710"/>
      <c r="Q18" s="710"/>
      <c r="R18" s="710"/>
      <c r="S18" s="710"/>
      <c r="T18" s="43"/>
      <c r="U18" s="54"/>
      <c r="V18" s="43"/>
      <c r="W18" s="43"/>
      <c r="X18" s="43"/>
      <c r="Y18" s="714"/>
      <c r="Z18" s="715"/>
      <c r="AA18" s="715"/>
      <c r="AB18" s="715"/>
      <c r="AC18" s="715"/>
      <c r="AD18" s="715"/>
      <c r="AE18" s="715"/>
      <c r="AF18" s="715"/>
      <c r="AG18" s="715"/>
      <c r="AH18" s="715"/>
      <c r="AI18" s="715"/>
      <c r="AJ18" s="715"/>
      <c r="AK18" s="715"/>
      <c r="AL18" s="715"/>
      <c r="AM18" s="715"/>
      <c r="AN18" s="715"/>
      <c r="AO18" s="715"/>
      <c r="AP18" s="715"/>
      <c r="AQ18" s="715"/>
      <c r="AR18" s="715"/>
      <c r="AS18" s="715"/>
      <c r="AT18" s="715"/>
      <c r="AU18" s="715"/>
      <c r="AV18" s="715"/>
      <c r="AW18" s="715"/>
      <c r="AX18" s="715"/>
      <c r="AY18" s="715"/>
      <c r="AZ18" s="715"/>
      <c r="BA18" s="715"/>
      <c r="BB18" s="715"/>
      <c r="BC18" s="715"/>
      <c r="BD18" s="715"/>
      <c r="BE18" s="715"/>
      <c r="BF18" s="715"/>
      <c r="BG18" s="715"/>
      <c r="BH18" s="43"/>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43"/>
      <c r="CM18" s="76"/>
      <c r="CN18" s="76"/>
      <c r="CO18" s="76"/>
      <c r="CP18" s="76"/>
      <c r="CQ18" s="76"/>
      <c r="CR18" s="76"/>
      <c r="CS18" s="76"/>
      <c r="CT18" s="76"/>
      <c r="CU18" s="76"/>
      <c r="CV18" s="76"/>
      <c r="CW18" s="43"/>
      <c r="CX18" s="43"/>
      <c r="CY18" s="43"/>
      <c r="CZ18" s="43"/>
      <c r="DA18" s="43"/>
      <c r="DB18" s="43"/>
      <c r="DC18" s="43"/>
      <c r="DD18" s="43"/>
      <c r="DE18" s="43"/>
      <c r="DF18" s="43"/>
      <c r="DG18" s="43"/>
      <c r="DH18" s="43"/>
      <c r="DI18" s="43"/>
      <c r="DJ18" s="43"/>
      <c r="DK18" s="43"/>
      <c r="DL18" s="43"/>
      <c r="DM18" s="43"/>
      <c r="DN18" s="43"/>
      <c r="DO18" s="43"/>
      <c r="DP18" s="43"/>
      <c r="DQ18" s="76"/>
      <c r="DR18" s="76"/>
      <c r="DS18" s="76"/>
      <c r="DT18" s="76"/>
      <c r="DU18" s="76"/>
      <c r="DV18" s="76"/>
      <c r="DW18" s="76"/>
      <c r="DX18" s="76"/>
      <c r="DY18" s="76"/>
      <c r="DZ18" s="76"/>
      <c r="EA18" s="76"/>
      <c r="EB18" s="76"/>
      <c r="EC18" s="76"/>
      <c r="ED18" s="76"/>
      <c r="EE18" s="76"/>
      <c r="EF18" s="76"/>
      <c r="EG18" s="43"/>
      <c r="EH18" s="43"/>
      <c r="EI18" s="43"/>
      <c r="EJ18" s="43"/>
      <c r="EK18" s="43"/>
      <c r="EL18" s="43"/>
      <c r="EM18" s="43"/>
      <c r="EN18" s="43"/>
      <c r="EO18" s="43"/>
      <c r="EP18" s="43"/>
      <c r="EQ18" s="43"/>
      <c r="ER18" s="43"/>
      <c r="ES18" s="43"/>
    </row>
    <row r="19" spans="4:149" customFormat="1" ht="26.25" customHeight="1" x14ac:dyDescent="0.25">
      <c r="D19" s="50">
        <v>14</v>
      </c>
      <c r="E19" s="709" t="s">
        <v>442</v>
      </c>
      <c r="F19" s="709"/>
      <c r="G19" s="709"/>
      <c r="H19" s="709"/>
      <c r="I19" s="709"/>
      <c r="J19" s="709"/>
      <c r="K19" s="710" t="s">
        <v>443</v>
      </c>
      <c r="L19" s="710"/>
      <c r="M19" s="710"/>
      <c r="N19" s="710"/>
      <c r="O19" s="710"/>
      <c r="P19" s="710"/>
      <c r="Q19" s="710"/>
      <c r="R19" s="710"/>
      <c r="S19" s="710"/>
      <c r="T19" s="43"/>
      <c r="U19" s="54"/>
      <c r="V19" s="43"/>
      <c r="W19" s="43"/>
      <c r="X19" s="43"/>
      <c r="Y19" s="56"/>
      <c r="Z19" s="43"/>
      <c r="AA19" s="43"/>
      <c r="AB19" s="43"/>
      <c r="AC19" s="43"/>
      <c r="AD19" s="68"/>
      <c r="AE19" s="43"/>
      <c r="AF19" s="92"/>
      <c r="AG19" s="92"/>
      <c r="AH19" s="92"/>
      <c r="AI19" s="92"/>
      <c r="AJ19" s="114"/>
      <c r="AK19" s="114"/>
      <c r="AL19" s="114"/>
      <c r="AM19" s="114"/>
      <c r="AN19" s="114"/>
      <c r="AO19" s="114"/>
      <c r="AP19" s="114"/>
      <c r="AQ19" s="114"/>
      <c r="AR19" s="114"/>
      <c r="AS19" s="114"/>
      <c r="AT19" s="114"/>
      <c r="AU19" s="114"/>
      <c r="AV19" s="92"/>
      <c r="AW19" s="92"/>
      <c r="AX19" s="92"/>
      <c r="AY19" s="92"/>
      <c r="AZ19" s="92"/>
      <c r="BA19" s="92"/>
      <c r="BB19" s="92"/>
      <c r="BC19" s="92"/>
      <c r="BD19" s="92"/>
      <c r="BE19" s="92"/>
      <c r="BF19" s="92"/>
      <c r="BG19" s="92"/>
      <c r="BH19" s="43"/>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43"/>
      <c r="CM19" s="76"/>
      <c r="CN19" s="76"/>
      <c r="CO19" s="76"/>
      <c r="CP19" s="76"/>
      <c r="CQ19" s="76"/>
      <c r="CR19" s="76"/>
      <c r="CS19" s="76"/>
      <c r="CT19" s="76"/>
      <c r="CU19" s="76"/>
      <c r="CV19" s="76"/>
      <c r="CW19" s="43"/>
      <c r="CX19" s="43"/>
      <c r="CY19" s="43"/>
      <c r="CZ19" s="43"/>
      <c r="DA19" s="43"/>
      <c r="DB19" s="43"/>
      <c r="DC19" s="43"/>
      <c r="DD19" s="43"/>
      <c r="DE19" s="43"/>
      <c r="DF19" s="43"/>
      <c r="DG19" s="43"/>
      <c r="DH19" s="43"/>
      <c r="DI19" s="43"/>
      <c r="DJ19" s="43"/>
      <c r="DK19" s="43"/>
      <c r="DL19" s="43"/>
      <c r="DM19" s="43"/>
      <c r="DN19" s="43"/>
      <c r="DO19" s="43"/>
      <c r="DP19" s="43"/>
      <c r="DQ19" s="76"/>
      <c r="DR19" s="76"/>
      <c r="DS19" s="76"/>
      <c r="DT19" s="76"/>
      <c r="DU19" s="76"/>
      <c r="DV19" s="76"/>
      <c r="DW19" s="76"/>
      <c r="DX19" s="76"/>
      <c r="DY19" s="76"/>
      <c r="DZ19" s="76"/>
      <c r="EA19" s="76"/>
      <c r="EB19" s="76"/>
      <c r="EC19" s="76"/>
      <c r="ED19" s="76"/>
      <c r="EE19" s="76"/>
      <c r="EF19" s="76"/>
      <c r="EG19" s="43"/>
      <c r="EH19" s="43"/>
      <c r="EI19" s="43"/>
      <c r="EJ19" s="43"/>
      <c r="EK19" s="43"/>
      <c r="EL19" s="43"/>
      <c r="EM19" s="43"/>
      <c r="EN19" s="43"/>
      <c r="EO19" s="43"/>
      <c r="EP19" s="43"/>
      <c r="EQ19" s="43"/>
      <c r="ER19" s="43"/>
      <c r="ES19" s="43"/>
    </row>
    <row r="21" spans="4:149" x14ac:dyDescent="0.25">
      <c r="AV21" s="61"/>
      <c r="AW21" s="61"/>
      <c r="AX21" s="61"/>
      <c r="AY21" s="61"/>
      <c r="AZ21" s="61"/>
      <c r="BA21" s="61"/>
      <c r="BB21" s="61"/>
      <c r="BC21" s="61"/>
      <c r="BD21" s="61"/>
      <c r="BE21" s="61"/>
      <c r="BF21" s="61"/>
      <c r="BG21" s="61"/>
    </row>
    <row r="25" spans="4:149" x14ac:dyDescent="0.25">
      <c r="AC25" s="75"/>
    </row>
  </sheetData>
  <mergeCells count="38">
    <mergeCell ref="E19:J19"/>
    <mergeCell ref="K19:S19"/>
    <mergeCell ref="EV10:EV12"/>
    <mergeCell ref="EX10:EX12"/>
    <mergeCell ref="Y18:BG18"/>
    <mergeCell ref="E18:J18"/>
    <mergeCell ref="K18:S18"/>
    <mergeCell ref="E17:J17"/>
    <mergeCell ref="K17:S17"/>
    <mergeCell ref="DP11:ES11"/>
    <mergeCell ref="ET10:ET12"/>
    <mergeCell ref="EU10:EU12"/>
    <mergeCell ref="J11:AC11"/>
    <mergeCell ref="AD11:BG11"/>
    <mergeCell ref="EW10:EW12"/>
    <mergeCell ref="A10:I10"/>
    <mergeCell ref="A7:F7"/>
    <mergeCell ref="A8:F8"/>
    <mergeCell ref="G5:FC5"/>
    <mergeCell ref="G6:FC6"/>
    <mergeCell ref="G7:FC7"/>
    <mergeCell ref="G8:FC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s>
  <phoneticPr fontId="8" type="noConversion"/>
  <dataValidations count="1">
    <dataValidation type="list" allowBlank="1" showInputMessage="1" showErrorMessage="1" sqref="H13:H14" xr:uid="{C5455F1B-8A22-4C74-BAD7-92BBE6EB003F}">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C46"/>
  <sheetViews>
    <sheetView showGridLines="0" topLeftCell="AP19" zoomScale="44" zoomScaleNormal="44" zoomScaleSheetLayoutView="40" zoomScalePageLayoutView="73" workbookViewId="0">
      <selection activeCell="BE31" sqref="BE31"/>
    </sheetView>
  </sheetViews>
  <sheetFormatPr baseColWidth="10" defaultColWidth="10.85546875" defaultRowHeight="20.25" customHeight="1" x14ac:dyDescent="0.25"/>
  <cols>
    <col min="1" max="1" width="15.28515625" style="1" customWidth="1"/>
    <col min="2" max="2" width="10.28515625" style="1" customWidth="1"/>
    <col min="3" max="3" width="22.85546875" style="1" customWidth="1"/>
    <col min="4" max="4" width="20.140625" style="5" customWidth="1"/>
    <col min="5" max="5" width="21.85546875" style="5" customWidth="1"/>
    <col min="6" max="6" width="13.85546875" style="17" customWidth="1"/>
    <col min="7" max="7" width="27.5703125" style="6" customWidth="1"/>
    <col min="8" max="8" width="17.85546875" style="6" hidden="1" customWidth="1"/>
    <col min="9" max="22" width="19.7109375" style="6" hidden="1" customWidth="1"/>
    <col min="23" max="23" width="19.28515625" style="6" hidden="1" customWidth="1"/>
    <col min="24" max="24" width="22.140625" style="6" hidden="1" customWidth="1"/>
    <col min="25" max="25" width="19.140625" style="6" hidden="1" customWidth="1"/>
    <col min="26" max="26" width="21" style="6" customWidth="1"/>
    <col min="27" max="27" width="22.140625" style="6" customWidth="1"/>
    <col min="28" max="28" width="21.85546875" style="6" customWidth="1"/>
    <col min="29" max="30" width="19.7109375" style="6" customWidth="1"/>
    <col min="31" max="31" width="23.140625" style="6" customWidth="1"/>
    <col min="32" max="32" width="23.7109375" style="6" customWidth="1"/>
    <col min="33" max="52" width="19.7109375" style="6" customWidth="1"/>
    <col min="53" max="53" width="26.42578125" style="6" customWidth="1"/>
    <col min="54" max="54" width="20.85546875" style="6" customWidth="1"/>
    <col min="55" max="55" width="28.5703125" style="6" customWidth="1"/>
    <col min="56" max="57" width="28.85546875" style="6" customWidth="1"/>
    <col min="58" max="58" width="24" style="6" customWidth="1"/>
    <col min="59" max="83" width="15.7109375" style="6" hidden="1" customWidth="1"/>
    <col min="84" max="84" width="18.85546875" style="6" hidden="1" customWidth="1"/>
    <col min="85" max="85" width="21" style="6" hidden="1" customWidth="1"/>
    <col min="86" max="86" width="20.140625" style="6" hidden="1" customWidth="1"/>
    <col min="87" max="87" width="19.5703125" style="6" hidden="1" customWidth="1"/>
    <col min="88" max="88" width="23.85546875" style="6" customWidth="1"/>
    <col min="89" max="117" width="15.7109375" style="6" hidden="1" customWidth="1"/>
    <col min="118" max="118" width="24.7109375" style="6" customWidth="1"/>
    <col min="119" max="147" width="15.7109375" style="6" hidden="1" customWidth="1"/>
    <col min="148" max="148" width="23.42578125" style="18" customWidth="1"/>
    <col min="149" max="149" width="22.5703125" style="18" customWidth="1"/>
    <col min="150" max="150" width="22.42578125" style="1" customWidth="1"/>
    <col min="151" max="151" width="26.7109375" style="1" customWidth="1"/>
    <col min="152" max="152" width="21.42578125" style="1" customWidth="1"/>
    <col min="153" max="153" width="86.5703125" style="1" customWidth="1"/>
    <col min="154" max="154" width="20.85546875" style="1" customWidth="1"/>
    <col min="155" max="155" width="20.5703125" style="1" customWidth="1"/>
    <col min="156" max="156" width="49.28515625" style="1" customWidth="1"/>
    <col min="157" max="157" width="29.42578125" style="1" customWidth="1"/>
    <col min="158" max="158" width="6" style="1" bestFit="1" customWidth="1"/>
    <col min="159" max="160" width="10.85546875" style="1" customWidth="1"/>
    <col min="161" max="16384" width="10.85546875" style="1"/>
  </cols>
  <sheetData>
    <row r="1" spans="1:158" s="21" customFormat="1" ht="32.25" customHeight="1" x14ac:dyDescent="0.5">
      <c r="A1" s="597"/>
      <c r="B1" s="598"/>
      <c r="C1" s="598"/>
      <c r="D1" s="598"/>
      <c r="E1" s="599"/>
      <c r="F1" s="615" t="s">
        <v>39</v>
      </c>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c r="AG1" s="616"/>
      <c r="AH1" s="616"/>
      <c r="AI1" s="616"/>
      <c r="AJ1" s="616"/>
      <c r="AK1" s="616"/>
      <c r="AL1" s="616"/>
      <c r="AM1" s="616"/>
      <c r="AN1" s="616"/>
      <c r="AO1" s="616"/>
      <c r="AP1" s="616"/>
      <c r="AQ1" s="616"/>
      <c r="AR1" s="616"/>
      <c r="AS1" s="616"/>
      <c r="AT1" s="616"/>
      <c r="AU1" s="616"/>
      <c r="AV1" s="616"/>
      <c r="AW1" s="616"/>
      <c r="AX1" s="616"/>
      <c r="AY1" s="616"/>
      <c r="AZ1" s="616"/>
      <c r="BA1" s="616"/>
      <c r="BB1" s="616"/>
      <c r="BC1" s="616"/>
      <c r="BD1" s="616"/>
      <c r="BE1" s="616"/>
      <c r="BF1" s="616"/>
      <c r="BG1" s="616"/>
      <c r="BH1" s="616"/>
      <c r="BI1" s="616"/>
      <c r="BJ1" s="616"/>
      <c r="BK1" s="616"/>
      <c r="BL1" s="616"/>
      <c r="BM1" s="616"/>
      <c r="BN1" s="616"/>
      <c r="BO1" s="616"/>
      <c r="BP1" s="616"/>
      <c r="BQ1" s="616"/>
      <c r="BR1" s="616"/>
      <c r="BS1" s="616"/>
      <c r="BT1" s="616"/>
      <c r="BU1" s="616"/>
      <c r="BV1" s="616"/>
      <c r="BW1" s="616"/>
      <c r="BX1" s="616"/>
      <c r="BY1" s="616"/>
      <c r="BZ1" s="616"/>
      <c r="CA1" s="616"/>
      <c r="CB1" s="616"/>
      <c r="CC1" s="616"/>
      <c r="CD1" s="616"/>
      <c r="CE1" s="616"/>
      <c r="CF1" s="616"/>
      <c r="CG1" s="616"/>
      <c r="CH1" s="616"/>
      <c r="CI1" s="616"/>
      <c r="CJ1" s="616"/>
      <c r="CK1" s="616"/>
      <c r="CL1" s="616"/>
      <c r="CM1" s="616"/>
      <c r="CN1" s="616"/>
      <c r="CO1" s="616"/>
      <c r="CP1" s="616"/>
      <c r="CQ1" s="616"/>
      <c r="CR1" s="616"/>
      <c r="CS1" s="616"/>
      <c r="CT1" s="616"/>
      <c r="CU1" s="616"/>
      <c r="CV1" s="616"/>
      <c r="CW1" s="616"/>
      <c r="CX1" s="616"/>
      <c r="CY1" s="616"/>
      <c r="CZ1" s="616"/>
      <c r="DA1" s="616"/>
      <c r="DB1" s="616"/>
      <c r="DC1" s="616"/>
      <c r="DD1" s="616"/>
      <c r="DE1" s="616"/>
      <c r="DF1" s="616"/>
      <c r="DG1" s="616"/>
      <c r="DH1" s="616"/>
      <c r="DI1" s="616"/>
      <c r="DJ1" s="616"/>
      <c r="DK1" s="616"/>
      <c r="DL1" s="616"/>
      <c r="DM1" s="616"/>
      <c r="DN1" s="616"/>
      <c r="DO1" s="616"/>
      <c r="DP1" s="616"/>
      <c r="DQ1" s="616"/>
      <c r="DR1" s="616"/>
      <c r="DS1" s="616"/>
      <c r="DT1" s="616"/>
      <c r="DU1" s="616"/>
      <c r="DV1" s="616"/>
      <c r="DW1" s="616"/>
      <c r="DX1" s="616"/>
      <c r="DY1" s="616"/>
      <c r="DZ1" s="616"/>
      <c r="EA1" s="616"/>
      <c r="EB1" s="616"/>
      <c r="EC1" s="616"/>
      <c r="ED1" s="616"/>
      <c r="EE1" s="616"/>
      <c r="EF1" s="616"/>
      <c r="EG1" s="616"/>
      <c r="EH1" s="616"/>
      <c r="EI1" s="616"/>
      <c r="EJ1" s="616"/>
      <c r="EK1" s="616"/>
      <c r="EL1" s="616"/>
      <c r="EM1" s="616"/>
      <c r="EN1" s="616"/>
      <c r="EO1" s="616"/>
      <c r="EP1" s="616"/>
      <c r="EQ1" s="616"/>
      <c r="ER1" s="616"/>
      <c r="ES1" s="616"/>
      <c r="ET1" s="616"/>
      <c r="EU1" s="616"/>
      <c r="EV1" s="616"/>
      <c r="EW1" s="616"/>
      <c r="EX1" s="616"/>
      <c r="EY1" s="616"/>
      <c r="EZ1" s="616"/>
      <c r="FA1" s="617"/>
    </row>
    <row r="2" spans="1:158" s="21" customFormat="1" ht="54" customHeight="1" thickBot="1" x14ac:dyDescent="0.55000000000000004">
      <c r="A2" s="600"/>
      <c r="B2" s="601"/>
      <c r="C2" s="601"/>
      <c r="D2" s="601"/>
      <c r="E2" s="602"/>
      <c r="F2" s="618" t="s">
        <v>283</v>
      </c>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619"/>
      <c r="AM2" s="619"/>
      <c r="AN2" s="619"/>
      <c r="AO2" s="619"/>
      <c r="AP2" s="619"/>
      <c r="AQ2" s="619"/>
      <c r="AR2" s="619"/>
      <c r="AS2" s="619"/>
      <c r="AT2" s="619"/>
      <c r="AU2" s="619"/>
      <c r="AV2" s="619"/>
      <c r="AW2" s="619"/>
      <c r="AX2" s="619"/>
      <c r="AY2" s="619"/>
      <c r="AZ2" s="619"/>
      <c r="BA2" s="619"/>
      <c r="BB2" s="619"/>
      <c r="BC2" s="619"/>
      <c r="BD2" s="619"/>
      <c r="BE2" s="619"/>
      <c r="BF2" s="619"/>
      <c r="BG2" s="619"/>
      <c r="BH2" s="619"/>
      <c r="BI2" s="619"/>
      <c r="BJ2" s="619"/>
      <c r="BK2" s="619"/>
      <c r="BL2" s="619"/>
      <c r="BM2" s="619"/>
      <c r="BN2" s="619"/>
      <c r="BO2" s="619"/>
      <c r="BP2" s="619"/>
      <c r="BQ2" s="619"/>
      <c r="BR2" s="619"/>
      <c r="BS2" s="619"/>
      <c r="BT2" s="619"/>
      <c r="BU2" s="619"/>
      <c r="BV2" s="619"/>
      <c r="BW2" s="619"/>
      <c r="BX2" s="619"/>
      <c r="BY2" s="619"/>
      <c r="BZ2" s="619"/>
      <c r="CA2" s="619"/>
      <c r="CB2" s="619"/>
      <c r="CC2" s="619"/>
      <c r="CD2" s="619"/>
      <c r="CE2" s="619"/>
      <c r="CF2" s="619"/>
      <c r="CG2" s="619"/>
      <c r="CH2" s="619"/>
      <c r="CI2" s="619"/>
      <c r="CJ2" s="619"/>
      <c r="CK2" s="619"/>
      <c r="CL2" s="619"/>
      <c r="CM2" s="619"/>
      <c r="CN2" s="619"/>
      <c r="CO2" s="619"/>
      <c r="CP2" s="619"/>
      <c r="CQ2" s="619"/>
      <c r="CR2" s="619"/>
      <c r="CS2" s="619"/>
      <c r="CT2" s="619"/>
      <c r="CU2" s="619"/>
      <c r="CV2" s="619"/>
      <c r="CW2" s="619"/>
      <c r="CX2" s="619"/>
      <c r="CY2" s="619"/>
      <c r="CZ2" s="619"/>
      <c r="DA2" s="619"/>
      <c r="DB2" s="619"/>
      <c r="DC2" s="619"/>
      <c r="DD2" s="619"/>
      <c r="DE2" s="619"/>
      <c r="DF2" s="619"/>
      <c r="DG2" s="619"/>
      <c r="DH2" s="619"/>
      <c r="DI2" s="619"/>
      <c r="DJ2" s="619"/>
      <c r="DK2" s="619"/>
      <c r="DL2" s="619"/>
      <c r="DM2" s="619"/>
      <c r="DN2" s="619"/>
      <c r="DO2" s="619"/>
      <c r="DP2" s="619"/>
      <c r="DQ2" s="619"/>
      <c r="DR2" s="619"/>
      <c r="DS2" s="619"/>
      <c r="DT2" s="619"/>
      <c r="DU2" s="619"/>
      <c r="DV2" s="619"/>
      <c r="DW2" s="619"/>
      <c r="DX2" s="619"/>
      <c r="DY2" s="619"/>
      <c r="DZ2" s="619"/>
      <c r="EA2" s="619"/>
      <c r="EB2" s="619"/>
      <c r="EC2" s="619"/>
      <c r="ED2" s="619"/>
      <c r="EE2" s="619"/>
      <c r="EF2" s="619"/>
      <c r="EG2" s="619"/>
      <c r="EH2" s="619"/>
      <c r="EI2" s="619"/>
      <c r="EJ2" s="619"/>
      <c r="EK2" s="619"/>
      <c r="EL2" s="619"/>
      <c r="EM2" s="619"/>
      <c r="EN2" s="619"/>
      <c r="EO2" s="619"/>
      <c r="EP2" s="619"/>
      <c r="EQ2" s="619"/>
      <c r="ER2" s="619"/>
      <c r="ES2" s="619"/>
      <c r="ET2" s="619"/>
      <c r="EU2" s="619"/>
      <c r="EV2" s="619"/>
      <c r="EW2" s="619"/>
      <c r="EX2" s="619"/>
      <c r="EY2" s="619"/>
      <c r="EZ2" s="619"/>
      <c r="FA2" s="620"/>
    </row>
    <row r="3" spans="1:158" s="20" customFormat="1" ht="30" customHeight="1" thickBot="1" x14ac:dyDescent="0.45">
      <c r="A3" s="603"/>
      <c r="B3" s="604"/>
      <c r="C3" s="604"/>
      <c r="D3" s="604"/>
      <c r="E3" s="605"/>
      <c r="F3" s="621" t="s">
        <v>48</v>
      </c>
      <c r="G3" s="622"/>
      <c r="H3" s="622"/>
      <c r="I3" s="622"/>
      <c r="J3" s="622"/>
      <c r="K3" s="622"/>
      <c r="L3" s="622"/>
      <c r="M3" s="622"/>
      <c r="N3" s="622"/>
      <c r="O3" s="622"/>
      <c r="P3" s="622"/>
      <c r="Q3" s="622"/>
      <c r="R3" s="622"/>
      <c r="S3" s="622"/>
      <c r="T3" s="622"/>
      <c r="U3" s="622"/>
      <c r="V3" s="622"/>
      <c r="W3" s="622"/>
      <c r="X3" s="622"/>
      <c r="Y3" s="622"/>
      <c r="Z3" s="622"/>
      <c r="AA3" s="622"/>
      <c r="AB3" s="622"/>
      <c r="AC3" s="622"/>
      <c r="AD3" s="622"/>
      <c r="AE3" s="622"/>
      <c r="AF3" s="622"/>
      <c r="AG3" s="622"/>
      <c r="AH3" s="622"/>
      <c r="AI3" s="622"/>
      <c r="AJ3" s="622"/>
      <c r="AK3" s="622"/>
      <c r="AL3" s="622"/>
      <c r="AM3" s="622"/>
      <c r="AN3" s="622"/>
      <c r="AO3" s="622"/>
      <c r="AP3" s="622"/>
      <c r="AQ3" s="622"/>
      <c r="AR3" s="622"/>
      <c r="AS3" s="622"/>
      <c r="AT3" s="622"/>
      <c r="AU3" s="622"/>
      <c r="AV3" s="622"/>
      <c r="AW3" s="622"/>
      <c r="AX3" s="622"/>
      <c r="AY3" s="622"/>
      <c r="AZ3" s="622"/>
      <c r="BA3" s="622"/>
      <c r="BB3" s="622"/>
      <c r="BC3" s="622"/>
      <c r="BD3" s="622"/>
      <c r="BE3" s="622"/>
      <c r="BF3" s="622"/>
      <c r="BG3" s="622"/>
      <c r="BH3" s="622"/>
      <c r="BI3" s="622"/>
      <c r="BJ3" s="622"/>
      <c r="BK3" s="622"/>
      <c r="BL3" s="622"/>
      <c r="BM3" s="622"/>
      <c r="BN3" s="622"/>
      <c r="BO3" s="622"/>
      <c r="BP3" s="622"/>
      <c r="BQ3" s="622"/>
      <c r="BR3" s="622"/>
      <c r="BS3" s="622"/>
      <c r="BT3" s="622"/>
      <c r="BU3" s="622"/>
      <c r="BV3" s="622"/>
      <c r="BW3" s="622"/>
      <c r="BX3" s="622"/>
      <c r="BY3" s="622"/>
      <c r="BZ3" s="622"/>
      <c r="CA3" s="622"/>
      <c r="CB3" s="622"/>
      <c r="CC3" s="622"/>
      <c r="CD3" s="622"/>
      <c r="CE3" s="622"/>
      <c r="CF3" s="622"/>
      <c r="CG3" s="622"/>
      <c r="CH3" s="622"/>
      <c r="CI3" s="622"/>
      <c r="CJ3" s="622"/>
      <c r="CK3" s="622"/>
      <c r="CL3" s="622"/>
      <c r="CM3" s="622"/>
      <c r="CN3" s="622"/>
      <c r="CO3" s="622"/>
      <c r="CP3" s="622"/>
      <c r="CQ3" s="622"/>
      <c r="CR3" s="622"/>
      <c r="CS3" s="622"/>
      <c r="CT3" s="622"/>
      <c r="CU3" s="622"/>
      <c r="CV3" s="622"/>
      <c r="CW3" s="622"/>
      <c r="CX3" s="622"/>
      <c r="CY3" s="622"/>
      <c r="CZ3" s="622"/>
      <c r="DA3" s="622"/>
      <c r="DB3" s="622"/>
      <c r="DC3" s="622"/>
      <c r="DD3" s="622"/>
      <c r="DE3" s="622"/>
      <c r="DF3" s="622"/>
      <c r="DG3" s="622"/>
      <c r="DH3" s="622"/>
      <c r="DI3" s="622"/>
      <c r="DJ3" s="622"/>
      <c r="DK3" s="622"/>
      <c r="DL3" s="622"/>
      <c r="DM3" s="622"/>
      <c r="DN3" s="622"/>
      <c r="DO3" s="622"/>
      <c r="DP3" s="622"/>
      <c r="DQ3" s="622"/>
      <c r="DR3" s="622"/>
      <c r="DS3" s="622"/>
      <c r="DT3" s="622"/>
      <c r="DU3" s="622"/>
      <c r="DV3" s="622"/>
      <c r="DW3" s="622"/>
      <c r="DX3" s="622"/>
      <c r="DY3" s="622"/>
      <c r="DZ3" s="622"/>
      <c r="EA3" s="622"/>
      <c r="EB3" s="622"/>
      <c r="EC3" s="622"/>
      <c r="ED3" s="622"/>
      <c r="EE3" s="622"/>
      <c r="EF3" s="622"/>
      <c r="EG3" s="622"/>
      <c r="EH3" s="622"/>
      <c r="EI3" s="622"/>
      <c r="EJ3" s="622"/>
      <c r="EK3" s="622"/>
      <c r="EL3" s="622"/>
      <c r="EM3" s="622"/>
      <c r="EN3" s="622"/>
      <c r="EO3" s="622"/>
      <c r="EP3" s="622"/>
      <c r="EQ3" s="622"/>
      <c r="ER3" s="622" t="s">
        <v>268</v>
      </c>
      <c r="ES3" s="622"/>
      <c r="ET3" s="622"/>
      <c r="EU3" s="622"/>
      <c r="EV3" s="622"/>
      <c r="EW3" s="622"/>
      <c r="EX3" s="622"/>
      <c r="EY3" s="622"/>
      <c r="EZ3" s="622"/>
      <c r="FA3" s="628"/>
    </row>
    <row r="4" spans="1:158" ht="30" customHeight="1" thickBot="1" x14ac:dyDescent="0.3">
      <c r="A4" s="606" t="s">
        <v>0</v>
      </c>
      <c r="B4" s="607"/>
      <c r="C4" s="607"/>
      <c r="D4" s="607"/>
      <c r="E4" s="608"/>
      <c r="F4" s="640" t="s">
        <v>285</v>
      </c>
      <c r="G4" s="641"/>
      <c r="H4" s="641"/>
      <c r="I4" s="641"/>
      <c r="J4" s="641"/>
      <c r="K4" s="641"/>
      <c r="L4" s="641"/>
      <c r="M4" s="641"/>
      <c r="N4" s="641"/>
      <c r="O4" s="641"/>
      <c r="P4" s="641"/>
      <c r="Q4" s="641"/>
      <c r="R4" s="641"/>
      <c r="S4" s="641"/>
      <c r="T4" s="641"/>
      <c r="U4" s="641"/>
      <c r="V4" s="641"/>
      <c r="W4" s="641"/>
      <c r="X4" s="641"/>
      <c r="Y4" s="641"/>
      <c r="Z4" s="641"/>
      <c r="AA4" s="641"/>
      <c r="AB4" s="641"/>
      <c r="AC4" s="641"/>
      <c r="AD4" s="641"/>
      <c r="AE4" s="641"/>
      <c r="AF4" s="641"/>
      <c r="AG4" s="641"/>
      <c r="AH4" s="641"/>
      <c r="AI4" s="641"/>
      <c r="AJ4" s="641"/>
      <c r="AK4" s="641"/>
      <c r="AL4" s="641"/>
      <c r="AM4" s="641"/>
      <c r="AN4" s="641"/>
      <c r="AO4" s="641"/>
      <c r="AP4" s="641"/>
      <c r="AQ4" s="641"/>
      <c r="AR4" s="641"/>
      <c r="AS4" s="641"/>
      <c r="AT4" s="641"/>
      <c r="AU4" s="641"/>
      <c r="AV4" s="641"/>
      <c r="AW4" s="641"/>
      <c r="AX4" s="641"/>
      <c r="AY4" s="641"/>
      <c r="AZ4" s="641"/>
      <c r="BA4" s="641"/>
      <c r="BB4" s="641"/>
      <c r="BC4" s="641"/>
      <c r="BD4" s="641"/>
      <c r="BE4" s="641"/>
      <c r="BF4" s="641"/>
      <c r="BG4" s="641"/>
      <c r="BH4" s="641"/>
      <c r="BI4" s="641"/>
      <c r="BJ4" s="641"/>
      <c r="BK4" s="641"/>
      <c r="BL4" s="641"/>
      <c r="BM4" s="641"/>
      <c r="BN4" s="641"/>
      <c r="BO4" s="641"/>
      <c r="BP4" s="641"/>
      <c r="BQ4" s="641"/>
      <c r="BR4" s="641"/>
      <c r="BS4" s="641"/>
      <c r="BT4" s="641"/>
      <c r="BU4" s="641"/>
      <c r="BV4" s="641"/>
      <c r="BW4" s="641"/>
      <c r="BX4" s="641"/>
      <c r="BY4" s="641"/>
      <c r="BZ4" s="641"/>
      <c r="CA4" s="641"/>
      <c r="CB4" s="641"/>
      <c r="CC4" s="641"/>
      <c r="CD4" s="641"/>
      <c r="CE4" s="641"/>
      <c r="CF4" s="641"/>
      <c r="CG4" s="641"/>
      <c r="CH4" s="641"/>
      <c r="CI4" s="641"/>
      <c r="CJ4" s="641"/>
      <c r="CK4" s="641"/>
      <c r="CL4" s="641"/>
      <c r="CM4" s="641"/>
      <c r="CN4" s="641"/>
      <c r="CO4" s="641"/>
      <c r="CP4" s="641"/>
      <c r="CQ4" s="641"/>
      <c r="CR4" s="641"/>
      <c r="CS4" s="641"/>
      <c r="CT4" s="641"/>
      <c r="CU4" s="641"/>
      <c r="CV4" s="641"/>
      <c r="CW4" s="641"/>
      <c r="CX4" s="641"/>
      <c r="CY4" s="641"/>
      <c r="CZ4" s="641"/>
      <c r="DA4" s="641"/>
      <c r="DB4" s="641"/>
      <c r="DC4" s="641"/>
      <c r="DD4" s="641"/>
      <c r="DE4" s="641"/>
      <c r="DF4" s="641"/>
      <c r="DG4" s="641"/>
      <c r="DH4" s="641"/>
      <c r="DI4" s="641"/>
      <c r="DJ4" s="641"/>
      <c r="DK4" s="641"/>
      <c r="DL4" s="641"/>
      <c r="DM4" s="641"/>
      <c r="DN4" s="641"/>
      <c r="DO4" s="641"/>
      <c r="DP4" s="641"/>
      <c r="DQ4" s="641"/>
      <c r="DR4" s="641"/>
      <c r="DS4" s="641"/>
      <c r="DT4" s="641"/>
      <c r="DU4" s="641"/>
      <c r="DV4" s="641"/>
      <c r="DW4" s="641"/>
      <c r="DX4" s="641"/>
      <c r="DY4" s="641"/>
      <c r="DZ4" s="641"/>
      <c r="EA4" s="641"/>
      <c r="EB4" s="641"/>
      <c r="EC4" s="641"/>
      <c r="ED4" s="641"/>
      <c r="EE4" s="641"/>
      <c r="EF4" s="641"/>
      <c r="EG4" s="641"/>
      <c r="EH4" s="641"/>
      <c r="EI4" s="641"/>
      <c r="EJ4" s="641"/>
      <c r="EK4" s="641"/>
      <c r="EL4" s="641"/>
      <c r="EM4" s="641"/>
      <c r="EN4" s="641"/>
      <c r="EO4" s="641"/>
      <c r="EP4" s="641"/>
      <c r="EQ4" s="641"/>
      <c r="ER4" s="641"/>
      <c r="ES4" s="641"/>
      <c r="ET4" s="641"/>
      <c r="EU4" s="641"/>
      <c r="EV4" s="641"/>
      <c r="EW4" s="641"/>
      <c r="EX4" s="641"/>
      <c r="EY4" s="641"/>
      <c r="EZ4" s="641"/>
      <c r="FA4" s="642"/>
    </row>
    <row r="5" spans="1:158" ht="30" customHeight="1" thickBot="1" x14ac:dyDescent="0.3">
      <c r="A5" s="606" t="s">
        <v>2</v>
      </c>
      <c r="B5" s="607"/>
      <c r="C5" s="607"/>
      <c r="D5" s="607"/>
      <c r="E5" s="608"/>
      <c r="F5" s="640" t="s">
        <v>286</v>
      </c>
      <c r="G5" s="641"/>
      <c r="H5" s="641"/>
      <c r="I5" s="641"/>
      <c r="J5" s="641"/>
      <c r="K5" s="641"/>
      <c r="L5" s="641"/>
      <c r="M5" s="641"/>
      <c r="N5" s="641"/>
      <c r="O5" s="641"/>
      <c r="P5" s="641"/>
      <c r="Q5" s="641"/>
      <c r="R5" s="641"/>
      <c r="S5" s="641"/>
      <c r="T5" s="641"/>
      <c r="U5" s="641"/>
      <c r="V5" s="641"/>
      <c r="W5" s="641"/>
      <c r="X5" s="641"/>
      <c r="Y5" s="641"/>
      <c r="Z5" s="641"/>
      <c r="AA5" s="641"/>
      <c r="AB5" s="641"/>
      <c r="AC5" s="641"/>
      <c r="AD5" s="641"/>
      <c r="AE5" s="641"/>
      <c r="AF5" s="641"/>
      <c r="AG5" s="641"/>
      <c r="AH5" s="641"/>
      <c r="AI5" s="641"/>
      <c r="AJ5" s="641"/>
      <c r="AK5" s="641"/>
      <c r="AL5" s="641"/>
      <c r="AM5" s="641"/>
      <c r="AN5" s="641"/>
      <c r="AO5" s="641"/>
      <c r="AP5" s="641"/>
      <c r="AQ5" s="641"/>
      <c r="AR5" s="641"/>
      <c r="AS5" s="641"/>
      <c r="AT5" s="641"/>
      <c r="AU5" s="641"/>
      <c r="AV5" s="641"/>
      <c r="AW5" s="641"/>
      <c r="AX5" s="641"/>
      <c r="AY5" s="641"/>
      <c r="AZ5" s="641"/>
      <c r="BA5" s="641"/>
      <c r="BB5" s="641"/>
      <c r="BC5" s="641"/>
      <c r="BD5" s="641"/>
      <c r="BE5" s="641"/>
      <c r="BF5" s="641"/>
      <c r="BG5" s="641"/>
      <c r="BH5" s="641"/>
      <c r="BI5" s="641"/>
      <c r="BJ5" s="641"/>
      <c r="BK5" s="641"/>
      <c r="BL5" s="641"/>
      <c r="BM5" s="641"/>
      <c r="BN5" s="641"/>
      <c r="BO5" s="641"/>
      <c r="BP5" s="641"/>
      <c r="BQ5" s="641"/>
      <c r="BR5" s="641"/>
      <c r="BS5" s="641"/>
      <c r="BT5" s="641"/>
      <c r="BU5" s="641"/>
      <c r="BV5" s="641"/>
      <c r="BW5" s="641"/>
      <c r="BX5" s="641"/>
      <c r="BY5" s="641"/>
      <c r="BZ5" s="641"/>
      <c r="CA5" s="641"/>
      <c r="CB5" s="641"/>
      <c r="CC5" s="641"/>
      <c r="CD5" s="641"/>
      <c r="CE5" s="641"/>
      <c r="CF5" s="641"/>
      <c r="CG5" s="641"/>
      <c r="CH5" s="641"/>
      <c r="CI5" s="641"/>
      <c r="CJ5" s="641"/>
      <c r="CK5" s="641"/>
      <c r="CL5" s="641"/>
      <c r="CM5" s="641"/>
      <c r="CN5" s="641"/>
      <c r="CO5" s="641"/>
      <c r="CP5" s="641"/>
      <c r="CQ5" s="641"/>
      <c r="CR5" s="641"/>
      <c r="CS5" s="641"/>
      <c r="CT5" s="641"/>
      <c r="CU5" s="641"/>
      <c r="CV5" s="641"/>
      <c r="CW5" s="641"/>
      <c r="CX5" s="641"/>
      <c r="CY5" s="641"/>
      <c r="CZ5" s="641"/>
      <c r="DA5" s="641"/>
      <c r="DB5" s="641"/>
      <c r="DC5" s="641"/>
      <c r="DD5" s="641"/>
      <c r="DE5" s="641"/>
      <c r="DF5" s="641"/>
      <c r="DG5" s="641"/>
      <c r="DH5" s="641"/>
      <c r="DI5" s="641"/>
      <c r="DJ5" s="641"/>
      <c r="DK5" s="641"/>
      <c r="DL5" s="641"/>
      <c r="DM5" s="641"/>
      <c r="DN5" s="641"/>
      <c r="DO5" s="641"/>
      <c r="DP5" s="641"/>
      <c r="DQ5" s="641"/>
      <c r="DR5" s="641"/>
      <c r="DS5" s="641"/>
      <c r="DT5" s="641"/>
      <c r="DU5" s="641"/>
      <c r="DV5" s="641"/>
      <c r="DW5" s="641"/>
      <c r="DX5" s="641"/>
      <c r="DY5" s="641"/>
      <c r="DZ5" s="641"/>
      <c r="EA5" s="641"/>
      <c r="EB5" s="641"/>
      <c r="EC5" s="641"/>
      <c r="ED5" s="641"/>
      <c r="EE5" s="641"/>
      <c r="EF5" s="641"/>
      <c r="EG5" s="641"/>
      <c r="EH5" s="641"/>
      <c r="EI5" s="641"/>
      <c r="EJ5" s="641"/>
      <c r="EK5" s="641"/>
      <c r="EL5" s="641"/>
      <c r="EM5" s="641"/>
      <c r="EN5" s="641"/>
      <c r="EO5" s="641"/>
      <c r="EP5" s="641"/>
      <c r="EQ5" s="641"/>
      <c r="ER5" s="641"/>
      <c r="ES5" s="641"/>
      <c r="ET5" s="641"/>
      <c r="EU5" s="641"/>
      <c r="EV5" s="641"/>
      <c r="EW5" s="641"/>
      <c r="EX5" s="641"/>
      <c r="EY5" s="641"/>
      <c r="EZ5" s="641"/>
      <c r="FA5" s="642"/>
    </row>
    <row r="6" spans="1:158" ht="20.25" customHeight="1" thickBot="1" x14ac:dyDescent="0.3">
      <c r="A6" s="3"/>
      <c r="B6" s="3"/>
      <c r="C6" s="3"/>
      <c r="D6" s="25"/>
      <c r="E6" s="25"/>
      <c r="F6" s="26"/>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8"/>
      <c r="ES6" s="28"/>
      <c r="ET6" s="3"/>
      <c r="EU6" s="3"/>
      <c r="EV6" s="3"/>
      <c r="EW6" s="3"/>
      <c r="EX6" s="3"/>
      <c r="EY6" s="3"/>
      <c r="EZ6" s="3"/>
      <c r="FA6" s="3"/>
    </row>
    <row r="7" spans="1:158" s="19" customFormat="1" ht="38.25" customHeight="1" thickBot="1" x14ac:dyDescent="0.3">
      <c r="A7" s="609" t="s">
        <v>90</v>
      </c>
      <c r="B7" s="610"/>
      <c r="C7" s="610"/>
      <c r="D7" s="610"/>
      <c r="E7" s="610"/>
      <c r="F7" s="610"/>
      <c r="G7" s="611"/>
      <c r="H7" s="623" t="s">
        <v>236</v>
      </c>
      <c r="I7" s="623"/>
      <c r="J7" s="623"/>
      <c r="K7" s="623"/>
      <c r="L7" s="623"/>
      <c r="M7" s="623"/>
      <c r="N7" s="623"/>
      <c r="O7" s="623"/>
      <c r="P7" s="623"/>
      <c r="Q7" s="623"/>
      <c r="R7" s="623"/>
      <c r="S7" s="623"/>
      <c r="T7" s="623"/>
      <c r="U7" s="624"/>
      <c r="V7" s="624"/>
      <c r="W7" s="624"/>
      <c r="X7" s="624"/>
      <c r="Y7" s="624"/>
      <c r="Z7" s="624"/>
      <c r="AA7" s="624"/>
      <c r="AB7" s="624"/>
      <c r="AC7" s="624"/>
      <c r="AD7" s="624"/>
      <c r="AE7" s="624"/>
      <c r="AF7" s="624"/>
      <c r="AG7" s="624"/>
      <c r="AH7" s="624"/>
      <c r="AI7" s="624"/>
      <c r="AJ7" s="624"/>
      <c r="AK7" s="624"/>
      <c r="AL7" s="624"/>
      <c r="AM7" s="624"/>
      <c r="AN7" s="624"/>
      <c r="AO7" s="624"/>
      <c r="AP7" s="624"/>
      <c r="AQ7" s="624"/>
      <c r="AR7" s="624"/>
      <c r="AS7" s="624"/>
      <c r="AT7" s="624"/>
      <c r="AU7" s="624"/>
      <c r="AV7" s="624"/>
      <c r="AW7" s="624"/>
      <c r="AX7" s="624"/>
      <c r="AY7" s="624"/>
      <c r="AZ7" s="624"/>
      <c r="BA7" s="624"/>
      <c r="BB7" s="624"/>
      <c r="BC7" s="624"/>
      <c r="BD7" s="624"/>
      <c r="BE7" s="624"/>
      <c r="BF7" s="624"/>
      <c r="BG7" s="624"/>
      <c r="BH7" s="624"/>
      <c r="BI7" s="624"/>
      <c r="BJ7" s="624"/>
      <c r="BK7" s="624"/>
      <c r="BL7" s="624"/>
      <c r="BM7" s="624"/>
      <c r="BN7" s="624"/>
      <c r="BO7" s="624"/>
      <c r="BP7" s="624"/>
      <c r="BQ7" s="624"/>
      <c r="BR7" s="624"/>
      <c r="BS7" s="624"/>
      <c r="BT7" s="624"/>
      <c r="BU7" s="624"/>
      <c r="BV7" s="624"/>
      <c r="BW7" s="624"/>
      <c r="BX7" s="624"/>
      <c r="BY7" s="624"/>
      <c r="BZ7" s="624"/>
      <c r="CA7" s="624"/>
      <c r="CB7" s="624"/>
      <c r="CC7" s="624"/>
      <c r="CD7" s="624"/>
      <c r="CE7" s="624"/>
      <c r="CF7" s="624"/>
      <c r="CG7" s="624"/>
      <c r="CH7" s="624"/>
      <c r="CI7" s="624"/>
      <c r="CJ7" s="624"/>
      <c r="CK7" s="624"/>
      <c r="CL7" s="624"/>
      <c r="CM7" s="624"/>
      <c r="CN7" s="624"/>
      <c r="CO7" s="624"/>
      <c r="CP7" s="624"/>
      <c r="CQ7" s="624"/>
      <c r="CR7" s="624"/>
      <c r="CS7" s="624"/>
      <c r="CT7" s="624"/>
      <c r="CU7" s="624"/>
      <c r="CV7" s="624"/>
      <c r="CW7" s="624"/>
      <c r="CX7" s="624"/>
      <c r="CY7" s="624"/>
      <c r="CZ7" s="624"/>
      <c r="DA7" s="624"/>
      <c r="DB7" s="624"/>
      <c r="DC7" s="624"/>
      <c r="DD7" s="624"/>
      <c r="DE7" s="624"/>
      <c r="DF7" s="624"/>
      <c r="DG7" s="624"/>
      <c r="DH7" s="624"/>
      <c r="DI7" s="624"/>
      <c r="DJ7" s="624"/>
      <c r="DK7" s="624"/>
      <c r="DL7" s="624"/>
      <c r="DM7" s="624"/>
      <c r="DN7" s="624"/>
      <c r="DO7" s="624"/>
      <c r="DP7" s="624"/>
      <c r="DQ7" s="624"/>
      <c r="DR7" s="624"/>
      <c r="DS7" s="624"/>
      <c r="DT7" s="624"/>
      <c r="DU7" s="624"/>
      <c r="DV7" s="624"/>
      <c r="DW7" s="624"/>
      <c r="DX7" s="624"/>
      <c r="DY7" s="624"/>
      <c r="DZ7" s="624"/>
      <c r="EA7" s="624"/>
      <c r="EB7" s="624"/>
      <c r="EC7" s="624"/>
      <c r="ED7" s="624"/>
      <c r="EE7" s="624"/>
      <c r="EF7" s="624"/>
      <c r="EG7" s="624"/>
      <c r="EH7" s="624"/>
      <c r="EI7" s="624"/>
      <c r="EJ7" s="624"/>
      <c r="EK7" s="624"/>
      <c r="EL7" s="624"/>
      <c r="EM7" s="624"/>
      <c r="EN7" s="624"/>
      <c r="EO7" s="624"/>
      <c r="EP7" s="624"/>
      <c r="EQ7" s="624"/>
      <c r="ER7" s="674" t="s">
        <v>231</v>
      </c>
      <c r="ES7" s="674" t="s">
        <v>232</v>
      </c>
      <c r="ET7" s="671" t="s">
        <v>233</v>
      </c>
      <c r="EU7" s="668" t="s">
        <v>273</v>
      </c>
      <c r="EV7" s="634" t="s">
        <v>274</v>
      </c>
      <c r="EW7" s="637" t="s">
        <v>275</v>
      </c>
      <c r="EX7" s="631" t="s">
        <v>276</v>
      </c>
      <c r="EY7" s="631" t="s">
        <v>277</v>
      </c>
      <c r="EZ7" s="631" t="s">
        <v>279</v>
      </c>
      <c r="FA7" s="662" t="s">
        <v>278</v>
      </c>
    </row>
    <row r="8" spans="1:158" s="19" customFormat="1" ht="36.75" customHeight="1" thickBot="1" x14ac:dyDescent="0.3">
      <c r="A8" s="612"/>
      <c r="B8" s="613"/>
      <c r="C8" s="613"/>
      <c r="D8" s="613"/>
      <c r="E8" s="613"/>
      <c r="F8" s="613"/>
      <c r="G8" s="614"/>
      <c r="H8" s="625" t="s">
        <v>65</v>
      </c>
      <c r="I8" s="625"/>
      <c r="J8" s="625"/>
      <c r="K8" s="625"/>
      <c r="L8" s="625"/>
      <c r="M8" s="625"/>
      <c r="N8" s="625"/>
      <c r="O8" s="625"/>
      <c r="P8" s="625"/>
      <c r="Q8" s="625"/>
      <c r="R8" s="625"/>
      <c r="S8" s="625"/>
      <c r="T8" s="625"/>
      <c r="U8" s="625"/>
      <c r="V8" s="625"/>
      <c r="W8" s="625"/>
      <c r="X8" s="625"/>
      <c r="Y8" s="625"/>
      <c r="Z8" s="625"/>
      <c r="AA8" s="626"/>
      <c r="AB8" s="627" t="s">
        <v>284</v>
      </c>
      <c r="AC8" s="625"/>
      <c r="AD8" s="625"/>
      <c r="AE8" s="625"/>
      <c r="AF8" s="625"/>
      <c r="AG8" s="625"/>
      <c r="AH8" s="625"/>
      <c r="AI8" s="625"/>
      <c r="AJ8" s="625"/>
      <c r="AK8" s="625"/>
      <c r="AL8" s="625"/>
      <c r="AM8" s="625"/>
      <c r="AN8" s="625"/>
      <c r="AO8" s="625"/>
      <c r="AP8" s="625"/>
      <c r="AQ8" s="625"/>
      <c r="AR8" s="625"/>
      <c r="AS8" s="625"/>
      <c r="AT8" s="625"/>
      <c r="AU8" s="625"/>
      <c r="AV8" s="625"/>
      <c r="AW8" s="625"/>
      <c r="AX8" s="625"/>
      <c r="AY8" s="625"/>
      <c r="AZ8" s="625"/>
      <c r="BA8" s="625"/>
      <c r="BB8" s="625"/>
      <c r="BC8" s="625"/>
      <c r="BD8" s="625"/>
      <c r="BE8" s="626"/>
      <c r="BF8" s="627" t="s">
        <v>62</v>
      </c>
      <c r="BG8" s="625"/>
      <c r="BH8" s="625"/>
      <c r="BI8" s="625"/>
      <c r="BJ8" s="625"/>
      <c r="BK8" s="625"/>
      <c r="BL8" s="625"/>
      <c r="BM8" s="625"/>
      <c r="BN8" s="625"/>
      <c r="BO8" s="625"/>
      <c r="BP8" s="625"/>
      <c r="BQ8" s="625"/>
      <c r="BR8" s="625"/>
      <c r="BS8" s="625"/>
      <c r="BT8" s="625"/>
      <c r="BU8" s="625"/>
      <c r="BV8" s="625"/>
      <c r="BW8" s="625"/>
      <c r="BX8" s="625"/>
      <c r="BY8" s="625"/>
      <c r="BZ8" s="625"/>
      <c r="CA8" s="625"/>
      <c r="CB8" s="625"/>
      <c r="CC8" s="625"/>
      <c r="CD8" s="625"/>
      <c r="CE8" s="625"/>
      <c r="CF8" s="625"/>
      <c r="CG8" s="625"/>
      <c r="CH8" s="625"/>
      <c r="CI8" s="626"/>
      <c r="CJ8" s="629" t="s">
        <v>63</v>
      </c>
      <c r="CK8" s="630"/>
      <c r="CL8" s="630"/>
      <c r="CM8" s="630"/>
      <c r="CN8" s="630"/>
      <c r="CO8" s="630"/>
      <c r="CP8" s="630"/>
      <c r="CQ8" s="630"/>
      <c r="CR8" s="630"/>
      <c r="CS8" s="630"/>
      <c r="CT8" s="630"/>
      <c r="CU8" s="630"/>
      <c r="CV8" s="630"/>
      <c r="CW8" s="630"/>
      <c r="CX8" s="630"/>
      <c r="CY8" s="630"/>
      <c r="CZ8" s="630"/>
      <c r="DA8" s="630"/>
      <c r="DB8" s="630"/>
      <c r="DC8" s="630"/>
      <c r="DD8" s="630"/>
      <c r="DE8" s="630"/>
      <c r="DF8" s="630"/>
      <c r="DG8" s="630"/>
      <c r="DH8" s="630"/>
      <c r="DI8" s="630"/>
      <c r="DJ8" s="630"/>
      <c r="DK8" s="630"/>
      <c r="DL8" s="630"/>
      <c r="DM8" s="630"/>
      <c r="DN8" s="643" t="s">
        <v>64</v>
      </c>
      <c r="DO8" s="644"/>
      <c r="DP8" s="644"/>
      <c r="DQ8" s="644"/>
      <c r="DR8" s="644"/>
      <c r="DS8" s="644"/>
      <c r="DT8" s="644"/>
      <c r="DU8" s="644"/>
      <c r="DV8" s="644"/>
      <c r="DW8" s="644"/>
      <c r="DX8" s="644"/>
      <c r="DY8" s="644"/>
      <c r="DZ8" s="644"/>
      <c r="EA8" s="644"/>
      <c r="EB8" s="644"/>
      <c r="EC8" s="644"/>
      <c r="ED8" s="644"/>
      <c r="EE8" s="644"/>
      <c r="EF8" s="644"/>
      <c r="EG8" s="645"/>
      <c r="EH8" s="645"/>
      <c r="EI8" s="645"/>
      <c r="EJ8" s="645"/>
      <c r="EK8" s="645"/>
      <c r="EL8" s="645"/>
      <c r="EM8" s="645"/>
      <c r="EN8" s="645"/>
      <c r="EO8" s="645"/>
      <c r="EP8" s="645"/>
      <c r="EQ8" s="645"/>
      <c r="ER8" s="675"/>
      <c r="ES8" s="675"/>
      <c r="ET8" s="672"/>
      <c r="EU8" s="669"/>
      <c r="EV8" s="635"/>
      <c r="EW8" s="638"/>
      <c r="EX8" s="632"/>
      <c r="EY8" s="632"/>
      <c r="EZ8" s="632"/>
      <c r="FA8" s="663"/>
    </row>
    <row r="9" spans="1:158" s="19" customFormat="1" ht="118.5" customHeight="1" thickBot="1" x14ac:dyDescent="0.3">
      <c r="A9" s="83" t="s">
        <v>83</v>
      </c>
      <c r="B9" s="135" t="s">
        <v>84</v>
      </c>
      <c r="C9" s="136" t="s">
        <v>85</v>
      </c>
      <c r="D9" s="136" t="s">
        <v>86</v>
      </c>
      <c r="E9" s="137" t="s">
        <v>87</v>
      </c>
      <c r="F9" s="137" t="s">
        <v>88</v>
      </c>
      <c r="G9" s="138" t="s">
        <v>89</v>
      </c>
      <c r="H9" s="84" t="s">
        <v>242</v>
      </c>
      <c r="I9" s="77" t="s">
        <v>220</v>
      </c>
      <c r="J9" s="78" t="s">
        <v>229</v>
      </c>
      <c r="K9" s="77" t="s">
        <v>221</v>
      </c>
      <c r="L9" s="78" t="s">
        <v>58</v>
      </c>
      <c r="M9" s="77" t="s">
        <v>222</v>
      </c>
      <c r="N9" s="78" t="s">
        <v>59</v>
      </c>
      <c r="O9" s="77" t="s">
        <v>223</v>
      </c>
      <c r="P9" s="78" t="s">
        <v>60</v>
      </c>
      <c r="Q9" s="77" t="s">
        <v>224</v>
      </c>
      <c r="R9" s="78" t="s">
        <v>61</v>
      </c>
      <c r="S9" s="77" t="s">
        <v>225</v>
      </c>
      <c r="T9" s="78" t="s">
        <v>51</v>
      </c>
      <c r="U9" s="77" t="s">
        <v>226</v>
      </c>
      <c r="V9" s="86" t="s">
        <v>230</v>
      </c>
      <c r="W9" s="87" t="s">
        <v>228</v>
      </c>
      <c r="X9" s="116" t="s">
        <v>280</v>
      </c>
      <c r="Y9" s="117" t="s">
        <v>301</v>
      </c>
      <c r="Z9" s="118" t="s">
        <v>281</v>
      </c>
      <c r="AA9" s="117" t="s">
        <v>302</v>
      </c>
      <c r="AB9" s="84" t="s">
        <v>242</v>
      </c>
      <c r="AC9" s="77" t="s">
        <v>215</v>
      </c>
      <c r="AD9" s="78" t="s">
        <v>52</v>
      </c>
      <c r="AE9" s="77" t="s">
        <v>216</v>
      </c>
      <c r="AF9" s="78" t="s">
        <v>53</v>
      </c>
      <c r="AG9" s="77" t="s">
        <v>217</v>
      </c>
      <c r="AH9" s="78" t="s">
        <v>54</v>
      </c>
      <c r="AI9" s="77" t="s">
        <v>218</v>
      </c>
      <c r="AJ9" s="78" t="s">
        <v>55</v>
      </c>
      <c r="AK9" s="77" t="s">
        <v>219</v>
      </c>
      <c r="AL9" s="78" t="s">
        <v>57</v>
      </c>
      <c r="AM9" s="77" t="s">
        <v>220</v>
      </c>
      <c r="AN9" s="78" t="s">
        <v>229</v>
      </c>
      <c r="AO9" s="77" t="s">
        <v>221</v>
      </c>
      <c r="AP9" s="78" t="s">
        <v>58</v>
      </c>
      <c r="AQ9" s="77" t="s">
        <v>222</v>
      </c>
      <c r="AR9" s="78" t="s">
        <v>59</v>
      </c>
      <c r="AS9" s="77" t="s">
        <v>223</v>
      </c>
      <c r="AT9" s="78" t="s">
        <v>60</v>
      </c>
      <c r="AU9" s="77" t="s">
        <v>224</v>
      </c>
      <c r="AV9" s="78" t="s">
        <v>61</v>
      </c>
      <c r="AW9" s="77" t="s">
        <v>225</v>
      </c>
      <c r="AX9" s="78" t="s">
        <v>51</v>
      </c>
      <c r="AY9" s="77" t="s">
        <v>226</v>
      </c>
      <c r="AZ9" s="86" t="s">
        <v>230</v>
      </c>
      <c r="BA9" s="87" t="s">
        <v>228</v>
      </c>
      <c r="BB9" s="116" t="s">
        <v>272</v>
      </c>
      <c r="BC9" s="117" t="s">
        <v>303</v>
      </c>
      <c r="BD9" s="118" t="s">
        <v>271</v>
      </c>
      <c r="BE9" s="117" t="s">
        <v>304</v>
      </c>
      <c r="BF9" s="84" t="s">
        <v>242</v>
      </c>
      <c r="BG9" s="88" t="s">
        <v>243</v>
      </c>
      <c r="BH9" s="89" t="s">
        <v>244</v>
      </c>
      <c r="BI9" s="88" t="s">
        <v>245</v>
      </c>
      <c r="BJ9" s="89" t="s">
        <v>246</v>
      </c>
      <c r="BK9" s="88" t="s">
        <v>247</v>
      </c>
      <c r="BL9" s="89" t="s">
        <v>248</v>
      </c>
      <c r="BM9" s="88" t="s">
        <v>270</v>
      </c>
      <c r="BN9" s="89" t="s">
        <v>266</v>
      </c>
      <c r="BO9" s="88" t="s">
        <v>249</v>
      </c>
      <c r="BP9" s="89" t="s">
        <v>250</v>
      </c>
      <c r="BQ9" s="88" t="s">
        <v>251</v>
      </c>
      <c r="BR9" s="89" t="s">
        <v>252</v>
      </c>
      <c r="BS9" s="88" t="s">
        <v>253</v>
      </c>
      <c r="BT9" s="89" t="s">
        <v>254</v>
      </c>
      <c r="BU9" s="88" t="s">
        <v>255</v>
      </c>
      <c r="BV9" s="89" t="s">
        <v>256</v>
      </c>
      <c r="BW9" s="88" t="s">
        <v>257</v>
      </c>
      <c r="BX9" s="89" t="s">
        <v>258</v>
      </c>
      <c r="BY9" s="88" t="s">
        <v>259</v>
      </c>
      <c r="BZ9" s="89" t="s">
        <v>260</v>
      </c>
      <c r="CA9" s="88" t="s">
        <v>261</v>
      </c>
      <c r="CB9" s="89" t="s">
        <v>262</v>
      </c>
      <c r="CC9" s="88" t="s">
        <v>263</v>
      </c>
      <c r="CD9" s="111" t="s">
        <v>264</v>
      </c>
      <c r="CE9" s="87" t="s">
        <v>228</v>
      </c>
      <c r="CF9" s="112" t="s">
        <v>234</v>
      </c>
      <c r="CG9" s="113" t="s">
        <v>305</v>
      </c>
      <c r="CH9" s="119" t="s">
        <v>235</v>
      </c>
      <c r="CI9" s="113" t="s">
        <v>306</v>
      </c>
      <c r="CJ9" s="84" t="s">
        <v>242</v>
      </c>
      <c r="CK9" s="88" t="s">
        <v>243</v>
      </c>
      <c r="CL9" s="89" t="s">
        <v>244</v>
      </c>
      <c r="CM9" s="88" t="s">
        <v>245</v>
      </c>
      <c r="CN9" s="89" t="s">
        <v>246</v>
      </c>
      <c r="CO9" s="88" t="s">
        <v>247</v>
      </c>
      <c r="CP9" s="89" t="s">
        <v>248</v>
      </c>
      <c r="CQ9" s="88" t="s">
        <v>265</v>
      </c>
      <c r="CR9" s="89" t="s">
        <v>266</v>
      </c>
      <c r="CS9" s="88" t="s">
        <v>249</v>
      </c>
      <c r="CT9" s="89" t="s">
        <v>250</v>
      </c>
      <c r="CU9" s="88" t="s">
        <v>251</v>
      </c>
      <c r="CV9" s="89" t="s">
        <v>252</v>
      </c>
      <c r="CW9" s="88" t="s">
        <v>253</v>
      </c>
      <c r="CX9" s="89" t="s">
        <v>254</v>
      </c>
      <c r="CY9" s="88" t="s">
        <v>255</v>
      </c>
      <c r="CZ9" s="89" t="s">
        <v>256</v>
      </c>
      <c r="DA9" s="88" t="s">
        <v>257</v>
      </c>
      <c r="DB9" s="89" t="s">
        <v>258</v>
      </c>
      <c r="DC9" s="88" t="s">
        <v>259</v>
      </c>
      <c r="DD9" s="89" t="s">
        <v>260</v>
      </c>
      <c r="DE9" s="88" t="s">
        <v>261</v>
      </c>
      <c r="DF9" s="89" t="s">
        <v>262</v>
      </c>
      <c r="DG9" s="88" t="s">
        <v>263</v>
      </c>
      <c r="DH9" s="89" t="s">
        <v>264</v>
      </c>
      <c r="DI9" s="90" t="s">
        <v>228</v>
      </c>
      <c r="DJ9" s="79" t="s">
        <v>238</v>
      </c>
      <c r="DK9" s="80" t="s">
        <v>307</v>
      </c>
      <c r="DL9" s="81" t="s">
        <v>239</v>
      </c>
      <c r="DM9" s="80" t="s">
        <v>308</v>
      </c>
      <c r="DN9" s="84" t="s">
        <v>242</v>
      </c>
      <c r="DO9" s="77" t="s">
        <v>215</v>
      </c>
      <c r="DP9" s="78" t="s">
        <v>52</v>
      </c>
      <c r="DQ9" s="77" t="s">
        <v>216</v>
      </c>
      <c r="DR9" s="78" t="s">
        <v>53</v>
      </c>
      <c r="DS9" s="77" t="s">
        <v>217</v>
      </c>
      <c r="DT9" s="78" t="s">
        <v>54</v>
      </c>
      <c r="DU9" s="77" t="s">
        <v>218</v>
      </c>
      <c r="DV9" s="78" t="s">
        <v>55</v>
      </c>
      <c r="DW9" s="77" t="s">
        <v>219</v>
      </c>
      <c r="DX9" s="78" t="s">
        <v>57</v>
      </c>
      <c r="DY9" s="77" t="s">
        <v>220</v>
      </c>
      <c r="DZ9" s="78" t="s">
        <v>229</v>
      </c>
      <c r="EA9" s="77" t="s">
        <v>221</v>
      </c>
      <c r="EB9" s="78" t="s">
        <v>58</v>
      </c>
      <c r="EC9" s="77" t="s">
        <v>222</v>
      </c>
      <c r="ED9" s="78" t="s">
        <v>59</v>
      </c>
      <c r="EE9" s="77" t="s">
        <v>223</v>
      </c>
      <c r="EF9" s="78" t="s">
        <v>60</v>
      </c>
      <c r="EG9" s="77" t="s">
        <v>224</v>
      </c>
      <c r="EH9" s="78" t="s">
        <v>61</v>
      </c>
      <c r="EI9" s="77" t="s">
        <v>225</v>
      </c>
      <c r="EJ9" s="78" t="s">
        <v>51</v>
      </c>
      <c r="EK9" s="77" t="s">
        <v>226</v>
      </c>
      <c r="EL9" s="78" t="s">
        <v>230</v>
      </c>
      <c r="EM9" s="90" t="s">
        <v>228</v>
      </c>
      <c r="EN9" s="79" t="s">
        <v>240</v>
      </c>
      <c r="EO9" s="80" t="s">
        <v>309</v>
      </c>
      <c r="EP9" s="81" t="s">
        <v>241</v>
      </c>
      <c r="EQ9" s="80" t="s">
        <v>310</v>
      </c>
      <c r="ER9" s="676"/>
      <c r="ES9" s="676"/>
      <c r="ET9" s="673"/>
      <c r="EU9" s="670"/>
      <c r="EV9" s="636"/>
      <c r="EW9" s="639"/>
      <c r="EX9" s="633"/>
      <c r="EY9" s="633"/>
      <c r="EZ9" s="633"/>
      <c r="FA9" s="664"/>
    </row>
    <row r="10" spans="1:158" s="4" customFormat="1" ht="43.5" customHeight="1" x14ac:dyDescent="0.25">
      <c r="A10" s="650" t="s">
        <v>300</v>
      </c>
      <c r="B10" s="656">
        <v>1</v>
      </c>
      <c r="C10" s="659" t="s">
        <v>299</v>
      </c>
      <c r="D10" s="659" t="s">
        <v>292</v>
      </c>
      <c r="E10" s="653">
        <v>256</v>
      </c>
      <c r="F10" s="134" t="s">
        <v>41</v>
      </c>
      <c r="G10" s="158">
        <f>+Z10+BA10+BF10+CJ10+DN10</f>
        <v>28500</v>
      </c>
      <c r="H10" s="479">
        <v>2500</v>
      </c>
      <c r="I10" s="480"/>
      <c r="J10" s="480"/>
      <c r="K10" s="417">
        <v>2500</v>
      </c>
      <c r="L10" s="417">
        <v>411</v>
      </c>
      <c r="M10" s="417">
        <v>2500</v>
      </c>
      <c r="N10" s="417">
        <v>828</v>
      </c>
      <c r="O10" s="417">
        <v>2500</v>
      </c>
      <c r="P10" s="417">
        <v>1260</v>
      </c>
      <c r="Q10" s="417">
        <v>2500</v>
      </c>
      <c r="R10" s="417">
        <v>1796</v>
      </c>
      <c r="S10" s="417">
        <v>2500</v>
      </c>
      <c r="T10" s="417">
        <v>2401</v>
      </c>
      <c r="U10" s="417">
        <v>3000</v>
      </c>
      <c r="V10" s="481">
        <v>3316</v>
      </c>
      <c r="W10" s="173">
        <f>+U10</f>
        <v>3000</v>
      </c>
      <c r="X10" s="173">
        <f>+U10</f>
        <v>3000</v>
      </c>
      <c r="Y10" s="173">
        <f>+V10</f>
        <v>3316</v>
      </c>
      <c r="Z10" s="173">
        <f>+X10</f>
        <v>3000</v>
      </c>
      <c r="AA10" s="173">
        <f>+Y10</f>
        <v>3316</v>
      </c>
      <c r="AB10" s="417">
        <v>5000</v>
      </c>
      <c r="AC10" s="417">
        <v>0</v>
      </c>
      <c r="AD10" s="417">
        <v>0</v>
      </c>
      <c r="AE10" s="417">
        <v>1032</v>
      </c>
      <c r="AF10" s="417">
        <v>1032</v>
      </c>
      <c r="AG10" s="417">
        <v>1002</v>
      </c>
      <c r="AH10" s="417">
        <v>1002</v>
      </c>
      <c r="AI10" s="417">
        <f>3536-AF10-AH10</f>
        <v>1502</v>
      </c>
      <c r="AJ10" s="417">
        <v>1502</v>
      </c>
      <c r="AK10" s="417">
        <v>478</v>
      </c>
      <c r="AL10" s="417">
        <v>478</v>
      </c>
      <c r="AM10" s="417">
        <v>415</v>
      </c>
      <c r="AN10" s="417">
        <v>633</v>
      </c>
      <c r="AO10" s="417">
        <v>100</v>
      </c>
      <c r="AP10" s="417">
        <v>210</v>
      </c>
      <c r="AQ10" s="417">
        <v>200</v>
      </c>
      <c r="AR10" s="417">
        <v>358</v>
      </c>
      <c r="AS10" s="417">
        <v>1536</v>
      </c>
      <c r="AT10" s="417">
        <v>1050</v>
      </c>
      <c r="AU10" s="417">
        <v>535</v>
      </c>
      <c r="AV10" s="417"/>
      <c r="AW10" s="417">
        <v>700</v>
      </c>
      <c r="AX10" s="417"/>
      <c r="AY10" s="417">
        <v>700</v>
      </c>
      <c r="AZ10" s="417"/>
      <c r="BA10" s="173">
        <f>+AC10+AE10+AG10+AI10+AK10+AM10+AO10+AQ10+AS10+AU10+AW10+AY10</f>
        <v>8200</v>
      </c>
      <c r="BB10" s="173">
        <f t="shared" ref="BB10:BB30" si="0">+AC10+AE10+AG10+AI10+AK10+AM10+AO10+AQ10+AS10</f>
        <v>6265</v>
      </c>
      <c r="BC10" s="173">
        <f>+AD10+AF10+AH10+AJ10+AL10+AN10+AP10+AR10+AT10+AV10+AX10+AZ10</f>
        <v>6265</v>
      </c>
      <c r="BD10" s="173">
        <f>AC10+AE10+AG10+AI10+AK10+AM10+AO10+AQ10+AS10+AU10+AW10+AY10</f>
        <v>8200</v>
      </c>
      <c r="BE10" s="173">
        <f>AD10+AF10+AH10+AJ10+AL10+AN10++AP10+AR10+AT10+AV10+AX10+AZ10</f>
        <v>6265</v>
      </c>
      <c r="BF10" s="417">
        <v>7500</v>
      </c>
      <c r="BG10" s="417"/>
      <c r="BH10" s="417"/>
      <c r="BI10" s="417"/>
      <c r="BJ10" s="417"/>
      <c r="BK10" s="417"/>
      <c r="BL10" s="417"/>
      <c r="BM10" s="417"/>
      <c r="BN10" s="417"/>
      <c r="BO10" s="417"/>
      <c r="BP10" s="417"/>
      <c r="BQ10" s="417"/>
      <c r="BR10" s="417"/>
      <c r="BS10" s="417"/>
      <c r="BT10" s="417"/>
      <c r="BU10" s="417"/>
      <c r="BV10" s="417"/>
      <c r="BW10" s="417"/>
      <c r="BX10" s="417"/>
      <c r="BY10" s="417"/>
      <c r="BZ10" s="417"/>
      <c r="CA10" s="417"/>
      <c r="CB10" s="417"/>
      <c r="CC10" s="417"/>
      <c r="CD10" s="417"/>
      <c r="CE10" s="158"/>
      <c r="CF10" s="173"/>
      <c r="CG10" s="173"/>
      <c r="CH10" s="173"/>
      <c r="CI10" s="173"/>
      <c r="CJ10" s="417">
        <v>8000</v>
      </c>
      <c r="CK10" s="417"/>
      <c r="CL10" s="417"/>
      <c r="CM10" s="417"/>
      <c r="CN10" s="417"/>
      <c r="CO10" s="417"/>
      <c r="CP10" s="417"/>
      <c r="CQ10" s="417"/>
      <c r="CR10" s="417"/>
      <c r="CS10" s="417"/>
      <c r="CT10" s="417"/>
      <c r="CU10" s="417"/>
      <c r="CV10" s="417"/>
      <c r="CW10" s="417"/>
      <c r="CX10" s="417"/>
      <c r="CY10" s="417"/>
      <c r="CZ10" s="417"/>
      <c r="DA10" s="417"/>
      <c r="DB10" s="417"/>
      <c r="DC10" s="417"/>
      <c r="DD10" s="417"/>
      <c r="DE10" s="417"/>
      <c r="DF10" s="417"/>
      <c r="DG10" s="417"/>
      <c r="DH10" s="417"/>
      <c r="DI10" s="158"/>
      <c r="DJ10" s="173"/>
      <c r="DK10" s="173"/>
      <c r="DL10" s="173"/>
      <c r="DM10" s="173"/>
      <c r="DN10" s="417">
        <v>1800</v>
      </c>
      <c r="DO10" s="417"/>
      <c r="DP10" s="417"/>
      <c r="DQ10" s="417"/>
      <c r="DR10" s="417"/>
      <c r="DS10" s="417"/>
      <c r="DT10" s="417"/>
      <c r="DU10" s="417"/>
      <c r="DV10" s="417"/>
      <c r="DW10" s="417"/>
      <c r="DX10" s="417"/>
      <c r="DY10" s="417"/>
      <c r="DZ10" s="417"/>
      <c r="EA10" s="417"/>
      <c r="EB10" s="417"/>
      <c r="EC10" s="417"/>
      <c r="ED10" s="417"/>
      <c r="EE10" s="417"/>
      <c r="EF10" s="417"/>
      <c r="EG10" s="417"/>
      <c r="EH10" s="417"/>
      <c r="EI10" s="417"/>
      <c r="EJ10" s="417"/>
      <c r="EK10" s="417"/>
      <c r="EL10" s="417"/>
      <c r="EM10" s="158"/>
      <c r="EN10" s="173"/>
      <c r="EO10" s="173"/>
      <c r="EP10" s="173"/>
      <c r="EQ10" s="173"/>
      <c r="ER10" s="482">
        <f>+AT10/AS10</f>
        <v>0.68359375</v>
      </c>
      <c r="ES10" s="167">
        <f>+BC10/BB10</f>
        <v>1</v>
      </c>
      <c r="ET10" s="167">
        <f>BE10/BD10</f>
        <v>0.76402439024390245</v>
      </c>
      <c r="EU10" s="167">
        <f>(BC10+AA10)/(BB10+Z10)</f>
        <v>1.0341068537506746</v>
      </c>
      <c r="EV10" s="167">
        <f>(BC10+AA10)/G10</f>
        <v>0.33617543859649124</v>
      </c>
      <c r="EW10" s="580" t="s">
        <v>450</v>
      </c>
      <c r="EX10" s="583" t="s">
        <v>69</v>
      </c>
      <c r="EY10" s="583" t="s">
        <v>69</v>
      </c>
      <c r="EZ10" s="580" t="s">
        <v>462</v>
      </c>
      <c r="FA10" s="583" t="s">
        <v>295</v>
      </c>
      <c r="FB10" s="433"/>
    </row>
    <row r="11" spans="1:158" s="58" customFormat="1" ht="43.5" customHeight="1" x14ac:dyDescent="0.25">
      <c r="A11" s="651"/>
      <c r="B11" s="657"/>
      <c r="C11" s="660"/>
      <c r="D11" s="660"/>
      <c r="E11" s="654"/>
      <c r="F11" s="133" t="s">
        <v>3</v>
      </c>
      <c r="G11" s="159">
        <f t="shared" ref="G11:G30" si="1">+AA11+BA11+BF11+CJ11+DN11</f>
        <v>7878584061</v>
      </c>
      <c r="H11" s="483">
        <v>750000000</v>
      </c>
      <c r="I11" s="484"/>
      <c r="J11" s="484"/>
      <c r="K11" s="485">
        <v>750000000</v>
      </c>
      <c r="L11" s="172">
        <v>378937000</v>
      </c>
      <c r="M11" s="485">
        <v>750000000</v>
      </c>
      <c r="N11" s="172">
        <v>636768000</v>
      </c>
      <c r="O11" s="485">
        <v>750000000</v>
      </c>
      <c r="P11" s="485">
        <v>639943164</v>
      </c>
      <c r="Q11" s="485">
        <v>750000000</v>
      </c>
      <c r="R11" s="485">
        <f>639943164+876667</f>
        <v>640819831</v>
      </c>
      <c r="S11" s="172">
        <v>752724000</v>
      </c>
      <c r="T11" s="172">
        <v>697600530</v>
      </c>
      <c r="U11" s="172">
        <v>754704800</v>
      </c>
      <c r="V11" s="486">
        <v>745048567</v>
      </c>
      <c r="W11" s="420">
        <f>+U11</f>
        <v>754704800</v>
      </c>
      <c r="X11" s="420">
        <f>+U11</f>
        <v>754704800</v>
      </c>
      <c r="Y11" s="420">
        <f>+V11</f>
        <v>745048567</v>
      </c>
      <c r="Z11" s="420">
        <f>+X11</f>
        <v>754704800</v>
      </c>
      <c r="AA11" s="420">
        <f>+Y11</f>
        <v>745048567</v>
      </c>
      <c r="AB11" s="172">
        <v>1646809000</v>
      </c>
      <c r="AC11" s="172">
        <v>0</v>
      </c>
      <c r="AD11" s="172">
        <v>0</v>
      </c>
      <c r="AE11" s="172">
        <f>+AF11</f>
        <v>979613694</v>
      </c>
      <c r="AF11" s="172">
        <v>979613694</v>
      </c>
      <c r="AG11" s="172">
        <v>370810797</v>
      </c>
      <c r="AH11" s="172">
        <v>370810797</v>
      </c>
      <c r="AI11" s="172">
        <v>876862</v>
      </c>
      <c r="AJ11" s="172">
        <v>876862</v>
      </c>
      <c r="AK11" s="172">
        <v>771288</v>
      </c>
      <c r="AL11" s="172">
        <v>771288</v>
      </c>
      <c r="AM11" s="172">
        <v>46380856</v>
      </c>
      <c r="AN11" s="172">
        <v>45125466</v>
      </c>
      <c r="AO11" s="172">
        <v>11319659</v>
      </c>
      <c r="AP11" s="172">
        <v>-27819900</v>
      </c>
      <c r="AQ11" s="172">
        <v>0</v>
      </c>
      <c r="AR11" s="447">
        <v>-36786600</v>
      </c>
      <c r="AS11" s="172">
        <v>21877050</v>
      </c>
      <c r="AT11" s="172">
        <v>32484807</v>
      </c>
      <c r="AU11" s="172">
        <v>4280000</v>
      </c>
      <c r="AV11" s="172"/>
      <c r="AW11" s="172">
        <v>0</v>
      </c>
      <c r="AX11" s="172"/>
      <c r="AY11" s="172">
        <v>147605288</v>
      </c>
      <c r="AZ11" s="172"/>
      <c r="BA11" s="420">
        <f t="shared" ref="BA11:BA14" si="2">+AC11+AE11+AG11+AI11+AK11+AM11+AO11+AQ11+AS11+AU11+AW11+AY11</f>
        <v>1583535494</v>
      </c>
      <c r="BB11" s="420">
        <f t="shared" si="0"/>
        <v>1431650206</v>
      </c>
      <c r="BC11" s="420">
        <f>+AD11+AF11+AH11+AJ11+AL11+AN11+AP11+AR11+AT11+AV11+AX11+AZ11</f>
        <v>1365076414</v>
      </c>
      <c r="BD11" s="420">
        <f t="shared" ref="BD11:BD16" si="3">AC11+AE11+AG11+AI11+AK11+AM11+AO11+AQ11+AS11+AU11+AW11+AY11</f>
        <v>1583535494</v>
      </c>
      <c r="BE11" s="420">
        <f t="shared" ref="BE11:BE16" si="4">AD11+AF11+AH11+AJ11+AL11+AN11++AP11+AR11+AT11+AV11+AX11+AZ11</f>
        <v>1365076414</v>
      </c>
      <c r="BF11" s="172">
        <v>2200000000</v>
      </c>
      <c r="BG11" s="172"/>
      <c r="BH11" s="172"/>
      <c r="BI11" s="172"/>
      <c r="BJ11" s="172"/>
      <c r="BK11" s="172"/>
      <c r="BL11" s="172"/>
      <c r="BM11" s="172"/>
      <c r="BN11" s="172"/>
      <c r="BO11" s="172"/>
      <c r="BP11" s="172"/>
      <c r="BQ11" s="172"/>
      <c r="BR11" s="172"/>
      <c r="BS11" s="172"/>
      <c r="BT11" s="172"/>
      <c r="BU11" s="172"/>
      <c r="BV11" s="172"/>
      <c r="BW11" s="172"/>
      <c r="BX11" s="172"/>
      <c r="BY11" s="172"/>
      <c r="BZ11" s="172"/>
      <c r="CA11" s="172"/>
      <c r="CB11" s="172"/>
      <c r="CC11" s="172"/>
      <c r="CD11" s="172"/>
      <c r="CE11" s="448"/>
      <c r="CF11" s="174"/>
      <c r="CG11" s="174"/>
      <c r="CH11" s="174"/>
      <c r="CI11" s="174"/>
      <c r="CJ11" s="172">
        <v>2300000000</v>
      </c>
      <c r="CK11" s="172"/>
      <c r="CL11" s="172"/>
      <c r="CM11" s="172"/>
      <c r="CN11" s="172"/>
      <c r="CO11" s="172"/>
      <c r="CP11" s="172"/>
      <c r="CQ11" s="172"/>
      <c r="CR11" s="172"/>
      <c r="CS11" s="172"/>
      <c r="CT11" s="172"/>
      <c r="CU11" s="172"/>
      <c r="CV11" s="172"/>
      <c r="CW11" s="172"/>
      <c r="CX11" s="172"/>
      <c r="CY11" s="172"/>
      <c r="CZ11" s="172"/>
      <c r="DA11" s="172"/>
      <c r="DB11" s="172"/>
      <c r="DC11" s="172"/>
      <c r="DD11" s="172"/>
      <c r="DE11" s="172"/>
      <c r="DF11" s="172"/>
      <c r="DG11" s="172"/>
      <c r="DH11" s="172"/>
      <c r="DI11" s="448"/>
      <c r="DJ11" s="174"/>
      <c r="DK11" s="174"/>
      <c r="DL11" s="174"/>
      <c r="DM11" s="174"/>
      <c r="DN11" s="172">
        <v>1050000000</v>
      </c>
      <c r="DO11" s="172"/>
      <c r="DP11" s="172"/>
      <c r="DQ11" s="172"/>
      <c r="DR11" s="172"/>
      <c r="DS11" s="172"/>
      <c r="DT11" s="172"/>
      <c r="DU11" s="172"/>
      <c r="DV11" s="172"/>
      <c r="DW11" s="172"/>
      <c r="DX11" s="172"/>
      <c r="DY11" s="172"/>
      <c r="DZ11" s="172"/>
      <c r="EA11" s="172"/>
      <c r="EB11" s="172"/>
      <c r="EC11" s="172"/>
      <c r="ED11" s="172"/>
      <c r="EE11" s="172"/>
      <c r="EF11" s="172"/>
      <c r="EG11" s="172"/>
      <c r="EH11" s="172"/>
      <c r="EI11" s="172"/>
      <c r="EJ11" s="172"/>
      <c r="EK11" s="172"/>
      <c r="EL11" s="172"/>
      <c r="EM11" s="448"/>
      <c r="EN11" s="174"/>
      <c r="EO11" s="174"/>
      <c r="EP11" s="174"/>
      <c r="EQ11" s="174"/>
      <c r="ER11" s="427">
        <f>+AT11/AS11</f>
        <v>1.4848805940471865</v>
      </c>
      <c r="ES11" s="428">
        <f t="shared" ref="ES11:ES16" si="5">+BC11/BB11</f>
        <v>0.9534985629024525</v>
      </c>
      <c r="ET11" s="428">
        <f t="shared" ref="ET11:ET16" si="6">BE11/BD11</f>
        <v>0.86204345855982434</v>
      </c>
      <c r="EU11" s="428">
        <f t="shared" ref="EU11:EU16" si="7">(BC11+AA11)/(BB11+Z11)</f>
        <v>0.96513373866970253</v>
      </c>
      <c r="EV11" s="428">
        <f t="shared" ref="EV11:EV16" si="8">(BC11+AA11)/G11</f>
        <v>0.26783048383597108</v>
      </c>
      <c r="EW11" s="581"/>
      <c r="EX11" s="584"/>
      <c r="EY11" s="584"/>
      <c r="EZ11" s="581"/>
      <c r="FA11" s="586"/>
      <c r="FB11" s="433"/>
    </row>
    <row r="12" spans="1:158" s="58" customFormat="1" ht="43.5" customHeight="1" x14ac:dyDescent="0.25">
      <c r="A12" s="651"/>
      <c r="B12" s="657"/>
      <c r="C12" s="660"/>
      <c r="D12" s="660"/>
      <c r="E12" s="654"/>
      <c r="F12" s="148" t="s">
        <v>227</v>
      </c>
      <c r="G12" s="159">
        <f t="shared" si="1"/>
        <v>1583535494</v>
      </c>
      <c r="H12" s="483"/>
      <c r="I12" s="484"/>
      <c r="J12" s="484"/>
      <c r="K12" s="485"/>
      <c r="L12" s="172"/>
      <c r="M12" s="485"/>
      <c r="N12" s="172"/>
      <c r="O12" s="485"/>
      <c r="P12" s="485"/>
      <c r="Q12" s="485"/>
      <c r="R12" s="485"/>
      <c r="S12" s="172"/>
      <c r="T12" s="172"/>
      <c r="U12" s="172"/>
      <c r="V12" s="486"/>
      <c r="W12" s="420"/>
      <c r="X12" s="420"/>
      <c r="Y12" s="420"/>
      <c r="Z12" s="420"/>
      <c r="AA12" s="420"/>
      <c r="AB12" s="483">
        <v>1682181450</v>
      </c>
      <c r="AC12" s="172">
        <v>0</v>
      </c>
      <c r="AD12" s="172">
        <v>0</v>
      </c>
      <c r="AE12" s="172">
        <v>584347</v>
      </c>
      <c r="AF12" s="172">
        <v>584347</v>
      </c>
      <c r="AG12" s="172">
        <f>57335933-AE12</f>
        <v>56751586</v>
      </c>
      <c r="AH12" s="172">
        <f>57335933-AF12</f>
        <v>56751586</v>
      </c>
      <c r="AI12" s="172">
        <v>135633574</v>
      </c>
      <c r="AJ12" s="172">
        <v>135633574</v>
      </c>
      <c r="AK12" s="172">
        <v>140036545</v>
      </c>
      <c r="AL12" s="172">
        <v>140036545</v>
      </c>
      <c r="AM12" s="172">
        <v>166372466</v>
      </c>
      <c r="AN12" s="172">
        <v>152674773</v>
      </c>
      <c r="AO12" s="172">
        <v>140088901</v>
      </c>
      <c r="AP12" s="172">
        <v>122426800</v>
      </c>
      <c r="AQ12" s="172">
        <v>125980492</v>
      </c>
      <c r="AR12" s="172">
        <v>125980492</v>
      </c>
      <c r="AS12" s="172">
        <f>144041672+5000000</f>
        <v>149041672</v>
      </c>
      <c r="AT12" s="172">
        <v>121490416</v>
      </c>
      <c r="AU12" s="172">
        <f>131817881+5000000</f>
        <v>136817881</v>
      </c>
      <c r="AV12" s="172"/>
      <c r="AW12" s="172">
        <f>167077550+5000000</f>
        <v>172077550</v>
      </c>
      <c r="AX12" s="172"/>
      <c r="AY12" s="172">
        <f>357926398+2224082</f>
        <v>360150480</v>
      </c>
      <c r="AZ12" s="172"/>
      <c r="BA12" s="420">
        <f>+AC12+AE12+AG12+AI12+AK12+AM12+AO12+AQ12+AS12+AU12+AW12+AY12</f>
        <v>1583535494</v>
      </c>
      <c r="BB12" s="420">
        <f t="shared" si="0"/>
        <v>914489583</v>
      </c>
      <c r="BC12" s="420">
        <f t="shared" ref="BC12:BC16" si="9">+AD12+AF12+AH12+AJ12+AL12+AN12+AP12+AR12+AT12+AV12+AX12+AZ12</f>
        <v>855578533</v>
      </c>
      <c r="BD12" s="420">
        <f t="shared" si="3"/>
        <v>1583535494</v>
      </c>
      <c r="BE12" s="420">
        <f t="shared" si="4"/>
        <v>855578533</v>
      </c>
      <c r="BF12" s="172"/>
      <c r="BG12" s="172"/>
      <c r="BH12" s="172"/>
      <c r="BI12" s="172"/>
      <c r="BJ12" s="172"/>
      <c r="BK12" s="172"/>
      <c r="BL12" s="172"/>
      <c r="BM12" s="172"/>
      <c r="BN12" s="172"/>
      <c r="BO12" s="172"/>
      <c r="BP12" s="172"/>
      <c r="BQ12" s="172"/>
      <c r="BR12" s="172"/>
      <c r="BS12" s="172"/>
      <c r="BT12" s="172"/>
      <c r="BU12" s="172"/>
      <c r="BV12" s="172"/>
      <c r="BW12" s="172"/>
      <c r="BX12" s="172"/>
      <c r="BY12" s="172"/>
      <c r="BZ12" s="172"/>
      <c r="CA12" s="172"/>
      <c r="CB12" s="172"/>
      <c r="CC12" s="172"/>
      <c r="CD12" s="172"/>
      <c r="CE12" s="448"/>
      <c r="CF12" s="174"/>
      <c r="CG12" s="174"/>
      <c r="CH12" s="174"/>
      <c r="CI12" s="174"/>
      <c r="CJ12" s="172"/>
      <c r="CK12" s="172"/>
      <c r="CL12" s="172"/>
      <c r="CM12" s="172"/>
      <c r="CN12" s="172"/>
      <c r="CO12" s="172"/>
      <c r="CP12" s="172"/>
      <c r="CQ12" s="172"/>
      <c r="CR12" s="172"/>
      <c r="CS12" s="172"/>
      <c r="CT12" s="172"/>
      <c r="CU12" s="172"/>
      <c r="CV12" s="172"/>
      <c r="CW12" s="172"/>
      <c r="CX12" s="172"/>
      <c r="CY12" s="172"/>
      <c r="CZ12" s="172"/>
      <c r="DA12" s="172"/>
      <c r="DB12" s="172"/>
      <c r="DC12" s="172"/>
      <c r="DD12" s="172"/>
      <c r="DE12" s="172"/>
      <c r="DF12" s="172"/>
      <c r="DG12" s="172"/>
      <c r="DH12" s="172"/>
      <c r="DI12" s="448"/>
      <c r="DJ12" s="174"/>
      <c r="DK12" s="174"/>
      <c r="DL12" s="174"/>
      <c r="DM12" s="174"/>
      <c r="DN12" s="172"/>
      <c r="DO12" s="172"/>
      <c r="DP12" s="172"/>
      <c r="DQ12" s="172"/>
      <c r="DR12" s="172"/>
      <c r="DS12" s="172"/>
      <c r="DT12" s="172"/>
      <c r="DU12" s="172"/>
      <c r="DV12" s="172"/>
      <c r="DW12" s="172"/>
      <c r="DX12" s="172"/>
      <c r="DY12" s="172"/>
      <c r="DZ12" s="172"/>
      <c r="EA12" s="172"/>
      <c r="EB12" s="172"/>
      <c r="EC12" s="172"/>
      <c r="ED12" s="172"/>
      <c r="EE12" s="172"/>
      <c r="EF12" s="172"/>
      <c r="EG12" s="172"/>
      <c r="EH12" s="172"/>
      <c r="EI12" s="172"/>
      <c r="EJ12" s="172"/>
      <c r="EK12" s="172"/>
      <c r="EL12" s="172"/>
      <c r="EM12" s="448"/>
      <c r="EN12" s="174"/>
      <c r="EO12" s="174"/>
      <c r="EP12" s="174"/>
      <c r="EQ12" s="174"/>
      <c r="ER12" s="427">
        <f>+AT12/AS12</f>
        <v>0.81514394175610161</v>
      </c>
      <c r="ES12" s="428">
        <f t="shared" si="5"/>
        <v>0.93558040343473214</v>
      </c>
      <c r="ET12" s="428">
        <f t="shared" si="6"/>
        <v>0.54029640399080314</v>
      </c>
      <c r="EU12" s="428">
        <f t="shared" si="7"/>
        <v>0.93558040343473214</v>
      </c>
      <c r="EV12" s="428">
        <f t="shared" si="8"/>
        <v>0.54029640399080314</v>
      </c>
      <c r="EW12" s="581"/>
      <c r="EX12" s="584"/>
      <c r="EY12" s="584"/>
      <c r="EZ12" s="581"/>
      <c r="FA12" s="586"/>
      <c r="FB12" s="433"/>
    </row>
    <row r="13" spans="1:158" s="4" customFormat="1" ht="43.5" customHeight="1" x14ac:dyDescent="0.25">
      <c r="A13" s="651"/>
      <c r="B13" s="657"/>
      <c r="C13" s="660"/>
      <c r="D13" s="660"/>
      <c r="E13" s="654"/>
      <c r="F13" s="132" t="s">
        <v>42</v>
      </c>
      <c r="G13" s="159">
        <f t="shared" si="1"/>
        <v>0</v>
      </c>
      <c r="H13" s="487"/>
      <c r="I13" s="488"/>
      <c r="J13" s="488"/>
      <c r="K13" s="485"/>
      <c r="L13" s="426"/>
      <c r="M13" s="485"/>
      <c r="N13" s="426"/>
      <c r="O13" s="485"/>
      <c r="P13" s="485"/>
      <c r="Q13" s="485"/>
      <c r="R13" s="485"/>
      <c r="S13" s="426"/>
      <c r="T13" s="426"/>
      <c r="U13" s="426"/>
      <c r="V13" s="486"/>
      <c r="W13" s="425"/>
      <c r="X13" s="425"/>
      <c r="Y13" s="425"/>
      <c r="Z13" s="425"/>
      <c r="AA13" s="425"/>
      <c r="AB13" s="418">
        <v>0</v>
      </c>
      <c r="AC13" s="418">
        <v>0</v>
      </c>
      <c r="AD13" s="418">
        <v>0</v>
      </c>
      <c r="AE13" s="418">
        <v>0</v>
      </c>
      <c r="AF13" s="418">
        <v>0</v>
      </c>
      <c r="AG13" s="418">
        <v>0</v>
      </c>
      <c r="AH13" s="418">
        <v>0</v>
      </c>
      <c r="AI13" s="418">
        <v>0</v>
      </c>
      <c r="AJ13" s="418">
        <v>0</v>
      </c>
      <c r="AK13" s="418">
        <v>0</v>
      </c>
      <c r="AL13" s="418">
        <v>0</v>
      </c>
      <c r="AM13" s="418">
        <v>0</v>
      </c>
      <c r="AN13" s="418">
        <v>0</v>
      </c>
      <c r="AO13" s="418">
        <v>0</v>
      </c>
      <c r="AP13" s="418">
        <v>0</v>
      </c>
      <c r="AQ13" s="418">
        <v>0</v>
      </c>
      <c r="AR13" s="418">
        <v>0</v>
      </c>
      <c r="AS13" s="418">
        <v>0</v>
      </c>
      <c r="AT13" s="418">
        <v>0</v>
      </c>
      <c r="AU13" s="418">
        <v>0</v>
      </c>
      <c r="AV13" s="418"/>
      <c r="AW13" s="418">
        <v>0</v>
      </c>
      <c r="AX13" s="418"/>
      <c r="AY13" s="418">
        <v>0</v>
      </c>
      <c r="AZ13" s="172"/>
      <c r="BA13" s="420">
        <f t="shared" si="2"/>
        <v>0</v>
      </c>
      <c r="BB13" s="420">
        <f t="shared" si="0"/>
        <v>0</v>
      </c>
      <c r="BC13" s="420">
        <f t="shared" si="9"/>
        <v>0</v>
      </c>
      <c r="BD13" s="420">
        <f t="shared" si="3"/>
        <v>0</v>
      </c>
      <c r="BE13" s="420">
        <f t="shared" si="4"/>
        <v>0</v>
      </c>
      <c r="BF13" s="172"/>
      <c r="BG13" s="418"/>
      <c r="BH13" s="418"/>
      <c r="BI13" s="418"/>
      <c r="BJ13" s="418"/>
      <c r="BK13" s="418"/>
      <c r="BL13" s="418"/>
      <c r="BM13" s="418"/>
      <c r="BN13" s="418"/>
      <c r="BO13" s="418"/>
      <c r="BP13" s="418"/>
      <c r="BQ13" s="418"/>
      <c r="BR13" s="418"/>
      <c r="BS13" s="418"/>
      <c r="BT13" s="418"/>
      <c r="BU13" s="418"/>
      <c r="BV13" s="418"/>
      <c r="BW13" s="418"/>
      <c r="BX13" s="418"/>
      <c r="BY13" s="418"/>
      <c r="BZ13" s="418"/>
      <c r="CA13" s="418"/>
      <c r="CB13" s="418"/>
      <c r="CC13" s="418"/>
      <c r="CD13" s="418"/>
      <c r="CE13" s="448"/>
      <c r="CF13" s="174"/>
      <c r="CG13" s="174"/>
      <c r="CH13" s="174"/>
      <c r="CI13" s="174"/>
      <c r="CJ13" s="418"/>
      <c r="CK13" s="418"/>
      <c r="CL13" s="418"/>
      <c r="CM13" s="418"/>
      <c r="CN13" s="418"/>
      <c r="CO13" s="418"/>
      <c r="CP13" s="418"/>
      <c r="CQ13" s="418"/>
      <c r="CR13" s="418"/>
      <c r="CS13" s="418"/>
      <c r="CT13" s="418"/>
      <c r="CU13" s="418"/>
      <c r="CV13" s="418"/>
      <c r="CW13" s="418"/>
      <c r="CX13" s="418"/>
      <c r="CY13" s="418"/>
      <c r="CZ13" s="418"/>
      <c r="DA13" s="418"/>
      <c r="DB13" s="418"/>
      <c r="DC13" s="418"/>
      <c r="DD13" s="418"/>
      <c r="DE13" s="418"/>
      <c r="DF13" s="418"/>
      <c r="DG13" s="418"/>
      <c r="DH13" s="418"/>
      <c r="DI13" s="448"/>
      <c r="DJ13" s="174"/>
      <c r="DK13" s="174"/>
      <c r="DL13" s="174"/>
      <c r="DM13" s="174"/>
      <c r="DN13" s="418"/>
      <c r="DO13" s="418"/>
      <c r="DP13" s="418"/>
      <c r="DQ13" s="418"/>
      <c r="DR13" s="418"/>
      <c r="DS13" s="418"/>
      <c r="DT13" s="418"/>
      <c r="DU13" s="418"/>
      <c r="DV13" s="418"/>
      <c r="DW13" s="418"/>
      <c r="DX13" s="418"/>
      <c r="DY13" s="418"/>
      <c r="DZ13" s="418"/>
      <c r="EA13" s="418"/>
      <c r="EB13" s="418"/>
      <c r="EC13" s="418"/>
      <c r="ED13" s="418"/>
      <c r="EE13" s="418"/>
      <c r="EF13" s="418"/>
      <c r="EG13" s="418"/>
      <c r="EH13" s="418"/>
      <c r="EI13" s="418"/>
      <c r="EJ13" s="418"/>
      <c r="EK13" s="418"/>
      <c r="EL13" s="418"/>
      <c r="EM13" s="448"/>
      <c r="EN13" s="174"/>
      <c r="EO13" s="174"/>
      <c r="EP13" s="174"/>
      <c r="EQ13" s="174"/>
      <c r="ER13" s="427"/>
      <c r="ES13" s="428"/>
      <c r="ET13" s="428"/>
      <c r="EU13" s="428"/>
      <c r="EV13" s="428"/>
      <c r="EW13" s="581"/>
      <c r="EX13" s="584"/>
      <c r="EY13" s="584"/>
      <c r="EZ13" s="581"/>
      <c r="FA13" s="586"/>
      <c r="FB13" s="433"/>
    </row>
    <row r="14" spans="1:158" s="57" customFormat="1" ht="43.5" customHeight="1" x14ac:dyDescent="0.25">
      <c r="A14" s="651"/>
      <c r="B14" s="657"/>
      <c r="C14" s="660"/>
      <c r="D14" s="660"/>
      <c r="E14" s="654"/>
      <c r="F14" s="133" t="s">
        <v>4</v>
      </c>
      <c r="G14" s="159">
        <f t="shared" si="1"/>
        <v>155171953</v>
      </c>
      <c r="H14" s="489"/>
      <c r="I14" s="490"/>
      <c r="J14" s="490"/>
      <c r="K14" s="485"/>
      <c r="L14" s="424"/>
      <c r="M14" s="485"/>
      <c r="N14" s="424"/>
      <c r="O14" s="485"/>
      <c r="P14" s="485"/>
      <c r="Q14" s="485"/>
      <c r="R14" s="485"/>
      <c r="S14" s="424"/>
      <c r="T14" s="424"/>
      <c r="U14" s="424"/>
      <c r="V14" s="486"/>
      <c r="W14" s="423"/>
      <c r="X14" s="423"/>
      <c r="Y14" s="423"/>
      <c r="Z14" s="423"/>
      <c r="AA14" s="423"/>
      <c r="AB14" s="172">
        <v>155171953</v>
      </c>
      <c r="AC14" s="172">
        <f>+AD14</f>
        <v>77566932</v>
      </c>
      <c r="AD14" s="172">
        <v>77566932</v>
      </c>
      <c r="AE14" s="172">
        <v>47384300</v>
      </c>
      <c r="AF14" s="172">
        <v>47384300</v>
      </c>
      <c r="AG14" s="172">
        <v>12948934</v>
      </c>
      <c r="AH14" s="172">
        <v>12948934</v>
      </c>
      <c r="AI14" s="172">
        <v>13641822</v>
      </c>
      <c r="AJ14" s="172">
        <v>13641822</v>
      </c>
      <c r="AK14" s="172">
        <v>0</v>
      </c>
      <c r="AL14" s="172">
        <v>0</v>
      </c>
      <c r="AM14" s="172">
        <f>+'[4]7711'!$AL$3</f>
        <v>3598700</v>
      </c>
      <c r="AN14" s="172">
        <v>3598700</v>
      </c>
      <c r="AO14" s="172">
        <v>31265</v>
      </c>
      <c r="AP14" s="172">
        <v>31265</v>
      </c>
      <c r="AQ14" s="172">
        <v>0</v>
      </c>
      <c r="AR14" s="172">
        <v>0</v>
      </c>
      <c r="AS14" s="172">
        <v>0</v>
      </c>
      <c r="AT14" s="172">
        <v>0</v>
      </c>
      <c r="AU14" s="172">
        <v>0</v>
      </c>
      <c r="AV14" s="172"/>
      <c r="AW14" s="172">
        <v>0</v>
      </c>
      <c r="AX14" s="172"/>
      <c r="AY14" s="172">
        <v>0</v>
      </c>
      <c r="AZ14" s="172"/>
      <c r="BA14" s="420">
        <f t="shared" si="2"/>
        <v>155171953</v>
      </c>
      <c r="BB14" s="420">
        <f t="shared" si="0"/>
        <v>155171953</v>
      </c>
      <c r="BC14" s="420">
        <f t="shared" si="9"/>
        <v>155171953</v>
      </c>
      <c r="BD14" s="420">
        <f t="shared" si="3"/>
        <v>155171953</v>
      </c>
      <c r="BE14" s="420">
        <f t="shared" si="4"/>
        <v>155171953</v>
      </c>
      <c r="BF14" s="172"/>
      <c r="BG14" s="172"/>
      <c r="BH14" s="172"/>
      <c r="BI14" s="172"/>
      <c r="BJ14" s="172"/>
      <c r="BK14" s="172"/>
      <c r="BL14" s="172"/>
      <c r="BM14" s="172"/>
      <c r="BN14" s="172"/>
      <c r="BO14" s="172"/>
      <c r="BP14" s="172"/>
      <c r="BQ14" s="172"/>
      <c r="BR14" s="172"/>
      <c r="BS14" s="172"/>
      <c r="BT14" s="172"/>
      <c r="BU14" s="172"/>
      <c r="BV14" s="172"/>
      <c r="BW14" s="172"/>
      <c r="BX14" s="172"/>
      <c r="BY14" s="172"/>
      <c r="BZ14" s="172"/>
      <c r="CA14" s="172"/>
      <c r="CB14" s="172"/>
      <c r="CC14" s="172"/>
      <c r="CD14" s="172"/>
      <c r="CE14" s="448"/>
      <c r="CF14" s="174"/>
      <c r="CG14" s="174"/>
      <c r="CH14" s="174"/>
      <c r="CI14" s="174"/>
      <c r="CJ14" s="172"/>
      <c r="CK14" s="172"/>
      <c r="CL14" s="172"/>
      <c r="CM14" s="172"/>
      <c r="CN14" s="172"/>
      <c r="CO14" s="172"/>
      <c r="CP14" s="172"/>
      <c r="CQ14" s="172"/>
      <c r="CR14" s="172"/>
      <c r="CS14" s="172"/>
      <c r="CT14" s="172"/>
      <c r="CU14" s="172"/>
      <c r="CV14" s="172"/>
      <c r="CW14" s="172"/>
      <c r="CX14" s="172"/>
      <c r="CY14" s="172"/>
      <c r="CZ14" s="172"/>
      <c r="DA14" s="172"/>
      <c r="DB14" s="172"/>
      <c r="DC14" s="172"/>
      <c r="DD14" s="172"/>
      <c r="DE14" s="172"/>
      <c r="DF14" s="172"/>
      <c r="DG14" s="172"/>
      <c r="DH14" s="172"/>
      <c r="DI14" s="448"/>
      <c r="DJ14" s="174"/>
      <c r="DK14" s="174"/>
      <c r="DL14" s="174"/>
      <c r="DM14" s="174"/>
      <c r="DN14" s="172"/>
      <c r="DO14" s="172"/>
      <c r="DP14" s="172"/>
      <c r="DQ14" s="172"/>
      <c r="DR14" s="172"/>
      <c r="DS14" s="172"/>
      <c r="DT14" s="172"/>
      <c r="DU14" s="172"/>
      <c r="DV14" s="172"/>
      <c r="DW14" s="172"/>
      <c r="DX14" s="172"/>
      <c r="DY14" s="172"/>
      <c r="DZ14" s="172"/>
      <c r="EA14" s="172"/>
      <c r="EB14" s="172"/>
      <c r="EC14" s="172"/>
      <c r="ED14" s="172"/>
      <c r="EE14" s="172"/>
      <c r="EF14" s="172"/>
      <c r="EG14" s="172"/>
      <c r="EH14" s="172"/>
      <c r="EI14" s="172"/>
      <c r="EJ14" s="172"/>
      <c r="EK14" s="172"/>
      <c r="EL14" s="172"/>
      <c r="EM14" s="448"/>
      <c r="EN14" s="174"/>
      <c r="EO14" s="174"/>
      <c r="EP14" s="174"/>
      <c r="EQ14" s="174"/>
      <c r="ER14" s="427" t="e">
        <f t="shared" ref="ER14:ER16" si="10">+AT14/AS14</f>
        <v>#DIV/0!</v>
      </c>
      <c r="ES14" s="428">
        <f t="shared" si="5"/>
        <v>1</v>
      </c>
      <c r="ET14" s="428">
        <f t="shared" si="6"/>
        <v>1</v>
      </c>
      <c r="EU14" s="428">
        <f t="shared" si="7"/>
        <v>1</v>
      </c>
      <c r="EV14" s="428">
        <f t="shared" si="8"/>
        <v>1</v>
      </c>
      <c r="EW14" s="581"/>
      <c r="EX14" s="584"/>
      <c r="EY14" s="584"/>
      <c r="EZ14" s="581"/>
      <c r="FA14" s="586"/>
      <c r="FB14" s="433"/>
    </row>
    <row r="15" spans="1:158" s="57" customFormat="1" ht="43.5" customHeight="1" x14ac:dyDescent="0.25">
      <c r="A15" s="651"/>
      <c r="B15" s="657"/>
      <c r="C15" s="660"/>
      <c r="D15" s="660"/>
      <c r="E15" s="654"/>
      <c r="F15" s="132" t="s">
        <v>43</v>
      </c>
      <c r="G15" s="491">
        <f>+Z15+BA15+BF15+CJ15+DN15</f>
        <v>28500</v>
      </c>
      <c r="H15" s="492">
        <v>2500</v>
      </c>
      <c r="I15" s="493"/>
      <c r="J15" s="493"/>
      <c r="K15" s="485">
        <v>2500</v>
      </c>
      <c r="L15" s="494">
        <v>411</v>
      </c>
      <c r="M15" s="485">
        <v>2500</v>
      </c>
      <c r="N15" s="485">
        <v>828</v>
      </c>
      <c r="O15" s="485">
        <v>2500</v>
      </c>
      <c r="P15" s="485">
        <v>1260</v>
      </c>
      <c r="Q15" s="485">
        <v>2500</v>
      </c>
      <c r="R15" s="485">
        <f>+R10</f>
        <v>1796</v>
      </c>
      <c r="S15" s="494">
        <v>2500</v>
      </c>
      <c r="T15" s="494">
        <f>+T10</f>
        <v>2401</v>
      </c>
      <c r="U15" s="494">
        <v>3000</v>
      </c>
      <c r="V15" s="486">
        <v>3316</v>
      </c>
      <c r="W15" s="495">
        <f>+W10</f>
        <v>3000</v>
      </c>
      <c r="X15" s="495">
        <f t="shared" ref="X15:AA15" si="11">+X10</f>
        <v>3000</v>
      </c>
      <c r="Y15" s="495">
        <f t="shared" si="11"/>
        <v>3316</v>
      </c>
      <c r="Z15" s="495">
        <f t="shared" si="11"/>
        <v>3000</v>
      </c>
      <c r="AA15" s="495">
        <f t="shared" si="11"/>
        <v>3316</v>
      </c>
      <c r="AB15" s="494">
        <v>5000</v>
      </c>
      <c r="AC15" s="494">
        <f>+AC10+AC13</f>
        <v>0</v>
      </c>
      <c r="AD15" s="494">
        <f t="shared" ref="AD15:AJ15" si="12">+AD10+AD13</f>
        <v>0</v>
      </c>
      <c r="AE15" s="494">
        <f>+AE10+AE13</f>
        <v>1032</v>
      </c>
      <c r="AF15" s="494">
        <f t="shared" si="12"/>
        <v>1032</v>
      </c>
      <c r="AG15" s="494">
        <f t="shared" si="12"/>
        <v>1002</v>
      </c>
      <c r="AH15" s="494">
        <f t="shared" si="12"/>
        <v>1002</v>
      </c>
      <c r="AI15" s="494">
        <f t="shared" si="12"/>
        <v>1502</v>
      </c>
      <c r="AJ15" s="494">
        <f t="shared" si="12"/>
        <v>1502</v>
      </c>
      <c r="AK15" s="494">
        <f>+AK10+AK13</f>
        <v>478</v>
      </c>
      <c r="AL15" s="494">
        <f t="shared" ref="AL15:AZ15" si="13">+AL10+AL13</f>
        <v>478</v>
      </c>
      <c r="AM15" s="494">
        <f t="shared" si="13"/>
        <v>415</v>
      </c>
      <c r="AN15" s="494">
        <f t="shared" si="13"/>
        <v>633</v>
      </c>
      <c r="AO15" s="494">
        <f t="shared" si="13"/>
        <v>100</v>
      </c>
      <c r="AP15" s="494">
        <f t="shared" si="13"/>
        <v>210</v>
      </c>
      <c r="AQ15" s="494">
        <f t="shared" si="13"/>
        <v>200</v>
      </c>
      <c r="AR15" s="494">
        <f t="shared" si="13"/>
        <v>358</v>
      </c>
      <c r="AS15" s="494">
        <f t="shared" si="13"/>
        <v>1536</v>
      </c>
      <c r="AT15" s="494">
        <f t="shared" si="13"/>
        <v>1050</v>
      </c>
      <c r="AU15" s="494">
        <f t="shared" si="13"/>
        <v>535</v>
      </c>
      <c r="AV15" s="494">
        <f t="shared" si="13"/>
        <v>0</v>
      </c>
      <c r="AW15" s="494">
        <f t="shared" si="13"/>
        <v>700</v>
      </c>
      <c r="AX15" s="494">
        <f t="shared" si="13"/>
        <v>0</v>
      </c>
      <c r="AY15" s="494">
        <f t="shared" si="13"/>
        <v>700</v>
      </c>
      <c r="AZ15" s="494">
        <f t="shared" si="13"/>
        <v>0</v>
      </c>
      <c r="BA15" s="420">
        <f>+AC15+AE15+AG15+AI15+AK15+AM15+AO15+AQ15+AS15+AU15+AW15+AY15</f>
        <v>8200</v>
      </c>
      <c r="BB15" s="420">
        <f t="shared" si="0"/>
        <v>6265</v>
      </c>
      <c r="BC15" s="420">
        <f t="shared" si="9"/>
        <v>6265</v>
      </c>
      <c r="BD15" s="420">
        <f t="shared" si="3"/>
        <v>8200</v>
      </c>
      <c r="BE15" s="420">
        <f>AD15+AF15+AH15+AJ15+AL15+AN15++AP15+AR15+AT15+AV15+AX15+AZ15</f>
        <v>6265</v>
      </c>
      <c r="BF15" s="494">
        <v>7500</v>
      </c>
      <c r="BG15" s="494"/>
      <c r="BH15" s="494"/>
      <c r="BI15" s="494"/>
      <c r="BJ15" s="494"/>
      <c r="BK15" s="494"/>
      <c r="BL15" s="494"/>
      <c r="BM15" s="494"/>
      <c r="BN15" s="494"/>
      <c r="BO15" s="494"/>
      <c r="BP15" s="494"/>
      <c r="BQ15" s="494"/>
      <c r="BR15" s="494"/>
      <c r="BS15" s="494"/>
      <c r="BT15" s="494"/>
      <c r="BU15" s="494"/>
      <c r="BV15" s="494"/>
      <c r="BW15" s="494"/>
      <c r="BX15" s="494"/>
      <c r="BY15" s="494"/>
      <c r="BZ15" s="494"/>
      <c r="CA15" s="494"/>
      <c r="CB15" s="494"/>
      <c r="CC15" s="494"/>
      <c r="CD15" s="494"/>
      <c r="CE15" s="448"/>
      <c r="CF15" s="174"/>
      <c r="CG15" s="174"/>
      <c r="CH15" s="174"/>
      <c r="CI15" s="174"/>
      <c r="CJ15" s="494">
        <f>+CJ10</f>
        <v>8000</v>
      </c>
      <c r="CK15" s="494"/>
      <c r="CL15" s="494"/>
      <c r="CM15" s="494"/>
      <c r="CN15" s="494"/>
      <c r="CO15" s="494"/>
      <c r="CP15" s="494"/>
      <c r="CQ15" s="494"/>
      <c r="CR15" s="494"/>
      <c r="CS15" s="494"/>
      <c r="CT15" s="494"/>
      <c r="CU15" s="494"/>
      <c r="CV15" s="494"/>
      <c r="CW15" s="494"/>
      <c r="CX15" s="494"/>
      <c r="CY15" s="494"/>
      <c r="CZ15" s="494"/>
      <c r="DA15" s="494"/>
      <c r="DB15" s="494"/>
      <c r="DC15" s="494"/>
      <c r="DD15" s="494"/>
      <c r="DE15" s="494"/>
      <c r="DF15" s="494"/>
      <c r="DG15" s="494"/>
      <c r="DH15" s="494"/>
      <c r="DI15" s="448"/>
      <c r="DJ15" s="174"/>
      <c r="DK15" s="174"/>
      <c r="DL15" s="174"/>
      <c r="DM15" s="174"/>
      <c r="DN15" s="494">
        <f>+DN10</f>
        <v>1800</v>
      </c>
      <c r="DO15" s="494"/>
      <c r="DP15" s="494"/>
      <c r="DQ15" s="494"/>
      <c r="DR15" s="494"/>
      <c r="DS15" s="494"/>
      <c r="DT15" s="494"/>
      <c r="DU15" s="494"/>
      <c r="DV15" s="494"/>
      <c r="DW15" s="494"/>
      <c r="DX15" s="494"/>
      <c r="DY15" s="494"/>
      <c r="DZ15" s="494"/>
      <c r="EA15" s="494"/>
      <c r="EB15" s="494"/>
      <c r="EC15" s="494"/>
      <c r="ED15" s="494"/>
      <c r="EE15" s="494"/>
      <c r="EF15" s="494"/>
      <c r="EG15" s="494"/>
      <c r="EH15" s="494"/>
      <c r="EI15" s="494"/>
      <c r="EJ15" s="494"/>
      <c r="EK15" s="494"/>
      <c r="EL15" s="494"/>
      <c r="EM15" s="448"/>
      <c r="EN15" s="174"/>
      <c r="EO15" s="174"/>
      <c r="EP15" s="174"/>
      <c r="EQ15" s="174"/>
      <c r="ER15" s="496">
        <f>+AT15/AS15</f>
        <v>0.68359375</v>
      </c>
      <c r="ES15" s="497">
        <f t="shared" si="5"/>
        <v>1</v>
      </c>
      <c r="ET15" s="497">
        <f t="shared" si="6"/>
        <v>0.76402439024390245</v>
      </c>
      <c r="EU15" s="497">
        <f t="shared" si="7"/>
        <v>1.0341068537506746</v>
      </c>
      <c r="EV15" s="497">
        <f t="shared" si="8"/>
        <v>0.33617543859649124</v>
      </c>
      <c r="EW15" s="581"/>
      <c r="EX15" s="584"/>
      <c r="EY15" s="584"/>
      <c r="EZ15" s="581"/>
      <c r="FA15" s="586"/>
      <c r="FB15" s="433"/>
    </row>
    <row r="16" spans="1:158" s="4" customFormat="1" ht="43.5" customHeight="1" thickBot="1" x14ac:dyDescent="0.3">
      <c r="A16" s="651"/>
      <c r="B16" s="658"/>
      <c r="C16" s="661"/>
      <c r="D16" s="661"/>
      <c r="E16" s="655"/>
      <c r="F16" s="157" t="s">
        <v>45</v>
      </c>
      <c r="G16" s="161">
        <f t="shared" si="1"/>
        <v>8033756014</v>
      </c>
      <c r="H16" s="162">
        <v>750000000</v>
      </c>
      <c r="I16" s="163"/>
      <c r="J16" s="163"/>
      <c r="K16" s="164">
        <v>750000000</v>
      </c>
      <c r="L16" s="165">
        <v>378937000</v>
      </c>
      <c r="M16" s="164">
        <v>750000000</v>
      </c>
      <c r="N16" s="165">
        <v>636768000</v>
      </c>
      <c r="O16" s="164">
        <v>750000000</v>
      </c>
      <c r="P16" s="164">
        <v>639943164</v>
      </c>
      <c r="Q16" s="164">
        <v>750000000</v>
      </c>
      <c r="R16" s="164">
        <f>+R11</f>
        <v>640819831</v>
      </c>
      <c r="S16" s="165">
        <f>+S11</f>
        <v>752724000</v>
      </c>
      <c r="T16" s="165">
        <f>+T11</f>
        <v>697600530</v>
      </c>
      <c r="U16" s="165">
        <v>754704800</v>
      </c>
      <c r="V16" s="371">
        <v>745048567</v>
      </c>
      <c r="W16" s="166">
        <f>+W11</f>
        <v>754704800</v>
      </c>
      <c r="X16" s="166">
        <f t="shared" ref="X16:AA16" si="14">+X11</f>
        <v>754704800</v>
      </c>
      <c r="Y16" s="166">
        <f t="shared" si="14"/>
        <v>745048567</v>
      </c>
      <c r="Z16" s="166">
        <f t="shared" si="14"/>
        <v>754704800</v>
      </c>
      <c r="AA16" s="166">
        <f t="shared" si="14"/>
        <v>745048567</v>
      </c>
      <c r="AB16" s="165">
        <f>+AB11+AB14</f>
        <v>1801980953</v>
      </c>
      <c r="AC16" s="165">
        <f>+AC11+AC14</f>
        <v>77566932</v>
      </c>
      <c r="AD16" s="165">
        <f>+AD11+AD14</f>
        <v>77566932</v>
      </c>
      <c r="AE16" s="165">
        <f t="shared" ref="AE16:AJ16" si="15">+AE11+AE14</f>
        <v>1026997994</v>
      </c>
      <c r="AF16" s="165">
        <f t="shared" si="15"/>
        <v>1026997994</v>
      </c>
      <c r="AG16" s="165">
        <f t="shared" si="15"/>
        <v>383759731</v>
      </c>
      <c r="AH16" s="165">
        <f t="shared" si="15"/>
        <v>383759731</v>
      </c>
      <c r="AI16" s="165">
        <f t="shared" si="15"/>
        <v>14518684</v>
      </c>
      <c r="AJ16" s="165">
        <f t="shared" si="15"/>
        <v>14518684</v>
      </c>
      <c r="AK16" s="165">
        <f>+AK11+AK14</f>
        <v>771288</v>
      </c>
      <c r="AL16" s="165">
        <f t="shared" ref="AL16:AZ16" si="16">+AL11+AL14</f>
        <v>771288</v>
      </c>
      <c r="AM16" s="165">
        <f t="shared" si="16"/>
        <v>49979556</v>
      </c>
      <c r="AN16" s="165">
        <f t="shared" si="16"/>
        <v>48724166</v>
      </c>
      <c r="AO16" s="165">
        <f t="shared" si="16"/>
        <v>11350924</v>
      </c>
      <c r="AP16" s="165">
        <f t="shared" si="16"/>
        <v>-27788635</v>
      </c>
      <c r="AQ16" s="165">
        <f t="shared" si="16"/>
        <v>0</v>
      </c>
      <c r="AR16" s="165">
        <f t="shared" si="16"/>
        <v>-36786600</v>
      </c>
      <c r="AS16" s="165">
        <f>+AS11+AS14</f>
        <v>21877050</v>
      </c>
      <c r="AT16" s="165">
        <f>+AT11+AT14</f>
        <v>32484807</v>
      </c>
      <c r="AU16" s="165">
        <f t="shared" si="16"/>
        <v>4280000</v>
      </c>
      <c r="AV16" s="165">
        <f t="shared" si="16"/>
        <v>0</v>
      </c>
      <c r="AW16" s="165">
        <f t="shared" si="16"/>
        <v>0</v>
      </c>
      <c r="AX16" s="165">
        <f>+AX11+AX14</f>
        <v>0</v>
      </c>
      <c r="AY16" s="165">
        <f t="shared" si="16"/>
        <v>147605288</v>
      </c>
      <c r="AZ16" s="165">
        <f t="shared" si="16"/>
        <v>0</v>
      </c>
      <c r="BA16" s="430">
        <f>+AC16+AE16+AG16+AI16+AK16+AM16+AO16+AQ16+AS16+AU16+AW16+AY16</f>
        <v>1738707447</v>
      </c>
      <c r="BB16" s="430">
        <f t="shared" si="0"/>
        <v>1586822159</v>
      </c>
      <c r="BC16" s="430">
        <f t="shared" si="9"/>
        <v>1520248367</v>
      </c>
      <c r="BD16" s="430">
        <f t="shared" si="3"/>
        <v>1738707447</v>
      </c>
      <c r="BE16" s="430">
        <f t="shared" si="4"/>
        <v>1520248367</v>
      </c>
      <c r="BF16" s="165">
        <v>2200000000</v>
      </c>
      <c r="BG16" s="165"/>
      <c r="BH16" s="165"/>
      <c r="BI16" s="165"/>
      <c r="BJ16" s="165"/>
      <c r="BK16" s="165"/>
      <c r="BL16" s="165"/>
      <c r="BM16" s="165"/>
      <c r="BN16" s="165"/>
      <c r="BO16" s="165"/>
      <c r="BP16" s="165"/>
      <c r="BQ16" s="165"/>
      <c r="BR16" s="165"/>
      <c r="BS16" s="165"/>
      <c r="BT16" s="165"/>
      <c r="BU16" s="165"/>
      <c r="BV16" s="165"/>
      <c r="BW16" s="165"/>
      <c r="BX16" s="165"/>
      <c r="BY16" s="165"/>
      <c r="BZ16" s="165"/>
      <c r="CA16" s="165"/>
      <c r="CB16" s="165"/>
      <c r="CC16" s="165"/>
      <c r="CD16" s="165"/>
      <c r="CE16" s="168"/>
      <c r="CF16" s="166"/>
      <c r="CG16" s="166"/>
      <c r="CH16" s="166"/>
      <c r="CI16" s="175"/>
      <c r="CJ16" s="165">
        <v>2300000000</v>
      </c>
      <c r="CK16" s="165"/>
      <c r="CL16" s="165"/>
      <c r="CM16" s="165"/>
      <c r="CN16" s="165"/>
      <c r="CO16" s="165"/>
      <c r="CP16" s="165"/>
      <c r="CQ16" s="165"/>
      <c r="CR16" s="165"/>
      <c r="CS16" s="165"/>
      <c r="CT16" s="165"/>
      <c r="CU16" s="165"/>
      <c r="CV16" s="165"/>
      <c r="CW16" s="165"/>
      <c r="CX16" s="165"/>
      <c r="CY16" s="165"/>
      <c r="CZ16" s="165"/>
      <c r="DA16" s="165"/>
      <c r="DB16" s="165"/>
      <c r="DC16" s="165"/>
      <c r="DD16" s="165"/>
      <c r="DE16" s="165"/>
      <c r="DF16" s="165"/>
      <c r="DG16" s="165"/>
      <c r="DH16" s="165"/>
      <c r="DI16" s="168"/>
      <c r="DJ16" s="166"/>
      <c r="DK16" s="166"/>
      <c r="DL16" s="166"/>
      <c r="DM16" s="175"/>
      <c r="DN16" s="165">
        <v>1050000000</v>
      </c>
      <c r="DO16" s="165"/>
      <c r="DP16" s="165"/>
      <c r="DQ16" s="165"/>
      <c r="DR16" s="165"/>
      <c r="DS16" s="165"/>
      <c r="DT16" s="165"/>
      <c r="DU16" s="165"/>
      <c r="DV16" s="165"/>
      <c r="DW16" s="165"/>
      <c r="DX16" s="165"/>
      <c r="DY16" s="165"/>
      <c r="DZ16" s="165"/>
      <c r="EA16" s="165"/>
      <c r="EB16" s="165"/>
      <c r="EC16" s="165"/>
      <c r="ED16" s="165"/>
      <c r="EE16" s="165"/>
      <c r="EF16" s="165"/>
      <c r="EG16" s="165"/>
      <c r="EH16" s="165"/>
      <c r="EI16" s="165"/>
      <c r="EJ16" s="165"/>
      <c r="EK16" s="165"/>
      <c r="EL16" s="165"/>
      <c r="EM16" s="168"/>
      <c r="EN16" s="166"/>
      <c r="EO16" s="166"/>
      <c r="EP16" s="166"/>
      <c r="EQ16" s="175"/>
      <c r="ER16" s="432">
        <f t="shared" si="10"/>
        <v>1.4848805940471865</v>
      </c>
      <c r="ES16" s="429">
        <f t="shared" si="5"/>
        <v>0.95804583921240793</v>
      </c>
      <c r="ET16" s="429">
        <f t="shared" si="6"/>
        <v>0.87435546999184155</v>
      </c>
      <c r="EU16" s="429">
        <f t="shared" si="7"/>
        <v>0.96744431034330025</v>
      </c>
      <c r="EV16" s="429">
        <f t="shared" si="8"/>
        <v>0.28197233399326382</v>
      </c>
      <c r="EW16" s="582"/>
      <c r="EX16" s="585"/>
      <c r="EY16" s="585"/>
      <c r="EZ16" s="582"/>
      <c r="FA16" s="587"/>
      <c r="FB16" s="433"/>
    </row>
    <row r="17" spans="1:159" s="57" customFormat="1" ht="43.5" customHeight="1" x14ac:dyDescent="0.25">
      <c r="A17" s="651"/>
      <c r="B17" s="656">
        <v>2</v>
      </c>
      <c r="C17" s="659" t="s">
        <v>298</v>
      </c>
      <c r="D17" s="659" t="s">
        <v>292</v>
      </c>
      <c r="E17" s="681">
        <v>256</v>
      </c>
      <c r="F17" s="134" t="s">
        <v>41</v>
      </c>
      <c r="G17" s="443">
        <f>+AA17+BA17+BF17+CJ17+DN17</f>
        <v>1</v>
      </c>
      <c r="H17" s="152">
        <v>0.125</v>
      </c>
      <c r="I17" s="160"/>
      <c r="J17" s="160"/>
      <c r="K17" s="156">
        <v>0.125</v>
      </c>
      <c r="L17" s="156">
        <v>0</v>
      </c>
      <c r="M17" s="156">
        <v>0.125</v>
      </c>
      <c r="N17" s="156">
        <v>2.5000000000000001E-2</v>
      </c>
      <c r="O17" s="156">
        <v>0.125</v>
      </c>
      <c r="P17" s="156">
        <v>0.05</v>
      </c>
      <c r="Q17" s="156">
        <v>0.125</v>
      </c>
      <c r="R17" s="156">
        <v>7.4999999999999997E-2</v>
      </c>
      <c r="S17" s="156">
        <v>0.125</v>
      </c>
      <c r="T17" s="156">
        <v>9.2999999999999999E-2</v>
      </c>
      <c r="U17" s="156">
        <v>0.125</v>
      </c>
      <c r="V17" s="372">
        <v>0.125</v>
      </c>
      <c r="W17" s="419">
        <f>+U17</f>
        <v>0.125</v>
      </c>
      <c r="X17" s="419">
        <f>+U17</f>
        <v>0.125</v>
      </c>
      <c r="Y17" s="419">
        <f>+V17</f>
        <v>0.125</v>
      </c>
      <c r="Z17" s="419">
        <f>+X17</f>
        <v>0.125</v>
      </c>
      <c r="AA17" s="419">
        <f>+Y17</f>
        <v>0.125</v>
      </c>
      <c r="AB17" s="156">
        <v>0.25</v>
      </c>
      <c r="AC17" s="167">
        <v>0</v>
      </c>
      <c r="AD17" s="167">
        <v>0</v>
      </c>
      <c r="AE17" s="167">
        <v>2.2700000000000001E-2</v>
      </c>
      <c r="AF17" s="167">
        <v>1.7999999999999999E-2</v>
      </c>
      <c r="AG17" s="167">
        <v>2.2700000000000001E-2</v>
      </c>
      <c r="AH17" s="167">
        <f>4.05%-AF17</f>
        <v>2.2500000000000003E-2</v>
      </c>
      <c r="AI17" s="167">
        <v>2.2700000000000001E-2</v>
      </c>
      <c r="AJ17" s="167">
        <f>6.57%-AF17-AH17</f>
        <v>2.5200000000000004E-2</v>
      </c>
      <c r="AK17" s="167">
        <v>2.2700000000000001E-2</v>
      </c>
      <c r="AL17" s="167">
        <v>2.52E-2</v>
      </c>
      <c r="AM17" s="167">
        <v>2.2700000000000001E-2</v>
      </c>
      <c r="AN17" s="167">
        <v>2.2700000000000001E-2</v>
      </c>
      <c r="AO17" s="167">
        <v>2.2700000000000001E-2</v>
      </c>
      <c r="AP17" s="167">
        <v>2.2700000000000001E-2</v>
      </c>
      <c r="AQ17" s="167">
        <v>2.2700000000000001E-2</v>
      </c>
      <c r="AR17" s="167">
        <v>2.2700000000000001E-2</v>
      </c>
      <c r="AS17" s="167">
        <v>2.2700000000000001E-2</v>
      </c>
      <c r="AT17" s="167">
        <v>2.2700000000000001E-2</v>
      </c>
      <c r="AU17" s="167">
        <v>2.2700000000000001E-2</v>
      </c>
      <c r="AV17" s="156"/>
      <c r="AW17" s="167">
        <v>2.2700000000000001E-2</v>
      </c>
      <c r="AX17" s="156"/>
      <c r="AY17" s="167">
        <v>2.3E-2</v>
      </c>
      <c r="AZ17" s="156"/>
      <c r="BA17" s="498">
        <f>+AC17+AE17+AG17+AI17+AK17+AM17+AO17+AQ17+AS17+AU17+AW17+AY17</f>
        <v>0.25</v>
      </c>
      <c r="BB17" s="498">
        <f t="shared" si="0"/>
        <v>0.18160000000000001</v>
      </c>
      <c r="BC17" s="498">
        <f>+AD17+AF17+AH17+AJ17+AL17+AN17+AP17+AR17+AT17+AV17+AX17+AZ17</f>
        <v>0.1817</v>
      </c>
      <c r="BD17" s="498">
        <f>AC17+AE17+AG17+AI17+AK17+AM17+AO17+AQ17+AS17+AU17+AW17+AY17</f>
        <v>0.25</v>
      </c>
      <c r="BE17" s="498">
        <f>AD17+AF17+AH17+AJ17+AL17+AN17++AP17+AR17+AT17+AV17+AX17+AZ17</f>
        <v>0.1817</v>
      </c>
      <c r="BF17" s="156">
        <v>0.25</v>
      </c>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73"/>
      <c r="CG17" s="173"/>
      <c r="CH17" s="173"/>
      <c r="CI17" s="173"/>
      <c r="CJ17" s="156">
        <v>0.25</v>
      </c>
      <c r="CK17" s="156"/>
      <c r="CL17" s="156"/>
      <c r="CM17" s="156"/>
      <c r="CN17" s="156"/>
      <c r="CO17" s="156"/>
      <c r="CP17" s="156"/>
      <c r="CQ17" s="156"/>
      <c r="CR17" s="156"/>
      <c r="CS17" s="156"/>
      <c r="CT17" s="156"/>
      <c r="CU17" s="156"/>
      <c r="CV17" s="156"/>
      <c r="CW17" s="156"/>
      <c r="CX17" s="156"/>
      <c r="CY17" s="156"/>
      <c r="CZ17" s="156"/>
      <c r="DA17" s="156"/>
      <c r="DB17" s="156"/>
      <c r="DC17" s="156"/>
      <c r="DD17" s="156"/>
      <c r="DE17" s="156"/>
      <c r="DF17" s="156"/>
      <c r="DG17" s="156"/>
      <c r="DH17" s="156"/>
      <c r="DI17" s="156"/>
      <c r="DJ17" s="173"/>
      <c r="DK17" s="173"/>
      <c r="DL17" s="173"/>
      <c r="DM17" s="173"/>
      <c r="DN17" s="156">
        <v>0.125</v>
      </c>
      <c r="DO17" s="156"/>
      <c r="DP17" s="156"/>
      <c r="DQ17" s="156"/>
      <c r="DR17" s="156"/>
      <c r="DS17" s="156"/>
      <c r="DT17" s="156"/>
      <c r="DU17" s="156"/>
      <c r="DV17" s="156"/>
      <c r="DW17" s="156"/>
      <c r="DX17" s="156"/>
      <c r="DY17" s="156"/>
      <c r="DZ17" s="156"/>
      <c r="EA17" s="156"/>
      <c r="EB17" s="156"/>
      <c r="EC17" s="156"/>
      <c r="ED17" s="156"/>
      <c r="EE17" s="156"/>
      <c r="EF17" s="156"/>
      <c r="EG17" s="156"/>
      <c r="EH17" s="156"/>
      <c r="EI17" s="156"/>
      <c r="EJ17" s="156"/>
      <c r="EK17" s="156"/>
      <c r="EL17" s="156"/>
      <c r="EM17" s="156"/>
      <c r="EN17" s="173"/>
      <c r="EO17" s="173"/>
      <c r="EP17" s="173"/>
      <c r="EQ17" s="173"/>
      <c r="ER17" s="482">
        <f>+AT17/AS17</f>
        <v>1</v>
      </c>
      <c r="ES17" s="167">
        <f>+BC17/BB17</f>
        <v>1.0005506607929515</v>
      </c>
      <c r="ET17" s="167">
        <f>BE17/BD17</f>
        <v>0.7268</v>
      </c>
      <c r="EU17" s="167">
        <f>(BC17+AA17)/(BB17+Z17)</f>
        <v>1.0003261578604044</v>
      </c>
      <c r="EV17" s="167">
        <f>(BC17+AA17)/G17</f>
        <v>0.30669999999999997</v>
      </c>
      <c r="EW17" s="588" t="s">
        <v>466</v>
      </c>
      <c r="EX17" s="583" t="s">
        <v>69</v>
      </c>
      <c r="EY17" s="583" t="s">
        <v>69</v>
      </c>
      <c r="EZ17" s="588" t="s">
        <v>312</v>
      </c>
      <c r="FA17" s="594" t="s">
        <v>311</v>
      </c>
      <c r="FB17" s="433"/>
      <c r="FC17" s="4"/>
    </row>
    <row r="18" spans="1:159" s="4" customFormat="1" ht="43.5" customHeight="1" x14ac:dyDescent="0.25">
      <c r="A18" s="651"/>
      <c r="B18" s="657"/>
      <c r="C18" s="660"/>
      <c r="D18" s="660"/>
      <c r="E18" s="682"/>
      <c r="F18" s="133" t="s">
        <v>3</v>
      </c>
      <c r="G18" s="159">
        <f t="shared" si="1"/>
        <v>2529220802</v>
      </c>
      <c r="H18" s="483">
        <v>300000000</v>
      </c>
      <c r="I18" s="484"/>
      <c r="J18" s="484"/>
      <c r="K18" s="485">
        <v>300000000</v>
      </c>
      <c r="L18" s="172">
        <v>0</v>
      </c>
      <c r="M18" s="485">
        <v>300000000</v>
      </c>
      <c r="N18" s="172">
        <v>184028000</v>
      </c>
      <c r="O18" s="485">
        <v>300000000</v>
      </c>
      <c r="P18" s="485">
        <v>225212000</v>
      </c>
      <c r="Q18" s="485">
        <v>300000000</v>
      </c>
      <c r="R18" s="485">
        <v>225212000</v>
      </c>
      <c r="S18" s="172">
        <v>297276000</v>
      </c>
      <c r="T18" s="172">
        <v>225212000</v>
      </c>
      <c r="U18" s="172">
        <v>295295200</v>
      </c>
      <c r="V18" s="486">
        <v>295095000</v>
      </c>
      <c r="W18" s="420">
        <f>+U18</f>
        <v>295295200</v>
      </c>
      <c r="X18" s="420">
        <f>+U18</f>
        <v>295295200</v>
      </c>
      <c r="Y18" s="420">
        <f>+V18</f>
        <v>295095000</v>
      </c>
      <c r="Z18" s="420">
        <f>+X18</f>
        <v>295295200</v>
      </c>
      <c r="AA18" s="420">
        <f>+Y18</f>
        <v>295095000</v>
      </c>
      <c r="AB18" s="172">
        <v>370000000</v>
      </c>
      <c r="AC18" s="172">
        <v>0</v>
      </c>
      <c r="AD18" s="172">
        <v>0</v>
      </c>
      <c r="AE18" s="172">
        <f>+AF18</f>
        <v>296765000</v>
      </c>
      <c r="AF18" s="172">
        <v>296765000</v>
      </c>
      <c r="AG18" s="172">
        <v>66562000</v>
      </c>
      <c r="AH18" s="172">
        <v>66562000</v>
      </c>
      <c r="AI18" s="172">
        <v>0</v>
      </c>
      <c r="AJ18" s="172">
        <v>0</v>
      </c>
      <c r="AK18" s="172">
        <v>3991833</v>
      </c>
      <c r="AL18" s="172">
        <v>3991833</v>
      </c>
      <c r="AM18" s="172">
        <v>0</v>
      </c>
      <c r="AN18" s="172">
        <v>0</v>
      </c>
      <c r="AO18" s="172">
        <v>0</v>
      </c>
      <c r="AP18" s="172">
        <v>0</v>
      </c>
      <c r="AQ18" s="172">
        <v>0</v>
      </c>
      <c r="AR18" s="172">
        <v>0</v>
      </c>
      <c r="AS18" s="172">
        <v>0</v>
      </c>
      <c r="AT18" s="172">
        <v>0</v>
      </c>
      <c r="AU18" s="172">
        <v>21552001</v>
      </c>
      <c r="AV18" s="172"/>
      <c r="AW18" s="172">
        <v>38581968</v>
      </c>
      <c r="AX18" s="172"/>
      <c r="AY18" s="172">
        <v>6673000</v>
      </c>
      <c r="AZ18" s="172"/>
      <c r="BA18" s="420">
        <f t="shared" ref="BA18" si="17">+AC18+AE18+AG18+AI18+AK18+AM18+AO18+AQ18+AS18+AU18+AW18+AY18</f>
        <v>434125802</v>
      </c>
      <c r="BB18" s="420">
        <f t="shared" si="0"/>
        <v>367318833</v>
      </c>
      <c r="BC18" s="420">
        <f>+AD18+AF18+AH18+AJ18+AL18+AN18+AP18+AR18+AT18+AV18+AX18+AZ18</f>
        <v>367318833</v>
      </c>
      <c r="BD18" s="420">
        <f t="shared" ref="BD18:BD23" si="18">AC18+AE18+AG18+AI18+AK18+AM18+AO18+AQ18+AS18+AU18+AW18+AY18</f>
        <v>434125802</v>
      </c>
      <c r="BE18" s="420">
        <f t="shared" ref="BE18:BE21" si="19">AD18+AF18+AH18+AJ18+AL18+AN18++AP18+AR18+AT18+AV18+AX18+AZ18</f>
        <v>367318833</v>
      </c>
      <c r="BF18" s="172">
        <v>700000000</v>
      </c>
      <c r="BG18" s="172"/>
      <c r="BH18" s="172"/>
      <c r="BI18" s="172"/>
      <c r="BJ18" s="172"/>
      <c r="BK18" s="172"/>
      <c r="BL18" s="172"/>
      <c r="BM18" s="172"/>
      <c r="BN18" s="172"/>
      <c r="BO18" s="172"/>
      <c r="BP18" s="172"/>
      <c r="BQ18" s="172"/>
      <c r="BR18" s="172"/>
      <c r="BS18" s="172"/>
      <c r="BT18" s="172"/>
      <c r="BU18" s="172"/>
      <c r="BV18" s="172"/>
      <c r="BW18" s="172"/>
      <c r="BX18" s="172"/>
      <c r="BY18" s="172"/>
      <c r="BZ18" s="172"/>
      <c r="CA18" s="172"/>
      <c r="CB18" s="172"/>
      <c r="CC18" s="172"/>
      <c r="CD18" s="172"/>
      <c r="CE18" s="448"/>
      <c r="CF18" s="174"/>
      <c r="CG18" s="174"/>
      <c r="CH18" s="174"/>
      <c r="CI18" s="174"/>
      <c r="CJ18" s="172">
        <v>800000000</v>
      </c>
      <c r="CK18" s="172"/>
      <c r="CL18" s="172"/>
      <c r="CM18" s="172"/>
      <c r="CN18" s="172"/>
      <c r="CO18" s="172"/>
      <c r="CP18" s="172"/>
      <c r="CQ18" s="172"/>
      <c r="CR18" s="172"/>
      <c r="CS18" s="172"/>
      <c r="CT18" s="172"/>
      <c r="CU18" s="172"/>
      <c r="CV18" s="172"/>
      <c r="CW18" s="172"/>
      <c r="CX18" s="172"/>
      <c r="CY18" s="172"/>
      <c r="CZ18" s="172"/>
      <c r="DA18" s="172"/>
      <c r="DB18" s="172"/>
      <c r="DC18" s="172"/>
      <c r="DD18" s="172"/>
      <c r="DE18" s="172"/>
      <c r="DF18" s="172"/>
      <c r="DG18" s="172"/>
      <c r="DH18" s="172"/>
      <c r="DI18" s="448"/>
      <c r="DJ18" s="174"/>
      <c r="DK18" s="174"/>
      <c r="DL18" s="174"/>
      <c r="DM18" s="174"/>
      <c r="DN18" s="172">
        <v>300000000</v>
      </c>
      <c r="DO18" s="172"/>
      <c r="DP18" s="172"/>
      <c r="DQ18" s="172"/>
      <c r="DR18" s="172"/>
      <c r="DS18" s="172"/>
      <c r="DT18" s="172"/>
      <c r="DU18" s="172"/>
      <c r="DV18" s="172"/>
      <c r="DW18" s="172"/>
      <c r="DX18" s="172"/>
      <c r="DY18" s="172"/>
      <c r="DZ18" s="172"/>
      <c r="EA18" s="172"/>
      <c r="EB18" s="172"/>
      <c r="EC18" s="172"/>
      <c r="ED18" s="172"/>
      <c r="EE18" s="172"/>
      <c r="EF18" s="172"/>
      <c r="EG18" s="172"/>
      <c r="EH18" s="172"/>
      <c r="EI18" s="172"/>
      <c r="EJ18" s="172"/>
      <c r="EK18" s="172"/>
      <c r="EL18" s="172"/>
      <c r="EM18" s="448"/>
      <c r="EN18" s="174"/>
      <c r="EO18" s="174"/>
      <c r="EP18" s="174"/>
      <c r="EQ18" s="174"/>
      <c r="ER18" s="427" t="e">
        <f t="shared" ref="ER18:ER23" si="20">+AT18/AS18</f>
        <v>#DIV/0!</v>
      </c>
      <c r="ES18" s="428">
        <f t="shared" ref="ES18:ES23" si="21">+BC18/BB18</f>
        <v>1</v>
      </c>
      <c r="ET18" s="428">
        <f t="shared" ref="ET18:ET23" si="22">BE18/BD18</f>
        <v>0.8461114988046714</v>
      </c>
      <c r="EU18" s="428">
        <f t="shared" ref="EU18:EU23" si="23">(BC18+AA18)/(BB18+Z18)</f>
        <v>0.99969786332611521</v>
      </c>
      <c r="EV18" s="428">
        <f t="shared" ref="EV18:EV23" si="24">(BC18+AA18)/G18</f>
        <v>0.2619043115872649</v>
      </c>
      <c r="EW18" s="589"/>
      <c r="EX18" s="586"/>
      <c r="EY18" s="586"/>
      <c r="EZ18" s="589"/>
      <c r="FA18" s="595"/>
      <c r="FB18" s="579"/>
    </row>
    <row r="19" spans="1:159" s="64" customFormat="1" ht="43.5" customHeight="1" x14ac:dyDescent="0.25">
      <c r="A19" s="651"/>
      <c r="B19" s="657"/>
      <c r="C19" s="660"/>
      <c r="D19" s="660"/>
      <c r="E19" s="682"/>
      <c r="F19" s="148" t="s">
        <v>227</v>
      </c>
      <c r="G19" s="159">
        <f t="shared" si="1"/>
        <v>434125802</v>
      </c>
      <c r="H19" s="483"/>
      <c r="I19" s="484"/>
      <c r="J19" s="484"/>
      <c r="K19" s="485"/>
      <c r="L19" s="172"/>
      <c r="M19" s="485"/>
      <c r="N19" s="172"/>
      <c r="O19" s="485"/>
      <c r="P19" s="485"/>
      <c r="Q19" s="485"/>
      <c r="R19" s="485"/>
      <c r="S19" s="172"/>
      <c r="T19" s="172"/>
      <c r="U19" s="172"/>
      <c r="V19" s="486"/>
      <c r="W19" s="420"/>
      <c r="X19" s="420"/>
      <c r="Y19" s="420"/>
      <c r="Z19" s="420"/>
      <c r="AA19" s="420"/>
      <c r="AB19" s="483">
        <f>+AC19+AE19+AG19+AI19+AK19+AM19+AO19+AQ19+AS19+AU19+AW19+AY19</f>
        <v>434125802</v>
      </c>
      <c r="AC19" s="172">
        <v>0</v>
      </c>
      <c r="AD19" s="172">
        <v>0</v>
      </c>
      <c r="AE19" s="172">
        <v>0</v>
      </c>
      <c r="AF19" s="172">
        <v>0</v>
      </c>
      <c r="AG19" s="172">
        <v>11402567</v>
      </c>
      <c r="AH19" s="172">
        <v>11402567</v>
      </c>
      <c r="AI19" s="172">
        <v>43749100</v>
      </c>
      <c r="AJ19" s="172">
        <v>43749100</v>
      </c>
      <c r="AK19" s="172">
        <v>41426000</v>
      </c>
      <c r="AL19" s="172">
        <v>41426000</v>
      </c>
      <c r="AM19" s="172">
        <v>45417833</v>
      </c>
      <c r="AN19" s="172">
        <v>36078900</v>
      </c>
      <c r="AO19" s="172">
        <v>41426000</v>
      </c>
      <c r="AP19" s="172">
        <v>43824933</v>
      </c>
      <c r="AQ19" s="172">
        <v>41426000</v>
      </c>
      <c r="AR19" s="172">
        <v>48366000</v>
      </c>
      <c r="AS19" s="172">
        <v>41426000</v>
      </c>
      <c r="AT19" s="172">
        <v>41426000</v>
      </c>
      <c r="AU19" s="172">
        <v>41426000</v>
      </c>
      <c r="AV19" s="172"/>
      <c r="AW19" s="172">
        <f>42428267+10776001</f>
        <v>53204268</v>
      </c>
      <c r="AX19" s="172"/>
      <c r="AY19" s="172">
        <f>23864066+38581968+10776000</f>
        <v>73222034</v>
      </c>
      <c r="AZ19" s="172"/>
      <c r="BA19" s="420">
        <f>+AC19+AE19+AG19+AI19+AK19+AM19+AO19+AQ19+AS19+AU19+AW19+AY19</f>
        <v>434125802</v>
      </c>
      <c r="BB19" s="420">
        <f t="shared" si="0"/>
        <v>266273500</v>
      </c>
      <c r="BC19" s="420">
        <f t="shared" ref="BC19:BC23" si="25">+AD19+AF19+AH19+AJ19+AL19+AN19+AP19+AR19+AT19+AV19+AX19+AZ19</f>
        <v>266273500</v>
      </c>
      <c r="BD19" s="420">
        <f t="shared" si="18"/>
        <v>434125802</v>
      </c>
      <c r="BE19" s="420">
        <f t="shared" si="19"/>
        <v>266273500</v>
      </c>
      <c r="BF19" s="172"/>
      <c r="BG19" s="172"/>
      <c r="BH19" s="172"/>
      <c r="BI19" s="172"/>
      <c r="BJ19" s="172"/>
      <c r="BK19" s="172"/>
      <c r="BL19" s="172"/>
      <c r="BM19" s="172"/>
      <c r="BN19" s="172"/>
      <c r="BO19" s="172"/>
      <c r="BP19" s="172"/>
      <c r="BQ19" s="172"/>
      <c r="BR19" s="172"/>
      <c r="BS19" s="172"/>
      <c r="BT19" s="172"/>
      <c r="BU19" s="172"/>
      <c r="BV19" s="172"/>
      <c r="BW19" s="172"/>
      <c r="BX19" s="172"/>
      <c r="BY19" s="172"/>
      <c r="BZ19" s="172"/>
      <c r="CA19" s="172"/>
      <c r="CB19" s="172"/>
      <c r="CC19" s="172"/>
      <c r="CD19" s="172"/>
      <c r="CE19" s="448"/>
      <c r="CF19" s="174"/>
      <c r="CG19" s="174"/>
      <c r="CH19" s="174"/>
      <c r="CI19" s="174"/>
      <c r="CJ19" s="172"/>
      <c r="CK19" s="172"/>
      <c r="CL19" s="172"/>
      <c r="CM19" s="172"/>
      <c r="CN19" s="172"/>
      <c r="CO19" s="172"/>
      <c r="CP19" s="172"/>
      <c r="CQ19" s="172"/>
      <c r="CR19" s="172"/>
      <c r="CS19" s="172"/>
      <c r="CT19" s="172"/>
      <c r="CU19" s="172"/>
      <c r="CV19" s="172"/>
      <c r="CW19" s="172"/>
      <c r="CX19" s="172"/>
      <c r="CY19" s="172"/>
      <c r="CZ19" s="172"/>
      <c r="DA19" s="172"/>
      <c r="DB19" s="172"/>
      <c r="DC19" s="172"/>
      <c r="DD19" s="172"/>
      <c r="DE19" s="172"/>
      <c r="DF19" s="172"/>
      <c r="DG19" s="172"/>
      <c r="DH19" s="172"/>
      <c r="DI19" s="448"/>
      <c r="DJ19" s="174"/>
      <c r="DK19" s="174"/>
      <c r="DL19" s="174"/>
      <c r="DM19" s="174"/>
      <c r="DN19" s="172"/>
      <c r="DO19" s="172"/>
      <c r="DP19" s="172"/>
      <c r="DQ19" s="172"/>
      <c r="DR19" s="172"/>
      <c r="DS19" s="172"/>
      <c r="DT19" s="172"/>
      <c r="DU19" s="172"/>
      <c r="DV19" s="172"/>
      <c r="DW19" s="172"/>
      <c r="DX19" s="172"/>
      <c r="DY19" s="172"/>
      <c r="DZ19" s="172"/>
      <c r="EA19" s="172"/>
      <c r="EB19" s="172"/>
      <c r="EC19" s="172"/>
      <c r="ED19" s="172"/>
      <c r="EE19" s="172"/>
      <c r="EF19" s="172"/>
      <c r="EG19" s="172"/>
      <c r="EH19" s="172"/>
      <c r="EI19" s="172"/>
      <c r="EJ19" s="172"/>
      <c r="EK19" s="172"/>
      <c r="EL19" s="172"/>
      <c r="EM19" s="448"/>
      <c r="EN19" s="174"/>
      <c r="EO19" s="174"/>
      <c r="EP19" s="174"/>
      <c r="EQ19" s="174"/>
      <c r="ER19" s="427">
        <f>+AT19/AS19</f>
        <v>1</v>
      </c>
      <c r="ES19" s="428">
        <f t="shared" si="21"/>
        <v>1</v>
      </c>
      <c r="ET19" s="428">
        <f t="shared" si="22"/>
        <v>0.61335561897792934</v>
      </c>
      <c r="EU19" s="428">
        <f t="shared" si="23"/>
        <v>1</v>
      </c>
      <c r="EV19" s="428">
        <f t="shared" si="24"/>
        <v>0.61335561897792934</v>
      </c>
      <c r="EW19" s="589"/>
      <c r="EX19" s="586"/>
      <c r="EY19" s="586"/>
      <c r="EZ19" s="589"/>
      <c r="FA19" s="595"/>
      <c r="FB19" s="579"/>
    </row>
    <row r="20" spans="1:159" s="177" customFormat="1" ht="43.5" customHeight="1" x14ac:dyDescent="0.25">
      <c r="A20" s="651"/>
      <c r="B20" s="657"/>
      <c r="C20" s="660"/>
      <c r="D20" s="660"/>
      <c r="E20" s="682"/>
      <c r="F20" s="176" t="s">
        <v>42</v>
      </c>
      <c r="G20" s="453">
        <f t="shared" si="1"/>
        <v>0</v>
      </c>
      <c r="H20" s="499"/>
      <c r="I20" s="500"/>
      <c r="J20" s="500"/>
      <c r="K20" s="501"/>
      <c r="L20" s="450"/>
      <c r="M20" s="501"/>
      <c r="N20" s="450"/>
      <c r="O20" s="501"/>
      <c r="P20" s="501"/>
      <c r="Q20" s="501"/>
      <c r="R20" s="501"/>
      <c r="S20" s="450"/>
      <c r="T20" s="450"/>
      <c r="U20" s="450"/>
      <c r="V20" s="502"/>
      <c r="W20" s="421"/>
      <c r="X20" s="421"/>
      <c r="Y20" s="421"/>
      <c r="Z20" s="421"/>
      <c r="AA20" s="421"/>
      <c r="AB20" s="422">
        <v>0</v>
      </c>
      <c r="AC20" s="422">
        <v>0</v>
      </c>
      <c r="AD20" s="422">
        <v>0</v>
      </c>
      <c r="AE20" s="422">
        <v>0</v>
      </c>
      <c r="AF20" s="422">
        <v>0</v>
      </c>
      <c r="AG20" s="422">
        <v>0</v>
      </c>
      <c r="AH20" s="422">
        <v>0</v>
      </c>
      <c r="AI20" s="422">
        <v>0</v>
      </c>
      <c r="AJ20" s="422">
        <v>0</v>
      </c>
      <c r="AK20" s="422">
        <v>0</v>
      </c>
      <c r="AL20" s="422">
        <v>0</v>
      </c>
      <c r="AM20" s="422">
        <v>0</v>
      </c>
      <c r="AN20" s="422">
        <v>0</v>
      </c>
      <c r="AO20" s="422">
        <v>0</v>
      </c>
      <c r="AP20" s="422">
        <v>0</v>
      </c>
      <c r="AQ20" s="422">
        <v>0</v>
      </c>
      <c r="AR20" s="422">
        <v>0</v>
      </c>
      <c r="AS20" s="422">
        <v>0</v>
      </c>
      <c r="AT20" s="422">
        <v>0</v>
      </c>
      <c r="AU20" s="422">
        <v>0</v>
      </c>
      <c r="AV20" s="422"/>
      <c r="AW20" s="422">
        <v>0</v>
      </c>
      <c r="AX20" s="422"/>
      <c r="AY20" s="422">
        <v>0</v>
      </c>
      <c r="AZ20" s="422"/>
      <c r="BA20" s="503">
        <f t="shared" ref="BA20:BA21" si="26">+AC20+AE20+AG20+AI20+AK20+AM20+AO20+AQ20+AS20+AU20+AW20+AY20</f>
        <v>0</v>
      </c>
      <c r="BB20" s="503">
        <f t="shared" si="0"/>
        <v>0</v>
      </c>
      <c r="BC20" s="503">
        <f t="shared" si="25"/>
        <v>0</v>
      </c>
      <c r="BD20" s="503">
        <f t="shared" si="18"/>
        <v>0</v>
      </c>
      <c r="BE20" s="503">
        <f t="shared" si="19"/>
        <v>0</v>
      </c>
      <c r="BF20" s="449"/>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1"/>
      <c r="CG20" s="451"/>
      <c r="CH20" s="451"/>
      <c r="CI20" s="451"/>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1"/>
      <c r="DK20" s="451"/>
      <c r="DL20" s="451"/>
      <c r="DM20" s="451"/>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1"/>
      <c r="EO20" s="451"/>
      <c r="EP20" s="451"/>
      <c r="EQ20" s="451"/>
      <c r="ER20" s="427"/>
      <c r="ES20" s="428"/>
      <c r="ET20" s="428"/>
      <c r="EU20" s="428"/>
      <c r="EV20" s="428"/>
      <c r="EW20" s="589"/>
      <c r="EX20" s="586"/>
      <c r="EY20" s="586"/>
      <c r="EZ20" s="589"/>
      <c r="FA20" s="595"/>
      <c r="FB20" s="579"/>
    </row>
    <row r="21" spans="1:159" s="64" customFormat="1" ht="43.5" customHeight="1" x14ac:dyDescent="0.25">
      <c r="A21" s="651"/>
      <c r="B21" s="657"/>
      <c r="C21" s="660"/>
      <c r="D21" s="660"/>
      <c r="E21" s="682"/>
      <c r="F21" s="133" t="s">
        <v>4</v>
      </c>
      <c r="G21" s="159">
        <f t="shared" si="1"/>
        <v>84298633</v>
      </c>
      <c r="H21" s="489"/>
      <c r="I21" s="490"/>
      <c r="J21" s="490"/>
      <c r="K21" s="485"/>
      <c r="L21" s="424"/>
      <c r="M21" s="485"/>
      <c r="N21" s="424"/>
      <c r="O21" s="485"/>
      <c r="P21" s="485"/>
      <c r="Q21" s="485"/>
      <c r="R21" s="485"/>
      <c r="S21" s="424"/>
      <c r="T21" s="424"/>
      <c r="U21" s="424"/>
      <c r="V21" s="486"/>
      <c r="W21" s="423"/>
      <c r="X21" s="423"/>
      <c r="Y21" s="423"/>
      <c r="Z21" s="423"/>
      <c r="AA21" s="423"/>
      <c r="AB21" s="172">
        <v>84298633</v>
      </c>
      <c r="AC21" s="172">
        <f>+AD21</f>
        <v>36048433</v>
      </c>
      <c r="AD21" s="172">
        <v>36048433</v>
      </c>
      <c r="AE21" s="172">
        <v>27304633</v>
      </c>
      <c r="AF21" s="172">
        <v>27304633</v>
      </c>
      <c r="AG21" s="172">
        <v>12951867</v>
      </c>
      <c r="AH21" s="172">
        <v>12951867</v>
      </c>
      <c r="AI21" s="172">
        <v>7993700</v>
      </c>
      <c r="AJ21" s="172">
        <v>7993700</v>
      </c>
      <c r="AK21" s="172">
        <v>0</v>
      </c>
      <c r="AL21" s="172">
        <v>0</v>
      </c>
      <c r="AM21" s="172">
        <v>0</v>
      </c>
      <c r="AN21" s="172">
        <v>0</v>
      </c>
      <c r="AO21" s="172">
        <v>0</v>
      </c>
      <c r="AP21" s="172">
        <v>0</v>
      </c>
      <c r="AQ21" s="172">
        <v>0</v>
      </c>
      <c r="AR21" s="172">
        <v>0</v>
      </c>
      <c r="AS21" s="172">
        <v>0</v>
      </c>
      <c r="AT21" s="172">
        <v>0</v>
      </c>
      <c r="AU21" s="172">
        <v>0</v>
      </c>
      <c r="AV21" s="172"/>
      <c r="AW21" s="172">
        <v>0</v>
      </c>
      <c r="AX21" s="172"/>
      <c r="AY21" s="172">
        <v>0</v>
      </c>
      <c r="AZ21" s="172"/>
      <c r="BA21" s="420">
        <f t="shared" si="26"/>
        <v>84298633</v>
      </c>
      <c r="BB21" s="420">
        <f t="shared" si="0"/>
        <v>84298633</v>
      </c>
      <c r="BC21" s="420">
        <f t="shared" si="25"/>
        <v>84298633</v>
      </c>
      <c r="BD21" s="420">
        <f t="shared" si="18"/>
        <v>84298633</v>
      </c>
      <c r="BE21" s="420">
        <f t="shared" si="19"/>
        <v>84298633</v>
      </c>
      <c r="BF21" s="424"/>
      <c r="BG21" s="424"/>
      <c r="BH21" s="424"/>
      <c r="BI21" s="424"/>
      <c r="BJ21" s="424"/>
      <c r="BK21" s="424"/>
      <c r="BL21" s="424"/>
      <c r="BM21" s="424"/>
      <c r="BN21" s="424"/>
      <c r="BO21" s="424"/>
      <c r="BP21" s="424"/>
      <c r="BQ21" s="424"/>
      <c r="BR21" s="424"/>
      <c r="BS21" s="424"/>
      <c r="BT21" s="424"/>
      <c r="BU21" s="424"/>
      <c r="BV21" s="424"/>
      <c r="BW21" s="424"/>
      <c r="BX21" s="424"/>
      <c r="BY21" s="424"/>
      <c r="BZ21" s="424"/>
      <c r="CA21" s="424"/>
      <c r="CB21" s="424"/>
      <c r="CC21" s="424"/>
      <c r="CD21" s="424"/>
      <c r="CE21" s="424"/>
      <c r="CF21" s="174"/>
      <c r="CG21" s="174"/>
      <c r="CH21" s="174"/>
      <c r="CI21" s="174"/>
      <c r="CJ21" s="424"/>
      <c r="CK21" s="424"/>
      <c r="CL21" s="424"/>
      <c r="CM21" s="424"/>
      <c r="CN21" s="424"/>
      <c r="CO21" s="424"/>
      <c r="CP21" s="424"/>
      <c r="CQ21" s="424"/>
      <c r="CR21" s="424"/>
      <c r="CS21" s="424"/>
      <c r="CT21" s="424"/>
      <c r="CU21" s="424"/>
      <c r="CV21" s="424"/>
      <c r="CW21" s="424"/>
      <c r="CX21" s="424"/>
      <c r="CY21" s="424"/>
      <c r="CZ21" s="424"/>
      <c r="DA21" s="424"/>
      <c r="DB21" s="424"/>
      <c r="DC21" s="424"/>
      <c r="DD21" s="424"/>
      <c r="DE21" s="424"/>
      <c r="DF21" s="424"/>
      <c r="DG21" s="424"/>
      <c r="DH21" s="424"/>
      <c r="DI21" s="424"/>
      <c r="DJ21" s="174"/>
      <c r="DK21" s="174"/>
      <c r="DL21" s="174"/>
      <c r="DM21" s="174"/>
      <c r="DN21" s="424"/>
      <c r="DO21" s="424"/>
      <c r="DP21" s="424"/>
      <c r="DQ21" s="424"/>
      <c r="DR21" s="424"/>
      <c r="DS21" s="424"/>
      <c r="DT21" s="424"/>
      <c r="DU21" s="424"/>
      <c r="DV21" s="424"/>
      <c r="DW21" s="424"/>
      <c r="DX21" s="424"/>
      <c r="DY21" s="424"/>
      <c r="DZ21" s="424"/>
      <c r="EA21" s="424"/>
      <c r="EB21" s="424"/>
      <c r="EC21" s="424"/>
      <c r="ED21" s="424"/>
      <c r="EE21" s="424"/>
      <c r="EF21" s="424"/>
      <c r="EG21" s="424"/>
      <c r="EH21" s="424"/>
      <c r="EI21" s="424"/>
      <c r="EJ21" s="424"/>
      <c r="EK21" s="424"/>
      <c r="EL21" s="424"/>
      <c r="EM21" s="424"/>
      <c r="EN21" s="174"/>
      <c r="EO21" s="174"/>
      <c r="EP21" s="174"/>
      <c r="EQ21" s="174"/>
      <c r="ER21" s="427" t="e">
        <f t="shared" si="20"/>
        <v>#DIV/0!</v>
      </c>
      <c r="ES21" s="428">
        <f t="shared" si="21"/>
        <v>1</v>
      </c>
      <c r="ET21" s="428">
        <f t="shared" si="22"/>
        <v>1</v>
      </c>
      <c r="EU21" s="428">
        <f t="shared" si="23"/>
        <v>1</v>
      </c>
      <c r="EV21" s="428">
        <f t="shared" si="24"/>
        <v>1</v>
      </c>
      <c r="EW21" s="589"/>
      <c r="EX21" s="586"/>
      <c r="EY21" s="586"/>
      <c r="EZ21" s="589"/>
      <c r="FA21" s="595"/>
      <c r="FB21" s="579"/>
    </row>
    <row r="22" spans="1:159" s="4" customFormat="1" ht="43.5" customHeight="1" x14ac:dyDescent="0.25">
      <c r="A22" s="651"/>
      <c r="B22" s="657"/>
      <c r="C22" s="660"/>
      <c r="D22" s="660"/>
      <c r="E22" s="682"/>
      <c r="F22" s="132" t="s">
        <v>43</v>
      </c>
      <c r="G22" s="504">
        <f t="shared" si="1"/>
        <v>1</v>
      </c>
      <c r="H22" s="505">
        <v>0.125</v>
      </c>
      <c r="I22" s="506"/>
      <c r="J22" s="506"/>
      <c r="K22" s="507">
        <v>0.125</v>
      </c>
      <c r="L22" s="507">
        <v>0</v>
      </c>
      <c r="M22" s="507">
        <v>0.125</v>
      </c>
      <c r="N22" s="507">
        <v>2.5000000000000001E-2</v>
      </c>
      <c r="O22" s="507">
        <v>0.125</v>
      </c>
      <c r="P22" s="507">
        <v>0.05</v>
      </c>
      <c r="Q22" s="507">
        <v>0.125</v>
      </c>
      <c r="R22" s="507">
        <f>+R17</f>
        <v>7.4999999999999997E-2</v>
      </c>
      <c r="S22" s="507">
        <v>0.125</v>
      </c>
      <c r="T22" s="507">
        <f>+T17</f>
        <v>9.2999999999999999E-2</v>
      </c>
      <c r="U22" s="507">
        <v>0.125</v>
      </c>
      <c r="V22" s="508">
        <v>0.125</v>
      </c>
      <c r="W22" s="509">
        <f>+W17</f>
        <v>0.125</v>
      </c>
      <c r="X22" s="509">
        <f t="shared" ref="X22:AA22" si="27">+X17</f>
        <v>0.125</v>
      </c>
      <c r="Y22" s="509">
        <f t="shared" si="27"/>
        <v>0.125</v>
      </c>
      <c r="Z22" s="509">
        <f t="shared" si="27"/>
        <v>0.125</v>
      </c>
      <c r="AA22" s="509">
        <f t="shared" si="27"/>
        <v>0.125</v>
      </c>
      <c r="AB22" s="507">
        <v>0.25</v>
      </c>
      <c r="AC22" s="501">
        <f>+AC17+AC20</f>
        <v>0</v>
      </c>
      <c r="AD22" s="501">
        <f t="shared" ref="AD22" si="28">+AD17+AD20</f>
        <v>0</v>
      </c>
      <c r="AE22" s="501">
        <f>+AE17+AE20</f>
        <v>2.2700000000000001E-2</v>
      </c>
      <c r="AF22" s="501">
        <f t="shared" ref="AF22:AJ22" si="29">+AF17+AF20</f>
        <v>1.7999999999999999E-2</v>
      </c>
      <c r="AG22" s="501">
        <f t="shared" si="29"/>
        <v>2.2700000000000001E-2</v>
      </c>
      <c r="AH22" s="501">
        <f t="shared" si="29"/>
        <v>2.2500000000000003E-2</v>
      </c>
      <c r="AI22" s="501">
        <f t="shared" si="29"/>
        <v>2.2700000000000001E-2</v>
      </c>
      <c r="AJ22" s="501">
        <f t="shared" si="29"/>
        <v>2.5200000000000004E-2</v>
      </c>
      <c r="AK22" s="501">
        <f>+AK17+AK20</f>
        <v>2.2700000000000001E-2</v>
      </c>
      <c r="AL22" s="501">
        <f>+AL17+AL20</f>
        <v>2.52E-2</v>
      </c>
      <c r="AM22" s="501">
        <f t="shared" ref="AM22:AZ22" si="30">+AM17+AM20</f>
        <v>2.2700000000000001E-2</v>
      </c>
      <c r="AN22" s="501">
        <f t="shared" si="30"/>
        <v>2.2700000000000001E-2</v>
      </c>
      <c r="AO22" s="501">
        <f t="shared" si="30"/>
        <v>2.2700000000000001E-2</v>
      </c>
      <c r="AP22" s="501">
        <f t="shared" si="30"/>
        <v>2.2700000000000001E-2</v>
      </c>
      <c r="AQ22" s="501">
        <f t="shared" si="30"/>
        <v>2.2700000000000001E-2</v>
      </c>
      <c r="AR22" s="501">
        <f t="shared" si="30"/>
        <v>2.2700000000000001E-2</v>
      </c>
      <c r="AS22" s="501">
        <f t="shared" si="30"/>
        <v>2.2700000000000001E-2</v>
      </c>
      <c r="AT22" s="501">
        <f t="shared" si="30"/>
        <v>2.2700000000000001E-2</v>
      </c>
      <c r="AU22" s="501">
        <f t="shared" si="30"/>
        <v>2.2700000000000001E-2</v>
      </c>
      <c r="AV22" s="501">
        <f t="shared" si="30"/>
        <v>0</v>
      </c>
      <c r="AW22" s="501">
        <f t="shared" si="30"/>
        <v>2.2700000000000001E-2</v>
      </c>
      <c r="AX22" s="501">
        <f t="shared" si="30"/>
        <v>0</v>
      </c>
      <c r="AY22" s="501">
        <f t="shared" si="30"/>
        <v>2.3E-2</v>
      </c>
      <c r="AZ22" s="501">
        <f t="shared" si="30"/>
        <v>0</v>
      </c>
      <c r="BA22" s="503">
        <f>+AC22+AE22+AG22+AI22+AK22+AM22+AO22+AQ22+AS22+AU22+AW22+AY22</f>
        <v>0.25</v>
      </c>
      <c r="BB22" s="503">
        <f t="shared" si="0"/>
        <v>0.18160000000000001</v>
      </c>
      <c r="BC22" s="503">
        <f t="shared" si="25"/>
        <v>0.1817</v>
      </c>
      <c r="BD22" s="503">
        <f t="shared" si="18"/>
        <v>0.25</v>
      </c>
      <c r="BE22" s="503">
        <f>AD22+AF22+AH22+AJ22+AL22+AN22++AP22+AR22+AT22+AV22+AX22+AZ22</f>
        <v>0.1817</v>
      </c>
      <c r="BF22" s="507">
        <v>0.25</v>
      </c>
      <c r="BG22" s="507"/>
      <c r="BH22" s="507"/>
      <c r="BI22" s="507"/>
      <c r="BJ22" s="507"/>
      <c r="BK22" s="507"/>
      <c r="BL22" s="507"/>
      <c r="BM22" s="507"/>
      <c r="BN22" s="507"/>
      <c r="BO22" s="507"/>
      <c r="BP22" s="507"/>
      <c r="BQ22" s="507"/>
      <c r="BR22" s="507"/>
      <c r="BS22" s="507"/>
      <c r="BT22" s="507"/>
      <c r="BU22" s="507"/>
      <c r="BV22" s="507"/>
      <c r="BW22" s="507"/>
      <c r="BX22" s="507"/>
      <c r="BY22" s="507"/>
      <c r="BZ22" s="507"/>
      <c r="CA22" s="507"/>
      <c r="CB22" s="507"/>
      <c r="CC22" s="507"/>
      <c r="CD22" s="507"/>
      <c r="CE22" s="507"/>
      <c r="CF22" s="174"/>
      <c r="CG22" s="174"/>
      <c r="CH22" s="174"/>
      <c r="CI22" s="174"/>
      <c r="CJ22" s="507">
        <v>0.25</v>
      </c>
      <c r="CK22" s="507"/>
      <c r="CL22" s="507"/>
      <c r="CM22" s="507"/>
      <c r="CN22" s="507"/>
      <c r="CO22" s="507"/>
      <c r="CP22" s="507"/>
      <c r="CQ22" s="507"/>
      <c r="CR22" s="507"/>
      <c r="CS22" s="507"/>
      <c r="CT22" s="507"/>
      <c r="CU22" s="507"/>
      <c r="CV22" s="507"/>
      <c r="CW22" s="507"/>
      <c r="CX22" s="507"/>
      <c r="CY22" s="507"/>
      <c r="CZ22" s="507"/>
      <c r="DA22" s="507"/>
      <c r="DB22" s="507"/>
      <c r="DC22" s="507"/>
      <c r="DD22" s="507"/>
      <c r="DE22" s="507"/>
      <c r="DF22" s="507"/>
      <c r="DG22" s="507"/>
      <c r="DH22" s="507"/>
      <c r="DI22" s="507"/>
      <c r="DJ22" s="174"/>
      <c r="DK22" s="174"/>
      <c r="DL22" s="174"/>
      <c r="DM22" s="174"/>
      <c r="DN22" s="507">
        <v>0.125</v>
      </c>
      <c r="DO22" s="507"/>
      <c r="DP22" s="507"/>
      <c r="DQ22" s="507"/>
      <c r="DR22" s="507"/>
      <c r="DS22" s="507"/>
      <c r="DT22" s="507"/>
      <c r="DU22" s="507"/>
      <c r="DV22" s="507"/>
      <c r="DW22" s="507"/>
      <c r="DX22" s="507"/>
      <c r="DY22" s="507"/>
      <c r="DZ22" s="507"/>
      <c r="EA22" s="507"/>
      <c r="EB22" s="507"/>
      <c r="EC22" s="507"/>
      <c r="ED22" s="507"/>
      <c r="EE22" s="507"/>
      <c r="EF22" s="507"/>
      <c r="EG22" s="507"/>
      <c r="EH22" s="507"/>
      <c r="EI22" s="507"/>
      <c r="EJ22" s="507"/>
      <c r="EK22" s="507"/>
      <c r="EL22" s="507"/>
      <c r="EM22" s="507"/>
      <c r="EN22" s="174"/>
      <c r="EO22" s="174"/>
      <c r="EP22" s="174"/>
      <c r="EQ22" s="174"/>
      <c r="ER22" s="496">
        <f>+AT22/AS22</f>
        <v>1</v>
      </c>
      <c r="ES22" s="497">
        <f t="shared" si="21"/>
        <v>1.0005506607929515</v>
      </c>
      <c r="ET22" s="497">
        <f t="shared" si="22"/>
        <v>0.7268</v>
      </c>
      <c r="EU22" s="497">
        <f t="shared" si="23"/>
        <v>1.0003261578604044</v>
      </c>
      <c r="EV22" s="497">
        <f t="shared" si="24"/>
        <v>0.30669999999999997</v>
      </c>
      <c r="EW22" s="589"/>
      <c r="EX22" s="586"/>
      <c r="EY22" s="586"/>
      <c r="EZ22" s="589"/>
      <c r="FA22" s="595"/>
      <c r="FB22" s="579"/>
    </row>
    <row r="23" spans="1:159" s="4" customFormat="1" ht="43.5" customHeight="1" thickBot="1" x14ac:dyDescent="0.3">
      <c r="A23" s="651"/>
      <c r="B23" s="658"/>
      <c r="C23" s="661"/>
      <c r="D23" s="661"/>
      <c r="E23" s="683"/>
      <c r="F23" s="157" t="s">
        <v>45</v>
      </c>
      <c r="G23" s="161">
        <f t="shared" si="1"/>
        <v>2613519435</v>
      </c>
      <c r="H23" s="162">
        <v>300000000</v>
      </c>
      <c r="I23" s="163"/>
      <c r="J23" s="163"/>
      <c r="K23" s="164">
        <v>300000000</v>
      </c>
      <c r="L23" s="165">
        <v>0</v>
      </c>
      <c r="M23" s="164">
        <v>300000000</v>
      </c>
      <c r="N23" s="165">
        <v>184028000</v>
      </c>
      <c r="O23" s="164">
        <v>300000000</v>
      </c>
      <c r="P23" s="164">
        <v>225212000</v>
      </c>
      <c r="Q23" s="164">
        <v>300000000</v>
      </c>
      <c r="R23" s="164">
        <v>225212000</v>
      </c>
      <c r="S23" s="165">
        <f>+S18</f>
        <v>297276000</v>
      </c>
      <c r="T23" s="165">
        <f>+T18</f>
        <v>225212000</v>
      </c>
      <c r="U23" s="165">
        <v>295295200</v>
      </c>
      <c r="V23" s="371">
        <v>295095000</v>
      </c>
      <c r="W23" s="166">
        <f>+W18</f>
        <v>295295200</v>
      </c>
      <c r="X23" s="166">
        <f t="shared" ref="X23:AA23" si="31">+X18</f>
        <v>295295200</v>
      </c>
      <c r="Y23" s="166">
        <f t="shared" si="31"/>
        <v>295095000</v>
      </c>
      <c r="Z23" s="166">
        <f t="shared" si="31"/>
        <v>295295200</v>
      </c>
      <c r="AA23" s="166">
        <f t="shared" si="31"/>
        <v>295095000</v>
      </c>
      <c r="AB23" s="165">
        <f t="shared" ref="AB23:AK23" si="32">+AB18+AB21</f>
        <v>454298633</v>
      </c>
      <c r="AC23" s="165">
        <f t="shared" si="32"/>
        <v>36048433</v>
      </c>
      <c r="AD23" s="165">
        <f t="shared" si="32"/>
        <v>36048433</v>
      </c>
      <c r="AE23" s="165">
        <f t="shared" si="32"/>
        <v>324069633</v>
      </c>
      <c r="AF23" s="165">
        <f t="shared" si="32"/>
        <v>324069633</v>
      </c>
      <c r="AG23" s="165">
        <f t="shared" si="32"/>
        <v>79513867</v>
      </c>
      <c r="AH23" s="165">
        <f t="shared" si="32"/>
        <v>79513867</v>
      </c>
      <c r="AI23" s="165">
        <f t="shared" si="32"/>
        <v>7993700</v>
      </c>
      <c r="AJ23" s="165">
        <f t="shared" si="32"/>
        <v>7993700</v>
      </c>
      <c r="AK23" s="165">
        <f t="shared" si="32"/>
        <v>3991833</v>
      </c>
      <c r="AL23" s="165">
        <f t="shared" ref="AL23:AZ23" si="33">+AL18+AL21</f>
        <v>3991833</v>
      </c>
      <c r="AM23" s="165">
        <f t="shared" si="33"/>
        <v>0</v>
      </c>
      <c r="AN23" s="165">
        <f t="shared" si="33"/>
        <v>0</v>
      </c>
      <c r="AO23" s="165">
        <f t="shared" si="33"/>
        <v>0</v>
      </c>
      <c r="AP23" s="165">
        <f t="shared" si="33"/>
        <v>0</v>
      </c>
      <c r="AQ23" s="165">
        <f t="shared" si="33"/>
        <v>0</v>
      </c>
      <c r="AR23" s="165">
        <f t="shared" si="33"/>
        <v>0</v>
      </c>
      <c r="AS23" s="165">
        <f t="shared" si="33"/>
        <v>0</v>
      </c>
      <c r="AT23" s="165">
        <f t="shared" si="33"/>
        <v>0</v>
      </c>
      <c r="AU23" s="165">
        <f t="shared" si="33"/>
        <v>21552001</v>
      </c>
      <c r="AV23" s="165">
        <f t="shared" si="33"/>
        <v>0</v>
      </c>
      <c r="AW23" s="165">
        <f t="shared" si="33"/>
        <v>38581968</v>
      </c>
      <c r="AX23" s="165">
        <f t="shared" si="33"/>
        <v>0</v>
      </c>
      <c r="AY23" s="165">
        <f t="shared" si="33"/>
        <v>6673000</v>
      </c>
      <c r="AZ23" s="165">
        <f t="shared" si="33"/>
        <v>0</v>
      </c>
      <c r="BA23" s="430">
        <f>+AC23+AE23+AG23+AI23+AK23+AM23+AO23+AQ23+AS23+AU23+AW23+AY23</f>
        <v>518424435</v>
      </c>
      <c r="BB23" s="430">
        <f t="shared" si="0"/>
        <v>451617466</v>
      </c>
      <c r="BC23" s="430">
        <f t="shared" si="25"/>
        <v>451617466</v>
      </c>
      <c r="BD23" s="430">
        <f t="shared" si="18"/>
        <v>518424435</v>
      </c>
      <c r="BE23" s="430">
        <f t="shared" ref="BE23" si="34">AD23+AF23+AH23+AJ23+AL23+AN23++AP23+AR23+AT23+AV23+AX23+AZ23</f>
        <v>451617466</v>
      </c>
      <c r="BF23" s="165">
        <v>700000000</v>
      </c>
      <c r="BG23" s="165"/>
      <c r="BH23" s="165"/>
      <c r="BI23" s="165"/>
      <c r="BJ23" s="165"/>
      <c r="BK23" s="165"/>
      <c r="BL23" s="165"/>
      <c r="BM23" s="165"/>
      <c r="BN23" s="165"/>
      <c r="BO23" s="165"/>
      <c r="BP23" s="165"/>
      <c r="BQ23" s="165"/>
      <c r="BR23" s="165"/>
      <c r="BS23" s="165"/>
      <c r="BT23" s="165"/>
      <c r="BU23" s="165"/>
      <c r="BV23" s="165"/>
      <c r="BW23" s="165"/>
      <c r="BX23" s="165"/>
      <c r="BY23" s="165"/>
      <c r="BZ23" s="165"/>
      <c r="CA23" s="165"/>
      <c r="CB23" s="165"/>
      <c r="CC23" s="165"/>
      <c r="CD23" s="165"/>
      <c r="CE23" s="165"/>
      <c r="CF23" s="166"/>
      <c r="CG23" s="166"/>
      <c r="CH23" s="166"/>
      <c r="CI23" s="175"/>
      <c r="CJ23" s="165">
        <v>800000000</v>
      </c>
      <c r="CK23" s="165"/>
      <c r="CL23" s="165"/>
      <c r="CM23" s="165"/>
      <c r="CN23" s="165"/>
      <c r="CO23" s="165"/>
      <c r="CP23" s="165"/>
      <c r="CQ23" s="165"/>
      <c r="CR23" s="165"/>
      <c r="CS23" s="165"/>
      <c r="CT23" s="165"/>
      <c r="CU23" s="165"/>
      <c r="CV23" s="165"/>
      <c r="CW23" s="165"/>
      <c r="CX23" s="165"/>
      <c r="CY23" s="165"/>
      <c r="CZ23" s="165"/>
      <c r="DA23" s="165"/>
      <c r="DB23" s="165"/>
      <c r="DC23" s="165"/>
      <c r="DD23" s="165"/>
      <c r="DE23" s="165"/>
      <c r="DF23" s="165"/>
      <c r="DG23" s="165"/>
      <c r="DH23" s="165"/>
      <c r="DI23" s="165"/>
      <c r="DJ23" s="166"/>
      <c r="DK23" s="166"/>
      <c r="DL23" s="166"/>
      <c r="DM23" s="175"/>
      <c r="DN23" s="165">
        <v>300000000</v>
      </c>
      <c r="DO23" s="165"/>
      <c r="DP23" s="165"/>
      <c r="DQ23" s="165"/>
      <c r="DR23" s="165"/>
      <c r="DS23" s="165"/>
      <c r="DT23" s="165"/>
      <c r="DU23" s="165"/>
      <c r="DV23" s="165"/>
      <c r="DW23" s="165"/>
      <c r="DX23" s="165"/>
      <c r="DY23" s="165"/>
      <c r="DZ23" s="165"/>
      <c r="EA23" s="165"/>
      <c r="EB23" s="165"/>
      <c r="EC23" s="165"/>
      <c r="ED23" s="165"/>
      <c r="EE23" s="165"/>
      <c r="EF23" s="165"/>
      <c r="EG23" s="165"/>
      <c r="EH23" s="165"/>
      <c r="EI23" s="165"/>
      <c r="EJ23" s="165"/>
      <c r="EK23" s="165"/>
      <c r="EL23" s="165"/>
      <c r="EM23" s="165"/>
      <c r="EN23" s="166"/>
      <c r="EO23" s="166"/>
      <c r="EP23" s="166"/>
      <c r="EQ23" s="175"/>
      <c r="ER23" s="432" t="e">
        <f t="shared" si="20"/>
        <v>#DIV/0!</v>
      </c>
      <c r="ES23" s="429">
        <f t="shared" si="21"/>
        <v>1</v>
      </c>
      <c r="ET23" s="429">
        <f t="shared" si="22"/>
        <v>0.8711346061456382</v>
      </c>
      <c r="EU23" s="429">
        <f t="shared" si="23"/>
        <v>0.99973196330827785</v>
      </c>
      <c r="EV23" s="429">
        <f t="shared" si="24"/>
        <v>0.28571146477814502</v>
      </c>
      <c r="EW23" s="590"/>
      <c r="EX23" s="587"/>
      <c r="EY23" s="587"/>
      <c r="EZ23" s="590"/>
      <c r="FA23" s="596"/>
      <c r="FB23" s="579"/>
    </row>
    <row r="24" spans="1:159" s="4" customFormat="1" ht="43.5" customHeight="1" x14ac:dyDescent="0.25">
      <c r="A24" s="651"/>
      <c r="B24" s="656">
        <v>3</v>
      </c>
      <c r="C24" s="659" t="s">
        <v>297</v>
      </c>
      <c r="D24" s="659" t="s">
        <v>292</v>
      </c>
      <c r="E24" s="681">
        <v>255</v>
      </c>
      <c r="F24" s="134" t="s">
        <v>41</v>
      </c>
      <c r="G24" s="158">
        <f>+AA24+BA24+BF24+CJ24+DN24</f>
        <v>0.99999999999999989</v>
      </c>
      <c r="H24" s="479">
        <v>0</v>
      </c>
      <c r="I24" s="480"/>
      <c r="J24" s="480"/>
      <c r="K24" s="417">
        <v>0</v>
      </c>
      <c r="L24" s="417"/>
      <c r="M24" s="417">
        <v>0</v>
      </c>
      <c r="N24" s="417"/>
      <c r="O24" s="417">
        <v>0</v>
      </c>
      <c r="P24" s="417"/>
      <c r="Q24" s="417">
        <v>0</v>
      </c>
      <c r="R24" s="417"/>
      <c r="S24" s="417">
        <v>0</v>
      </c>
      <c r="T24" s="417"/>
      <c r="U24" s="417">
        <v>0</v>
      </c>
      <c r="V24" s="481">
        <v>0</v>
      </c>
      <c r="W24" s="510">
        <f>+U24</f>
        <v>0</v>
      </c>
      <c r="X24" s="510">
        <f>+U24</f>
        <v>0</v>
      </c>
      <c r="Y24" s="510">
        <f>+V24</f>
        <v>0</v>
      </c>
      <c r="Z24" s="510">
        <f>+X24</f>
        <v>0</v>
      </c>
      <c r="AA24" s="510">
        <f>+Y24</f>
        <v>0</v>
      </c>
      <c r="AB24" s="511">
        <v>0.2</v>
      </c>
      <c r="AC24" s="413">
        <v>0</v>
      </c>
      <c r="AD24" s="413">
        <v>0</v>
      </c>
      <c r="AE24" s="413">
        <v>0.01</v>
      </c>
      <c r="AF24" s="413">
        <v>0.01</v>
      </c>
      <c r="AG24" s="413">
        <v>0.01</v>
      </c>
      <c r="AH24" s="413">
        <v>0.01</v>
      </c>
      <c r="AI24" s="413">
        <v>0.01</v>
      </c>
      <c r="AJ24" s="413">
        <v>0.01</v>
      </c>
      <c r="AK24" s="413">
        <v>0.01</v>
      </c>
      <c r="AL24" s="413">
        <v>0.01</v>
      </c>
      <c r="AM24" s="413">
        <v>0.01</v>
      </c>
      <c r="AN24" s="413">
        <v>0.01</v>
      </c>
      <c r="AO24" s="413">
        <v>0.02</v>
      </c>
      <c r="AP24" s="413">
        <v>0.02</v>
      </c>
      <c r="AQ24" s="413">
        <v>0.03</v>
      </c>
      <c r="AR24" s="413">
        <v>0.03</v>
      </c>
      <c r="AS24" s="413">
        <v>0.03</v>
      </c>
      <c r="AT24" s="413">
        <v>0.03</v>
      </c>
      <c r="AU24" s="413">
        <v>0.02</v>
      </c>
      <c r="AV24" s="413"/>
      <c r="AW24" s="413">
        <v>0.02</v>
      </c>
      <c r="AX24" s="413"/>
      <c r="AY24" s="413">
        <v>0.03</v>
      </c>
      <c r="AZ24" s="417"/>
      <c r="BA24" s="512">
        <f>+AC24+AE24+AG24+AI24+AK24+AM24+AO24+AQ24+AS24+AU24+AW24+AY24</f>
        <v>0.19999999999999998</v>
      </c>
      <c r="BB24" s="512">
        <f t="shared" si="0"/>
        <v>0.13</v>
      </c>
      <c r="BC24" s="512">
        <f>+AD24+AF24+AH24+AJ24+AL24+AN24+AP24+AR24+AT24+AV24+AX24+AZ24</f>
        <v>0.13</v>
      </c>
      <c r="BD24" s="512">
        <f>AC24+AE24+AG24+AI24+AK24+AM24+AO24+AQ24+AS24+AU24+AW24+AY24</f>
        <v>0.19999999999999998</v>
      </c>
      <c r="BE24" s="512">
        <f>AD24+AF24+AH24+AJ24+AL24+AN24++AP24+AR24+AT24+AV24+AX24+AZ24</f>
        <v>0.13</v>
      </c>
      <c r="BF24" s="413">
        <v>0.35</v>
      </c>
      <c r="BG24" s="413"/>
      <c r="BH24" s="413"/>
      <c r="BI24" s="413"/>
      <c r="BJ24" s="413"/>
      <c r="BK24" s="413"/>
      <c r="BL24" s="413"/>
      <c r="BM24" s="413"/>
      <c r="BN24" s="413"/>
      <c r="BO24" s="413"/>
      <c r="BP24" s="413"/>
      <c r="BQ24" s="413"/>
      <c r="BR24" s="413"/>
      <c r="BS24" s="413"/>
      <c r="BT24" s="413"/>
      <c r="BU24" s="413"/>
      <c r="BV24" s="413"/>
      <c r="BW24" s="413"/>
      <c r="BX24" s="413"/>
      <c r="BY24" s="413"/>
      <c r="BZ24" s="413"/>
      <c r="CA24" s="413"/>
      <c r="CB24" s="413"/>
      <c r="CC24" s="413"/>
      <c r="CD24" s="413"/>
      <c r="CE24" s="413"/>
      <c r="CF24" s="512"/>
      <c r="CG24" s="512"/>
      <c r="CH24" s="512"/>
      <c r="CI24" s="512"/>
      <c r="CJ24" s="413">
        <v>0.35</v>
      </c>
      <c r="CK24" s="413"/>
      <c r="CL24" s="413"/>
      <c r="CM24" s="413"/>
      <c r="CN24" s="413"/>
      <c r="CO24" s="413"/>
      <c r="CP24" s="413"/>
      <c r="CQ24" s="413"/>
      <c r="CR24" s="413"/>
      <c r="CS24" s="413"/>
      <c r="CT24" s="413"/>
      <c r="CU24" s="413"/>
      <c r="CV24" s="413"/>
      <c r="CW24" s="413"/>
      <c r="CX24" s="413"/>
      <c r="CY24" s="413"/>
      <c r="CZ24" s="413"/>
      <c r="DA24" s="413"/>
      <c r="DB24" s="413"/>
      <c r="DC24" s="413"/>
      <c r="DD24" s="413"/>
      <c r="DE24" s="413"/>
      <c r="DF24" s="413"/>
      <c r="DG24" s="413"/>
      <c r="DH24" s="413"/>
      <c r="DI24" s="413"/>
      <c r="DJ24" s="512"/>
      <c r="DK24" s="512"/>
      <c r="DL24" s="512"/>
      <c r="DM24" s="512"/>
      <c r="DN24" s="413">
        <v>0.1</v>
      </c>
      <c r="DO24" s="417"/>
      <c r="DP24" s="417"/>
      <c r="DQ24" s="417"/>
      <c r="DR24" s="417"/>
      <c r="DS24" s="417"/>
      <c r="DT24" s="417"/>
      <c r="DU24" s="417"/>
      <c r="DV24" s="417"/>
      <c r="DW24" s="417"/>
      <c r="DX24" s="417"/>
      <c r="DY24" s="417"/>
      <c r="DZ24" s="417"/>
      <c r="EA24" s="417"/>
      <c r="EB24" s="417"/>
      <c r="EC24" s="417"/>
      <c r="ED24" s="417"/>
      <c r="EE24" s="417"/>
      <c r="EF24" s="417"/>
      <c r="EG24" s="417"/>
      <c r="EH24" s="417"/>
      <c r="EI24" s="417"/>
      <c r="EJ24" s="417"/>
      <c r="EK24" s="417"/>
      <c r="EL24" s="417"/>
      <c r="EM24" s="417"/>
      <c r="EN24" s="173"/>
      <c r="EO24" s="173"/>
      <c r="EP24" s="173"/>
      <c r="EQ24" s="173"/>
      <c r="ER24" s="482">
        <f>+AT24/AS24</f>
        <v>1</v>
      </c>
      <c r="ES24" s="167">
        <f>+BC24/BB24</f>
        <v>1</v>
      </c>
      <c r="ET24" s="167">
        <f>BE24/BD24</f>
        <v>0.65</v>
      </c>
      <c r="EU24" s="167">
        <f>(BC24+AA24)/(BB24+Z24)</f>
        <v>1</v>
      </c>
      <c r="EV24" s="167">
        <f>(BC24+AA24)/G24</f>
        <v>0.13000000000000003</v>
      </c>
      <c r="EW24" s="591" t="s">
        <v>464</v>
      </c>
      <c r="EX24" s="583" t="s">
        <v>69</v>
      </c>
      <c r="EY24" s="583" t="s">
        <v>69</v>
      </c>
      <c r="EZ24" s="588" t="s">
        <v>460</v>
      </c>
      <c r="FA24" s="583" t="s">
        <v>296</v>
      </c>
      <c r="FB24" s="579"/>
    </row>
    <row r="25" spans="1:159" s="39" customFormat="1" ht="43.5" customHeight="1" x14ac:dyDescent="0.25">
      <c r="A25" s="651"/>
      <c r="B25" s="657"/>
      <c r="C25" s="660"/>
      <c r="D25" s="660"/>
      <c r="E25" s="682"/>
      <c r="F25" s="133" t="s">
        <v>3</v>
      </c>
      <c r="G25" s="159">
        <f t="shared" si="1"/>
        <v>15452978704</v>
      </c>
      <c r="H25" s="483">
        <v>0</v>
      </c>
      <c r="I25" s="484"/>
      <c r="J25" s="484"/>
      <c r="K25" s="485">
        <v>0</v>
      </c>
      <c r="L25" s="172"/>
      <c r="M25" s="485">
        <v>0</v>
      </c>
      <c r="N25" s="172"/>
      <c r="O25" s="485">
        <v>0</v>
      </c>
      <c r="P25" s="485"/>
      <c r="Q25" s="485">
        <v>0</v>
      </c>
      <c r="R25" s="485"/>
      <c r="S25" s="172">
        <v>0</v>
      </c>
      <c r="T25" s="172"/>
      <c r="U25" s="172">
        <v>0</v>
      </c>
      <c r="V25" s="486">
        <v>0</v>
      </c>
      <c r="W25" s="420">
        <f>+U25</f>
        <v>0</v>
      </c>
      <c r="X25" s="420">
        <f>+U25</f>
        <v>0</v>
      </c>
      <c r="Y25" s="420">
        <f>+V25</f>
        <v>0</v>
      </c>
      <c r="Z25" s="420">
        <f>+X25</f>
        <v>0</v>
      </c>
      <c r="AA25" s="420">
        <f>+Y25</f>
        <v>0</v>
      </c>
      <c r="AB25" s="172">
        <v>3373830000</v>
      </c>
      <c r="AC25" s="172">
        <v>0</v>
      </c>
      <c r="AD25" s="172">
        <v>0</v>
      </c>
      <c r="AE25" s="172">
        <f>+AF25</f>
        <v>666383402</v>
      </c>
      <c r="AF25" s="172">
        <v>666383402</v>
      </c>
      <c r="AG25" s="172">
        <v>240345403</v>
      </c>
      <c r="AH25" s="172">
        <v>240345403</v>
      </c>
      <c r="AI25" s="172">
        <v>467453341</v>
      </c>
      <c r="AJ25" s="172">
        <v>467453341</v>
      </c>
      <c r="AK25" s="172">
        <v>182262501</v>
      </c>
      <c r="AL25" s="172">
        <v>182262501</v>
      </c>
      <c r="AM25" s="172">
        <v>491344129</v>
      </c>
      <c r="AN25" s="172">
        <v>612519978</v>
      </c>
      <c r="AO25" s="172">
        <v>68729308</v>
      </c>
      <c r="AP25" s="172">
        <v>-28457967</v>
      </c>
      <c r="AQ25" s="172">
        <v>46529308</v>
      </c>
      <c r="AR25" s="172">
        <v>41910295</v>
      </c>
      <c r="AS25" s="172">
        <v>398007034</v>
      </c>
      <c r="AT25" s="172">
        <v>111913281</v>
      </c>
      <c r="AU25" s="172">
        <v>93100000</v>
      </c>
      <c r="AV25" s="172"/>
      <c r="AW25" s="172">
        <v>58552500</v>
      </c>
      <c r="AX25" s="172"/>
      <c r="AY25" s="172">
        <f>2720170+132238621-29687013</f>
        <v>105271778</v>
      </c>
      <c r="AZ25" s="172"/>
      <c r="BA25" s="420">
        <f t="shared" ref="BA25" si="35">+AC25+AE25+AG25+AI25+AK25+AM25+AO25+AQ25+AS25+AU25+AW25+AY25</f>
        <v>2817978704</v>
      </c>
      <c r="BB25" s="420">
        <f t="shared" si="0"/>
        <v>2561054426</v>
      </c>
      <c r="BC25" s="420">
        <f>+AD25+AF25+AH25+AJ25+AL25+AN25+AP25+AR25+AT25+AV25+AX25+AZ25</f>
        <v>2294330234</v>
      </c>
      <c r="BD25" s="420">
        <f t="shared" ref="BD25:BD30" si="36">AC25+AE25+AG25+AI25+AK25+AM25+AO25+AQ25+AS25+AU25+AW25+AY25</f>
        <v>2817978704</v>
      </c>
      <c r="BE25" s="420">
        <f t="shared" ref="BE25:BE30" si="37">AD25+AF25+AH25+AJ25+AL25+AN25++AP25+AR25+AT25+AV25+AX25+AZ25</f>
        <v>2294330234</v>
      </c>
      <c r="BF25" s="172">
        <v>5570000000</v>
      </c>
      <c r="BG25" s="172"/>
      <c r="BH25" s="172"/>
      <c r="BI25" s="172"/>
      <c r="BJ25" s="172"/>
      <c r="BK25" s="172"/>
      <c r="BL25" s="172"/>
      <c r="BM25" s="172"/>
      <c r="BN25" s="172"/>
      <c r="BO25" s="172"/>
      <c r="BP25" s="172"/>
      <c r="BQ25" s="172"/>
      <c r="BR25" s="172"/>
      <c r="BS25" s="172"/>
      <c r="BT25" s="172"/>
      <c r="BU25" s="172"/>
      <c r="BV25" s="172"/>
      <c r="BW25" s="172"/>
      <c r="BX25" s="172"/>
      <c r="BY25" s="172"/>
      <c r="BZ25" s="172"/>
      <c r="CA25" s="172"/>
      <c r="CB25" s="172"/>
      <c r="CC25" s="172"/>
      <c r="CD25" s="172"/>
      <c r="CE25" s="448"/>
      <c r="CF25" s="174"/>
      <c r="CG25" s="174"/>
      <c r="CH25" s="174"/>
      <c r="CI25" s="174"/>
      <c r="CJ25" s="172">
        <v>4800000000</v>
      </c>
      <c r="CK25" s="172"/>
      <c r="CL25" s="172"/>
      <c r="CM25" s="172"/>
      <c r="CN25" s="172"/>
      <c r="CO25" s="172"/>
      <c r="CP25" s="172"/>
      <c r="CQ25" s="172"/>
      <c r="CR25" s="172"/>
      <c r="CS25" s="172"/>
      <c r="CT25" s="172"/>
      <c r="CU25" s="172"/>
      <c r="CV25" s="172"/>
      <c r="CW25" s="172"/>
      <c r="CX25" s="172"/>
      <c r="CY25" s="172"/>
      <c r="CZ25" s="172"/>
      <c r="DA25" s="172"/>
      <c r="DB25" s="172"/>
      <c r="DC25" s="172"/>
      <c r="DD25" s="172"/>
      <c r="DE25" s="172"/>
      <c r="DF25" s="172"/>
      <c r="DG25" s="172"/>
      <c r="DH25" s="172"/>
      <c r="DI25" s="448"/>
      <c r="DJ25" s="174"/>
      <c r="DK25" s="174"/>
      <c r="DL25" s="174"/>
      <c r="DM25" s="174"/>
      <c r="DN25" s="172">
        <v>2265000000</v>
      </c>
      <c r="DO25" s="172"/>
      <c r="DP25" s="172"/>
      <c r="DQ25" s="172"/>
      <c r="DR25" s="172"/>
      <c r="DS25" s="172"/>
      <c r="DT25" s="172"/>
      <c r="DU25" s="172"/>
      <c r="DV25" s="172"/>
      <c r="DW25" s="172"/>
      <c r="DX25" s="172"/>
      <c r="DY25" s="172"/>
      <c r="DZ25" s="172"/>
      <c r="EA25" s="172"/>
      <c r="EB25" s="172"/>
      <c r="EC25" s="172"/>
      <c r="ED25" s="172"/>
      <c r="EE25" s="172"/>
      <c r="EF25" s="172"/>
      <c r="EG25" s="172"/>
      <c r="EH25" s="172"/>
      <c r="EI25" s="172"/>
      <c r="EJ25" s="172"/>
      <c r="EK25" s="172"/>
      <c r="EL25" s="172"/>
      <c r="EM25" s="448"/>
      <c r="EN25" s="174"/>
      <c r="EO25" s="174"/>
      <c r="EP25" s="174"/>
      <c r="EQ25" s="174"/>
      <c r="ER25" s="427">
        <f t="shared" ref="ER25:ER30" si="38">+AT25/AS25</f>
        <v>0.28118417877006668</v>
      </c>
      <c r="ES25" s="428">
        <f t="shared" ref="ES25:ES30" si="39">+BC25/BB25</f>
        <v>0.89585375879083329</v>
      </c>
      <c r="ET25" s="428">
        <f t="shared" ref="ET25:ET30" si="40">BE25/BD25</f>
        <v>0.81417585971934303</v>
      </c>
      <c r="EU25" s="428">
        <f t="shared" ref="EU25:EU30" si="41">(BC25+AA25)/(BB25+Z25)</f>
        <v>0.89585375879083329</v>
      </c>
      <c r="EV25" s="428">
        <f t="shared" ref="EV25:EV30" si="42">(BC25+AA25)/G25</f>
        <v>0.14847171396192457</v>
      </c>
      <c r="EW25" s="592"/>
      <c r="EX25" s="586"/>
      <c r="EY25" s="586"/>
      <c r="EZ25" s="589"/>
      <c r="FA25" s="586"/>
      <c r="FB25" s="579"/>
    </row>
    <row r="26" spans="1:159" s="4" customFormat="1" ht="43.5" customHeight="1" x14ac:dyDescent="0.25">
      <c r="A26" s="651"/>
      <c r="B26" s="657"/>
      <c r="C26" s="660"/>
      <c r="D26" s="660"/>
      <c r="E26" s="682"/>
      <c r="F26" s="148" t="s">
        <v>227</v>
      </c>
      <c r="G26" s="159">
        <f>+AA26+BA26+BF26+CJ26+DN26</f>
        <v>2817978704</v>
      </c>
      <c r="H26" s="483"/>
      <c r="I26" s="484"/>
      <c r="J26" s="484"/>
      <c r="K26" s="485"/>
      <c r="L26" s="172"/>
      <c r="M26" s="485"/>
      <c r="N26" s="172"/>
      <c r="O26" s="485"/>
      <c r="P26" s="485"/>
      <c r="Q26" s="485"/>
      <c r="R26" s="485"/>
      <c r="S26" s="172"/>
      <c r="T26" s="172"/>
      <c r="U26" s="172"/>
      <c r="V26" s="486"/>
      <c r="W26" s="420"/>
      <c r="X26" s="420"/>
      <c r="Y26" s="420"/>
      <c r="Z26" s="420"/>
      <c r="AA26" s="420"/>
      <c r="AB26" s="483">
        <v>2520665717</v>
      </c>
      <c r="AC26" s="172">
        <v>0</v>
      </c>
      <c r="AD26" s="172">
        <v>0</v>
      </c>
      <c r="AE26" s="172">
        <v>18012443</v>
      </c>
      <c r="AF26" s="172">
        <v>18012443</v>
      </c>
      <c r="AG26" s="172">
        <f>63639217-AE26</f>
        <v>45626774</v>
      </c>
      <c r="AH26" s="172">
        <f>63639217-AF26</f>
        <v>45626774</v>
      </c>
      <c r="AI26" s="172">
        <v>127632262</v>
      </c>
      <c r="AJ26" s="172">
        <v>127632262</v>
      </c>
      <c r="AK26" s="172">
        <v>133885435</v>
      </c>
      <c r="AL26" s="172">
        <v>133885435</v>
      </c>
      <c r="AM26" s="172">
        <f>365130816-50564445</f>
        <v>314566371</v>
      </c>
      <c r="AN26" s="172">
        <v>231310359</v>
      </c>
      <c r="AO26" s="172">
        <v>258605820</v>
      </c>
      <c r="AP26" s="172">
        <v>149384516</v>
      </c>
      <c r="AQ26" s="172">
        <v>275003256</v>
      </c>
      <c r="AR26" s="172">
        <v>315104264</v>
      </c>
      <c r="AS26" s="172">
        <v>346577221</v>
      </c>
      <c r="AT26" s="172">
        <v>226739311</v>
      </c>
      <c r="AU26" s="172">
        <v>360727399</v>
      </c>
      <c r="AV26" s="172"/>
      <c r="AW26" s="172">
        <v>293088360</v>
      </c>
      <c r="AX26" s="172"/>
      <c r="AY26" s="172">
        <f>673940376-29687013</f>
        <v>644253363</v>
      </c>
      <c r="AZ26" s="172"/>
      <c r="BA26" s="420">
        <f>+AC26+AE26+AG26+AI26+AK26+AM26+AO26+AQ26+AS26+AU26+AW26+AY26</f>
        <v>2817978704</v>
      </c>
      <c r="BB26" s="420">
        <f t="shared" si="0"/>
        <v>1519909582</v>
      </c>
      <c r="BC26" s="420">
        <f t="shared" ref="BC26:BC30" si="43">+AD26+AF26+AH26+AJ26+AL26+AN26+AP26+AR26+AT26+AV26+AX26+AZ26</f>
        <v>1247695364</v>
      </c>
      <c r="BD26" s="420">
        <f t="shared" si="36"/>
        <v>2817978704</v>
      </c>
      <c r="BE26" s="420">
        <f t="shared" si="37"/>
        <v>1247695364</v>
      </c>
      <c r="BF26" s="172"/>
      <c r="BG26" s="172"/>
      <c r="BH26" s="172"/>
      <c r="BI26" s="172"/>
      <c r="BJ26" s="172"/>
      <c r="BK26" s="172"/>
      <c r="BL26" s="172"/>
      <c r="BM26" s="172"/>
      <c r="BN26" s="172"/>
      <c r="BO26" s="172"/>
      <c r="BP26" s="172"/>
      <c r="BQ26" s="172"/>
      <c r="BR26" s="172"/>
      <c r="BS26" s="172"/>
      <c r="BT26" s="172"/>
      <c r="BU26" s="172"/>
      <c r="BV26" s="172"/>
      <c r="BW26" s="172"/>
      <c r="BX26" s="172"/>
      <c r="BY26" s="172"/>
      <c r="BZ26" s="172"/>
      <c r="CA26" s="172"/>
      <c r="CB26" s="172"/>
      <c r="CC26" s="172"/>
      <c r="CD26" s="172"/>
      <c r="CE26" s="448"/>
      <c r="CF26" s="174"/>
      <c r="CG26" s="174"/>
      <c r="CH26" s="174"/>
      <c r="CI26" s="174"/>
      <c r="CJ26" s="172"/>
      <c r="CK26" s="172"/>
      <c r="CL26" s="172"/>
      <c r="CM26" s="172"/>
      <c r="CN26" s="172"/>
      <c r="CO26" s="172"/>
      <c r="CP26" s="172"/>
      <c r="CQ26" s="172"/>
      <c r="CR26" s="172"/>
      <c r="CS26" s="172"/>
      <c r="CT26" s="172"/>
      <c r="CU26" s="172"/>
      <c r="CV26" s="172"/>
      <c r="CW26" s="172"/>
      <c r="CX26" s="172"/>
      <c r="CY26" s="172"/>
      <c r="CZ26" s="172"/>
      <c r="DA26" s="172"/>
      <c r="DB26" s="172"/>
      <c r="DC26" s="172"/>
      <c r="DD26" s="172"/>
      <c r="DE26" s="172"/>
      <c r="DF26" s="172"/>
      <c r="DG26" s="172"/>
      <c r="DH26" s="172"/>
      <c r="DI26" s="448"/>
      <c r="DJ26" s="174"/>
      <c r="DK26" s="174"/>
      <c r="DL26" s="174"/>
      <c r="DM26" s="174"/>
      <c r="DN26" s="172"/>
      <c r="DO26" s="172"/>
      <c r="DP26" s="172"/>
      <c r="DQ26" s="172"/>
      <c r="DR26" s="172"/>
      <c r="DS26" s="172"/>
      <c r="DT26" s="172"/>
      <c r="DU26" s="172"/>
      <c r="DV26" s="172"/>
      <c r="DW26" s="172"/>
      <c r="DX26" s="172"/>
      <c r="DY26" s="172"/>
      <c r="DZ26" s="172"/>
      <c r="EA26" s="172"/>
      <c r="EB26" s="172"/>
      <c r="EC26" s="172"/>
      <c r="ED26" s="172"/>
      <c r="EE26" s="172"/>
      <c r="EF26" s="172"/>
      <c r="EG26" s="172"/>
      <c r="EH26" s="172"/>
      <c r="EI26" s="172"/>
      <c r="EJ26" s="172"/>
      <c r="EK26" s="172"/>
      <c r="EL26" s="172"/>
      <c r="EM26" s="448"/>
      <c r="EN26" s="174"/>
      <c r="EO26" s="174"/>
      <c r="EP26" s="174"/>
      <c r="EQ26" s="174"/>
      <c r="ER26" s="427">
        <f>+AT26/AS26</f>
        <v>0.65422450542414612</v>
      </c>
      <c r="ES26" s="428">
        <f t="shared" si="39"/>
        <v>0.82090104488860316</v>
      </c>
      <c r="ET26" s="428">
        <f t="shared" si="40"/>
        <v>0.4427625241556829</v>
      </c>
      <c r="EU26" s="428">
        <f t="shared" si="41"/>
        <v>0.82090104488860316</v>
      </c>
      <c r="EV26" s="428">
        <f t="shared" si="42"/>
        <v>0.4427625241556829</v>
      </c>
      <c r="EW26" s="592"/>
      <c r="EX26" s="586"/>
      <c r="EY26" s="586"/>
      <c r="EZ26" s="589"/>
      <c r="FA26" s="586"/>
      <c r="FB26" s="579"/>
    </row>
    <row r="27" spans="1:159" s="4" customFormat="1" ht="43.5" customHeight="1" x14ac:dyDescent="0.25">
      <c r="A27" s="651"/>
      <c r="B27" s="657"/>
      <c r="C27" s="660"/>
      <c r="D27" s="660"/>
      <c r="E27" s="682"/>
      <c r="F27" s="132" t="s">
        <v>42</v>
      </c>
      <c r="G27" s="159"/>
      <c r="H27" s="487"/>
      <c r="I27" s="488"/>
      <c r="J27" s="488"/>
      <c r="K27" s="485"/>
      <c r="L27" s="426"/>
      <c r="M27" s="485"/>
      <c r="N27" s="426"/>
      <c r="O27" s="485"/>
      <c r="P27" s="485"/>
      <c r="Q27" s="485"/>
      <c r="R27" s="485"/>
      <c r="S27" s="426"/>
      <c r="T27" s="426"/>
      <c r="U27" s="426"/>
      <c r="V27" s="486"/>
      <c r="W27" s="425"/>
      <c r="X27" s="425"/>
      <c r="Y27" s="425"/>
      <c r="Z27" s="425"/>
      <c r="AA27" s="425"/>
      <c r="AB27" s="426"/>
      <c r="AC27" s="426"/>
      <c r="AD27" s="426"/>
      <c r="AE27" s="426"/>
      <c r="AF27" s="426"/>
      <c r="AG27" s="426"/>
      <c r="AH27" s="426"/>
      <c r="AI27" s="426"/>
      <c r="AJ27" s="426"/>
      <c r="AK27" s="426"/>
      <c r="AL27" s="426"/>
      <c r="AM27" s="426"/>
      <c r="AN27" s="426"/>
      <c r="AO27" s="442"/>
      <c r="AP27" s="442"/>
      <c r="AQ27" s="426"/>
      <c r="AR27" s="426"/>
      <c r="AS27" s="426"/>
      <c r="AT27" s="426"/>
      <c r="AU27" s="452"/>
      <c r="AV27" s="426"/>
      <c r="AW27" s="426"/>
      <c r="AX27" s="426"/>
      <c r="AY27" s="426"/>
      <c r="AZ27" s="426"/>
      <c r="BA27" s="420"/>
      <c r="BB27" s="420"/>
      <c r="BC27" s="420"/>
      <c r="BD27" s="420"/>
      <c r="BE27" s="420"/>
      <c r="BF27" s="426"/>
      <c r="BG27" s="426"/>
      <c r="BH27" s="426"/>
      <c r="BI27" s="426"/>
      <c r="BJ27" s="426"/>
      <c r="BK27" s="426"/>
      <c r="BL27" s="426"/>
      <c r="BM27" s="426"/>
      <c r="BN27" s="426"/>
      <c r="BO27" s="426"/>
      <c r="BP27" s="426"/>
      <c r="BQ27" s="426"/>
      <c r="BR27" s="426"/>
      <c r="BS27" s="426"/>
      <c r="BT27" s="426"/>
      <c r="BU27" s="426"/>
      <c r="BV27" s="426"/>
      <c r="BW27" s="426"/>
      <c r="BX27" s="426"/>
      <c r="BY27" s="426"/>
      <c r="BZ27" s="426"/>
      <c r="CA27" s="426"/>
      <c r="CB27" s="426"/>
      <c r="CC27" s="426"/>
      <c r="CD27" s="426"/>
      <c r="CE27" s="426"/>
      <c r="CF27" s="174"/>
      <c r="CG27" s="174"/>
      <c r="CH27" s="174"/>
      <c r="CI27" s="174"/>
      <c r="CJ27" s="426"/>
      <c r="CK27" s="426"/>
      <c r="CL27" s="426"/>
      <c r="CM27" s="426"/>
      <c r="CN27" s="426"/>
      <c r="CO27" s="426"/>
      <c r="CP27" s="426"/>
      <c r="CQ27" s="426"/>
      <c r="CR27" s="426"/>
      <c r="CS27" s="426"/>
      <c r="CT27" s="426"/>
      <c r="CU27" s="426"/>
      <c r="CV27" s="426"/>
      <c r="CW27" s="426"/>
      <c r="CX27" s="426"/>
      <c r="CY27" s="426"/>
      <c r="CZ27" s="426"/>
      <c r="DA27" s="426"/>
      <c r="DB27" s="426"/>
      <c r="DC27" s="426"/>
      <c r="DD27" s="426"/>
      <c r="DE27" s="426"/>
      <c r="DF27" s="426"/>
      <c r="DG27" s="426"/>
      <c r="DH27" s="426"/>
      <c r="DI27" s="426"/>
      <c r="DJ27" s="174"/>
      <c r="DK27" s="174"/>
      <c r="DL27" s="174"/>
      <c r="DM27" s="174"/>
      <c r="DN27" s="426"/>
      <c r="DO27" s="426"/>
      <c r="DP27" s="426"/>
      <c r="DQ27" s="426"/>
      <c r="DR27" s="426"/>
      <c r="DS27" s="426"/>
      <c r="DT27" s="426"/>
      <c r="DU27" s="426"/>
      <c r="DV27" s="426"/>
      <c r="DW27" s="426"/>
      <c r="DX27" s="426"/>
      <c r="DY27" s="426"/>
      <c r="DZ27" s="426"/>
      <c r="EA27" s="426"/>
      <c r="EB27" s="426"/>
      <c r="EC27" s="426"/>
      <c r="ED27" s="426"/>
      <c r="EE27" s="426"/>
      <c r="EF27" s="426"/>
      <c r="EG27" s="426"/>
      <c r="EH27" s="426"/>
      <c r="EI27" s="426"/>
      <c r="EJ27" s="426"/>
      <c r="EK27" s="426"/>
      <c r="EL27" s="426"/>
      <c r="EM27" s="426"/>
      <c r="EN27" s="174"/>
      <c r="EO27" s="174"/>
      <c r="EP27" s="174"/>
      <c r="EQ27" s="174"/>
      <c r="ER27" s="427"/>
      <c r="ES27" s="428"/>
      <c r="ET27" s="428"/>
      <c r="EU27" s="428"/>
      <c r="EV27" s="428"/>
      <c r="EW27" s="592"/>
      <c r="EX27" s="586"/>
      <c r="EY27" s="586"/>
      <c r="EZ27" s="589"/>
      <c r="FA27" s="586"/>
      <c r="FB27" s="579"/>
    </row>
    <row r="28" spans="1:159" s="58" customFormat="1" ht="43.5" customHeight="1" x14ac:dyDescent="0.25">
      <c r="A28" s="651"/>
      <c r="B28" s="657"/>
      <c r="C28" s="660"/>
      <c r="D28" s="660"/>
      <c r="E28" s="682"/>
      <c r="F28" s="133" t="s">
        <v>4</v>
      </c>
      <c r="G28" s="159"/>
      <c r="H28" s="489"/>
      <c r="I28" s="490"/>
      <c r="J28" s="490"/>
      <c r="K28" s="485"/>
      <c r="L28" s="424"/>
      <c r="M28" s="485"/>
      <c r="N28" s="424"/>
      <c r="O28" s="485"/>
      <c r="P28" s="485"/>
      <c r="Q28" s="485"/>
      <c r="R28" s="485"/>
      <c r="S28" s="424"/>
      <c r="T28" s="424"/>
      <c r="U28" s="424"/>
      <c r="V28" s="486"/>
      <c r="W28" s="423"/>
      <c r="X28" s="423"/>
      <c r="Y28" s="423"/>
      <c r="Z28" s="423"/>
      <c r="AA28" s="423"/>
      <c r="AB28" s="424"/>
      <c r="AC28" s="424"/>
      <c r="AD28" s="424"/>
      <c r="AE28" s="424"/>
      <c r="AF28" s="424"/>
      <c r="AG28" s="424"/>
      <c r="AH28" s="424"/>
      <c r="AI28" s="424"/>
      <c r="AJ28" s="424"/>
      <c r="AK28" s="424"/>
      <c r="AL28" s="424"/>
      <c r="AM28" s="424"/>
      <c r="AN28" s="424"/>
      <c r="AO28" s="424"/>
      <c r="AP28" s="424"/>
      <c r="AQ28" s="424"/>
      <c r="AR28" s="424"/>
      <c r="AS28" s="424"/>
      <c r="AT28" s="424"/>
      <c r="AU28" s="424"/>
      <c r="AV28" s="424"/>
      <c r="AW28" s="424"/>
      <c r="AX28" s="424"/>
      <c r="AY28" s="424"/>
      <c r="AZ28" s="424"/>
      <c r="BA28" s="420"/>
      <c r="BB28" s="420"/>
      <c r="BC28" s="420"/>
      <c r="BD28" s="420"/>
      <c r="BE28" s="420"/>
      <c r="BF28" s="424"/>
      <c r="BG28" s="424"/>
      <c r="BH28" s="424"/>
      <c r="BI28" s="424"/>
      <c r="BJ28" s="424"/>
      <c r="BK28" s="424"/>
      <c r="BL28" s="424"/>
      <c r="BM28" s="424"/>
      <c r="BN28" s="424"/>
      <c r="BO28" s="424"/>
      <c r="BP28" s="424"/>
      <c r="BQ28" s="424"/>
      <c r="BR28" s="424"/>
      <c r="BS28" s="424"/>
      <c r="BT28" s="424"/>
      <c r="BU28" s="424"/>
      <c r="BV28" s="424"/>
      <c r="BW28" s="424"/>
      <c r="BX28" s="424"/>
      <c r="BY28" s="424"/>
      <c r="BZ28" s="424"/>
      <c r="CA28" s="424"/>
      <c r="CB28" s="424"/>
      <c r="CC28" s="424"/>
      <c r="CD28" s="424"/>
      <c r="CE28" s="424"/>
      <c r="CF28" s="174"/>
      <c r="CG28" s="174"/>
      <c r="CH28" s="174"/>
      <c r="CI28" s="174"/>
      <c r="CJ28" s="424"/>
      <c r="CK28" s="424"/>
      <c r="CL28" s="424"/>
      <c r="CM28" s="424"/>
      <c r="CN28" s="424"/>
      <c r="CO28" s="424"/>
      <c r="CP28" s="424"/>
      <c r="CQ28" s="424"/>
      <c r="CR28" s="424"/>
      <c r="CS28" s="424"/>
      <c r="CT28" s="424"/>
      <c r="CU28" s="424"/>
      <c r="CV28" s="424"/>
      <c r="CW28" s="424"/>
      <c r="CX28" s="424"/>
      <c r="CY28" s="424"/>
      <c r="CZ28" s="424"/>
      <c r="DA28" s="424"/>
      <c r="DB28" s="424"/>
      <c r="DC28" s="424"/>
      <c r="DD28" s="424"/>
      <c r="DE28" s="424"/>
      <c r="DF28" s="424"/>
      <c r="DG28" s="424"/>
      <c r="DH28" s="424"/>
      <c r="DI28" s="424"/>
      <c r="DJ28" s="174"/>
      <c r="DK28" s="174"/>
      <c r="DL28" s="174"/>
      <c r="DM28" s="174"/>
      <c r="DN28" s="424"/>
      <c r="DO28" s="424"/>
      <c r="DP28" s="424"/>
      <c r="DQ28" s="424"/>
      <c r="DR28" s="424"/>
      <c r="DS28" s="424"/>
      <c r="DT28" s="424"/>
      <c r="DU28" s="424"/>
      <c r="DV28" s="424"/>
      <c r="DW28" s="424"/>
      <c r="DX28" s="424"/>
      <c r="DY28" s="424"/>
      <c r="DZ28" s="424"/>
      <c r="EA28" s="424"/>
      <c r="EB28" s="424"/>
      <c r="EC28" s="424"/>
      <c r="ED28" s="424"/>
      <c r="EE28" s="424"/>
      <c r="EF28" s="424"/>
      <c r="EG28" s="424"/>
      <c r="EH28" s="424"/>
      <c r="EI28" s="424"/>
      <c r="EJ28" s="424"/>
      <c r="EK28" s="424"/>
      <c r="EL28" s="424"/>
      <c r="EM28" s="424"/>
      <c r="EN28" s="174"/>
      <c r="EO28" s="174"/>
      <c r="EP28" s="174"/>
      <c r="EQ28" s="174"/>
      <c r="ER28" s="427"/>
      <c r="ES28" s="428"/>
      <c r="ET28" s="428"/>
      <c r="EU28" s="428"/>
      <c r="EV28" s="428"/>
      <c r="EW28" s="592"/>
      <c r="EX28" s="586"/>
      <c r="EY28" s="586"/>
      <c r="EZ28" s="589"/>
      <c r="FA28" s="586"/>
      <c r="FB28" s="579"/>
    </row>
    <row r="29" spans="1:159" s="58" customFormat="1" ht="43.5" customHeight="1" x14ac:dyDescent="0.25">
      <c r="A29" s="651"/>
      <c r="B29" s="657"/>
      <c r="C29" s="660"/>
      <c r="D29" s="660"/>
      <c r="E29" s="682"/>
      <c r="F29" s="132" t="s">
        <v>43</v>
      </c>
      <c r="G29" s="491">
        <f t="shared" si="1"/>
        <v>1.05</v>
      </c>
      <c r="H29" s="492">
        <v>0</v>
      </c>
      <c r="I29" s="493"/>
      <c r="J29" s="493"/>
      <c r="K29" s="485">
        <v>0</v>
      </c>
      <c r="L29" s="494"/>
      <c r="M29" s="485">
        <v>0</v>
      </c>
      <c r="N29" s="485"/>
      <c r="O29" s="485">
        <v>0</v>
      </c>
      <c r="P29" s="485"/>
      <c r="Q29" s="485">
        <v>0</v>
      </c>
      <c r="R29" s="485"/>
      <c r="S29" s="494">
        <v>0</v>
      </c>
      <c r="T29" s="494"/>
      <c r="U29" s="494">
        <v>0</v>
      </c>
      <c r="V29" s="486">
        <v>0</v>
      </c>
      <c r="W29" s="513">
        <f>+W24</f>
        <v>0</v>
      </c>
      <c r="X29" s="513">
        <f t="shared" ref="X29:AA29" si="44">+X24</f>
        <v>0</v>
      </c>
      <c r="Y29" s="513">
        <f t="shared" si="44"/>
        <v>0</v>
      </c>
      <c r="Z29" s="513">
        <f t="shared" si="44"/>
        <v>0</v>
      </c>
      <c r="AA29" s="513">
        <f t="shared" si="44"/>
        <v>0</v>
      </c>
      <c r="AB29" s="514">
        <v>0.2</v>
      </c>
      <c r="AC29" s="514">
        <v>0</v>
      </c>
      <c r="AD29" s="514">
        <v>0</v>
      </c>
      <c r="AE29" s="514">
        <f>+AE24</f>
        <v>0.01</v>
      </c>
      <c r="AF29" s="514">
        <f t="shared" ref="AF29:AI29" si="45">+AF24</f>
        <v>0.01</v>
      </c>
      <c r="AG29" s="514">
        <f t="shared" si="45"/>
        <v>0.01</v>
      </c>
      <c r="AH29" s="514">
        <f t="shared" si="45"/>
        <v>0.01</v>
      </c>
      <c r="AI29" s="514">
        <f t="shared" si="45"/>
        <v>0.01</v>
      </c>
      <c r="AJ29" s="514">
        <f>+AJ24</f>
        <v>0.01</v>
      </c>
      <c r="AK29" s="514">
        <f t="shared" ref="AK29:AZ29" si="46">+AK24</f>
        <v>0.01</v>
      </c>
      <c r="AL29" s="514">
        <f t="shared" si="46"/>
        <v>0.01</v>
      </c>
      <c r="AM29" s="514">
        <f t="shared" si="46"/>
        <v>0.01</v>
      </c>
      <c r="AN29" s="514">
        <f t="shared" si="46"/>
        <v>0.01</v>
      </c>
      <c r="AO29" s="514">
        <f t="shared" si="46"/>
        <v>0.02</v>
      </c>
      <c r="AP29" s="514">
        <f t="shared" si="46"/>
        <v>0.02</v>
      </c>
      <c r="AQ29" s="514">
        <f t="shared" si="46"/>
        <v>0.03</v>
      </c>
      <c r="AR29" s="514">
        <f t="shared" si="46"/>
        <v>0.03</v>
      </c>
      <c r="AS29" s="514">
        <f t="shared" si="46"/>
        <v>0.03</v>
      </c>
      <c r="AT29" s="514">
        <f t="shared" si="46"/>
        <v>0.03</v>
      </c>
      <c r="AU29" s="514">
        <f t="shared" si="46"/>
        <v>0.02</v>
      </c>
      <c r="AV29" s="514">
        <f t="shared" si="46"/>
        <v>0</v>
      </c>
      <c r="AW29" s="514">
        <f t="shared" si="46"/>
        <v>0.02</v>
      </c>
      <c r="AX29" s="514">
        <f t="shared" si="46"/>
        <v>0</v>
      </c>
      <c r="AY29" s="514">
        <f t="shared" si="46"/>
        <v>0.03</v>
      </c>
      <c r="AZ29" s="514">
        <f t="shared" si="46"/>
        <v>0</v>
      </c>
      <c r="BA29" s="515">
        <f>+AC29+AE29+AG29+AI29+AK29+AM29+AO29+AQ29+AS29+AU29+AW29+AY29</f>
        <v>0.19999999999999998</v>
      </c>
      <c r="BB29" s="515">
        <f t="shared" si="0"/>
        <v>0.13</v>
      </c>
      <c r="BC29" s="515">
        <f t="shared" si="43"/>
        <v>0.13</v>
      </c>
      <c r="BD29" s="515">
        <f t="shared" si="36"/>
        <v>0.19999999999999998</v>
      </c>
      <c r="BE29" s="515">
        <f>AD29+AF29+AH29+AJ29+AL29+AN29++AP29+AR29+AT29+AV29+AX29+AZ29</f>
        <v>0.13</v>
      </c>
      <c r="BF29" s="514">
        <v>0.37</v>
      </c>
      <c r="BG29" s="514"/>
      <c r="BH29" s="514"/>
      <c r="BI29" s="514"/>
      <c r="BJ29" s="514"/>
      <c r="BK29" s="514"/>
      <c r="BL29" s="514"/>
      <c r="BM29" s="514"/>
      <c r="BN29" s="514"/>
      <c r="BO29" s="514"/>
      <c r="BP29" s="514"/>
      <c r="BQ29" s="514"/>
      <c r="BR29" s="514"/>
      <c r="BS29" s="514"/>
      <c r="BT29" s="514"/>
      <c r="BU29" s="514"/>
      <c r="BV29" s="514"/>
      <c r="BW29" s="514"/>
      <c r="BX29" s="514"/>
      <c r="BY29" s="514"/>
      <c r="BZ29" s="514"/>
      <c r="CA29" s="514"/>
      <c r="CB29" s="514"/>
      <c r="CC29" s="514"/>
      <c r="CD29" s="514"/>
      <c r="CE29" s="514"/>
      <c r="CF29" s="516"/>
      <c r="CG29" s="516"/>
      <c r="CH29" s="516"/>
      <c r="CI29" s="516"/>
      <c r="CJ29" s="514">
        <v>0.37</v>
      </c>
      <c r="CK29" s="514"/>
      <c r="CL29" s="514"/>
      <c r="CM29" s="514"/>
      <c r="CN29" s="514"/>
      <c r="CO29" s="514"/>
      <c r="CP29" s="514"/>
      <c r="CQ29" s="514"/>
      <c r="CR29" s="514"/>
      <c r="CS29" s="514"/>
      <c r="CT29" s="514"/>
      <c r="CU29" s="514"/>
      <c r="CV29" s="514"/>
      <c r="CW29" s="514"/>
      <c r="CX29" s="514"/>
      <c r="CY29" s="514"/>
      <c r="CZ29" s="514"/>
      <c r="DA29" s="514"/>
      <c r="DB29" s="514"/>
      <c r="DC29" s="514"/>
      <c r="DD29" s="514"/>
      <c r="DE29" s="514"/>
      <c r="DF29" s="514"/>
      <c r="DG29" s="514"/>
      <c r="DH29" s="514"/>
      <c r="DI29" s="514"/>
      <c r="DJ29" s="516"/>
      <c r="DK29" s="516"/>
      <c r="DL29" s="516"/>
      <c r="DM29" s="516"/>
      <c r="DN29" s="514">
        <v>0.11</v>
      </c>
      <c r="DO29" s="494"/>
      <c r="DP29" s="494"/>
      <c r="DQ29" s="494"/>
      <c r="DR29" s="494"/>
      <c r="DS29" s="494"/>
      <c r="DT29" s="494"/>
      <c r="DU29" s="494"/>
      <c r="DV29" s="494"/>
      <c r="DW29" s="494"/>
      <c r="DX29" s="494"/>
      <c r="DY29" s="494"/>
      <c r="DZ29" s="494"/>
      <c r="EA29" s="494"/>
      <c r="EB29" s="494"/>
      <c r="EC29" s="494"/>
      <c r="ED29" s="494"/>
      <c r="EE29" s="494"/>
      <c r="EF29" s="494"/>
      <c r="EG29" s="494"/>
      <c r="EH29" s="494"/>
      <c r="EI29" s="494"/>
      <c r="EJ29" s="494"/>
      <c r="EK29" s="494"/>
      <c r="EL29" s="494"/>
      <c r="EM29" s="494"/>
      <c r="EN29" s="174"/>
      <c r="EO29" s="174"/>
      <c r="EP29" s="174"/>
      <c r="EQ29" s="174"/>
      <c r="ER29" s="496">
        <f>+AT29/AS29</f>
        <v>1</v>
      </c>
      <c r="ES29" s="497">
        <f t="shared" si="39"/>
        <v>1</v>
      </c>
      <c r="ET29" s="497">
        <f t="shared" si="40"/>
        <v>0.65</v>
      </c>
      <c r="EU29" s="497">
        <f t="shared" si="41"/>
        <v>1</v>
      </c>
      <c r="EV29" s="497">
        <f t="shared" si="42"/>
        <v>0.12380952380952381</v>
      </c>
      <c r="EW29" s="592"/>
      <c r="EX29" s="586"/>
      <c r="EY29" s="586"/>
      <c r="EZ29" s="589"/>
      <c r="FA29" s="586"/>
      <c r="FB29" s="579"/>
    </row>
    <row r="30" spans="1:159" s="4" customFormat="1" ht="43.5" customHeight="1" thickBot="1" x14ac:dyDescent="0.3">
      <c r="A30" s="652"/>
      <c r="B30" s="658"/>
      <c r="C30" s="661"/>
      <c r="D30" s="661"/>
      <c r="E30" s="683"/>
      <c r="F30" s="157" t="s">
        <v>45</v>
      </c>
      <c r="G30" s="161">
        <f t="shared" si="1"/>
        <v>15452978704</v>
      </c>
      <c r="H30" s="162">
        <v>0</v>
      </c>
      <c r="I30" s="163"/>
      <c r="J30" s="163"/>
      <c r="K30" s="164">
        <v>0</v>
      </c>
      <c r="L30" s="165"/>
      <c r="M30" s="164">
        <v>0</v>
      </c>
      <c r="N30" s="165"/>
      <c r="O30" s="164">
        <v>0</v>
      </c>
      <c r="P30" s="164"/>
      <c r="Q30" s="164">
        <v>0</v>
      </c>
      <c r="R30" s="164"/>
      <c r="S30" s="165">
        <v>0</v>
      </c>
      <c r="T30" s="165"/>
      <c r="U30" s="165">
        <v>0</v>
      </c>
      <c r="V30" s="371">
        <v>0</v>
      </c>
      <c r="W30" s="166">
        <f>+W25</f>
        <v>0</v>
      </c>
      <c r="X30" s="166">
        <f t="shared" ref="X30:AA30" si="47">+X25</f>
        <v>0</v>
      </c>
      <c r="Y30" s="166">
        <f t="shared" si="47"/>
        <v>0</v>
      </c>
      <c r="Z30" s="166">
        <f t="shared" si="47"/>
        <v>0</v>
      </c>
      <c r="AA30" s="166">
        <f t="shared" si="47"/>
        <v>0</v>
      </c>
      <c r="AB30" s="165">
        <f>+AB25</f>
        <v>3373830000</v>
      </c>
      <c r="AC30" s="165">
        <f t="shared" ref="AC30:AH30" si="48">+AC25</f>
        <v>0</v>
      </c>
      <c r="AD30" s="165">
        <f t="shared" si="48"/>
        <v>0</v>
      </c>
      <c r="AE30" s="165">
        <f>+AE25</f>
        <v>666383402</v>
      </c>
      <c r="AF30" s="165">
        <f t="shared" si="48"/>
        <v>666383402</v>
      </c>
      <c r="AG30" s="165">
        <f>+AG25</f>
        <v>240345403</v>
      </c>
      <c r="AH30" s="165">
        <f t="shared" si="48"/>
        <v>240345403</v>
      </c>
      <c r="AI30" s="165">
        <f>+AI25</f>
        <v>467453341</v>
      </c>
      <c r="AJ30" s="165">
        <f>+AJ25</f>
        <v>467453341</v>
      </c>
      <c r="AK30" s="165">
        <f t="shared" ref="AK30:AZ30" si="49">+AK25</f>
        <v>182262501</v>
      </c>
      <c r="AL30" s="165">
        <f t="shared" si="49"/>
        <v>182262501</v>
      </c>
      <c r="AM30" s="165">
        <f t="shared" si="49"/>
        <v>491344129</v>
      </c>
      <c r="AN30" s="165">
        <f t="shared" si="49"/>
        <v>612519978</v>
      </c>
      <c r="AO30" s="165">
        <f t="shared" si="49"/>
        <v>68729308</v>
      </c>
      <c r="AP30" s="165">
        <f t="shared" si="49"/>
        <v>-28457967</v>
      </c>
      <c r="AQ30" s="165">
        <f t="shared" si="49"/>
        <v>46529308</v>
      </c>
      <c r="AR30" s="165">
        <f t="shared" si="49"/>
        <v>41910295</v>
      </c>
      <c r="AS30" s="165">
        <f t="shared" si="49"/>
        <v>398007034</v>
      </c>
      <c r="AT30" s="165">
        <f t="shared" si="49"/>
        <v>111913281</v>
      </c>
      <c r="AU30" s="165">
        <f t="shared" si="49"/>
        <v>93100000</v>
      </c>
      <c r="AV30" s="165">
        <f t="shared" si="49"/>
        <v>0</v>
      </c>
      <c r="AW30" s="165">
        <f t="shared" si="49"/>
        <v>58552500</v>
      </c>
      <c r="AX30" s="165">
        <f t="shared" si="49"/>
        <v>0</v>
      </c>
      <c r="AY30" s="165">
        <f t="shared" si="49"/>
        <v>105271778</v>
      </c>
      <c r="AZ30" s="165">
        <f t="shared" si="49"/>
        <v>0</v>
      </c>
      <c r="BA30" s="430">
        <f>+AC30+AE30+AG30+AI30+AK30+AM30+AO30+AQ30+AS30+AU30+AW30+AY30</f>
        <v>2817978704</v>
      </c>
      <c r="BB30" s="430">
        <f t="shared" si="0"/>
        <v>2561054426</v>
      </c>
      <c r="BC30" s="430">
        <f t="shared" si="43"/>
        <v>2294330234</v>
      </c>
      <c r="BD30" s="430">
        <f t="shared" si="36"/>
        <v>2817978704</v>
      </c>
      <c r="BE30" s="430">
        <f t="shared" si="37"/>
        <v>2294330234</v>
      </c>
      <c r="BF30" s="165">
        <v>5570000000</v>
      </c>
      <c r="BG30" s="165"/>
      <c r="BH30" s="165"/>
      <c r="BI30" s="165"/>
      <c r="BJ30" s="165"/>
      <c r="BK30" s="165"/>
      <c r="BL30" s="165"/>
      <c r="BM30" s="165"/>
      <c r="BN30" s="165"/>
      <c r="BO30" s="165"/>
      <c r="BP30" s="165"/>
      <c r="BQ30" s="165"/>
      <c r="BR30" s="165"/>
      <c r="BS30" s="165"/>
      <c r="BT30" s="165"/>
      <c r="BU30" s="165"/>
      <c r="BV30" s="165"/>
      <c r="BW30" s="165"/>
      <c r="BX30" s="165"/>
      <c r="BY30" s="165"/>
      <c r="BZ30" s="165"/>
      <c r="CA30" s="165"/>
      <c r="CB30" s="165"/>
      <c r="CC30" s="165"/>
      <c r="CD30" s="165"/>
      <c r="CE30" s="165"/>
      <c r="CF30" s="166"/>
      <c r="CG30" s="166"/>
      <c r="CH30" s="166"/>
      <c r="CI30" s="175"/>
      <c r="CJ30" s="165">
        <v>4800000000</v>
      </c>
      <c r="CK30" s="165"/>
      <c r="CL30" s="165"/>
      <c r="CM30" s="165"/>
      <c r="CN30" s="165"/>
      <c r="CO30" s="165"/>
      <c r="CP30" s="165"/>
      <c r="CQ30" s="165"/>
      <c r="CR30" s="165"/>
      <c r="CS30" s="165"/>
      <c r="CT30" s="165"/>
      <c r="CU30" s="165"/>
      <c r="CV30" s="165"/>
      <c r="CW30" s="165"/>
      <c r="CX30" s="165"/>
      <c r="CY30" s="165"/>
      <c r="CZ30" s="165"/>
      <c r="DA30" s="165"/>
      <c r="DB30" s="165"/>
      <c r="DC30" s="165"/>
      <c r="DD30" s="165"/>
      <c r="DE30" s="165"/>
      <c r="DF30" s="165"/>
      <c r="DG30" s="165"/>
      <c r="DH30" s="165"/>
      <c r="DI30" s="165"/>
      <c r="DJ30" s="166"/>
      <c r="DK30" s="166"/>
      <c r="DL30" s="166"/>
      <c r="DM30" s="175"/>
      <c r="DN30" s="165">
        <v>2265000000</v>
      </c>
      <c r="DO30" s="165"/>
      <c r="DP30" s="165"/>
      <c r="DQ30" s="165"/>
      <c r="DR30" s="165"/>
      <c r="DS30" s="165"/>
      <c r="DT30" s="165"/>
      <c r="DU30" s="165"/>
      <c r="DV30" s="165"/>
      <c r="DW30" s="165"/>
      <c r="DX30" s="165"/>
      <c r="DY30" s="165"/>
      <c r="DZ30" s="165"/>
      <c r="EA30" s="165"/>
      <c r="EB30" s="165"/>
      <c r="EC30" s="165"/>
      <c r="ED30" s="165"/>
      <c r="EE30" s="165"/>
      <c r="EF30" s="165"/>
      <c r="EG30" s="165"/>
      <c r="EH30" s="165"/>
      <c r="EI30" s="165"/>
      <c r="EJ30" s="165"/>
      <c r="EK30" s="165"/>
      <c r="EL30" s="165"/>
      <c r="EM30" s="165"/>
      <c r="EN30" s="166"/>
      <c r="EO30" s="166"/>
      <c r="EP30" s="166"/>
      <c r="EQ30" s="175"/>
      <c r="ER30" s="432">
        <f t="shared" si="38"/>
        <v>0.28118417877006668</v>
      </c>
      <c r="ES30" s="429">
        <f t="shared" si="39"/>
        <v>0.89585375879083329</v>
      </c>
      <c r="ET30" s="429">
        <f t="shared" si="40"/>
        <v>0.81417585971934303</v>
      </c>
      <c r="EU30" s="429">
        <f t="shared" si="41"/>
        <v>0.89585375879083329</v>
      </c>
      <c r="EV30" s="429">
        <f t="shared" si="42"/>
        <v>0.14847171396192457</v>
      </c>
      <c r="EW30" s="593"/>
      <c r="EX30" s="587"/>
      <c r="EY30" s="587"/>
      <c r="EZ30" s="590"/>
      <c r="FA30" s="587"/>
      <c r="FB30" s="579"/>
    </row>
    <row r="31" spans="1:159" s="59" customFormat="1" ht="30" customHeight="1" x14ac:dyDescent="0.3">
      <c r="A31" s="646" t="s">
        <v>5</v>
      </c>
      <c r="B31" s="647"/>
      <c r="C31" s="647"/>
      <c r="D31" s="647"/>
      <c r="E31" s="647"/>
      <c r="F31" s="149" t="s">
        <v>44</v>
      </c>
      <c r="G31" s="517">
        <f>+G11+G18+G25</f>
        <v>25860783567</v>
      </c>
      <c r="H31" s="517">
        <f t="shared" ref="H31:AA31" si="50">+H11+H18+H25</f>
        <v>1050000000</v>
      </c>
      <c r="I31" s="517">
        <f t="shared" si="50"/>
        <v>0</v>
      </c>
      <c r="J31" s="517">
        <f t="shared" si="50"/>
        <v>0</v>
      </c>
      <c r="K31" s="517">
        <f t="shared" si="50"/>
        <v>1050000000</v>
      </c>
      <c r="L31" s="517">
        <f t="shared" si="50"/>
        <v>378937000</v>
      </c>
      <c r="M31" s="517">
        <f t="shared" si="50"/>
        <v>1050000000</v>
      </c>
      <c r="N31" s="517">
        <f t="shared" si="50"/>
        <v>820796000</v>
      </c>
      <c r="O31" s="517">
        <f t="shared" si="50"/>
        <v>1050000000</v>
      </c>
      <c r="P31" s="517">
        <f t="shared" si="50"/>
        <v>865155164</v>
      </c>
      <c r="Q31" s="517">
        <f t="shared" si="50"/>
        <v>1050000000</v>
      </c>
      <c r="R31" s="517">
        <f t="shared" si="50"/>
        <v>866031831</v>
      </c>
      <c r="S31" s="517">
        <f t="shared" si="50"/>
        <v>1050000000</v>
      </c>
      <c r="T31" s="517">
        <f t="shared" si="50"/>
        <v>922812530</v>
      </c>
      <c r="U31" s="517">
        <f t="shared" si="50"/>
        <v>1050000000</v>
      </c>
      <c r="V31" s="517">
        <f t="shared" si="50"/>
        <v>1040143567</v>
      </c>
      <c r="W31" s="517">
        <f t="shared" si="50"/>
        <v>1050000000</v>
      </c>
      <c r="X31" s="517">
        <f t="shared" si="50"/>
        <v>1050000000</v>
      </c>
      <c r="Y31" s="517">
        <f t="shared" si="50"/>
        <v>1040143567</v>
      </c>
      <c r="Z31" s="517">
        <f t="shared" si="50"/>
        <v>1050000000</v>
      </c>
      <c r="AA31" s="517">
        <f t="shared" si="50"/>
        <v>1040143567</v>
      </c>
      <c r="AB31" s="517">
        <f>+AB11+AB18+AB25</f>
        <v>5390639000</v>
      </c>
      <c r="AC31" s="517">
        <f t="shared" ref="AC31:AX31" si="51">+AC11+AC18+AC25</f>
        <v>0</v>
      </c>
      <c r="AD31" s="517">
        <f t="shared" si="51"/>
        <v>0</v>
      </c>
      <c r="AE31" s="517">
        <f t="shared" si="51"/>
        <v>1942762096</v>
      </c>
      <c r="AF31" s="517">
        <f t="shared" si="51"/>
        <v>1942762096</v>
      </c>
      <c r="AG31" s="517">
        <f t="shared" si="51"/>
        <v>677718200</v>
      </c>
      <c r="AH31" s="517">
        <f t="shared" si="51"/>
        <v>677718200</v>
      </c>
      <c r="AI31" s="517">
        <f t="shared" si="51"/>
        <v>468330203</v>
      </c>
      <c r="AJ31" s="517">
        <f t="shared" si="51"/>
        <v>468330203</v>
      </c>
      <c r="AK31" s="517">
        <f t="shared" si="51"/>
        <v>187025622</v>
      </c>
      <c r="AL31" s="517">
        <f t="shared" si="51"/>
        <v>187025622</v>
      </c>
      <c r="AM31" s="517">
        <f t="shared" si="51"/>
        <v>537724985</v>
      </c>
      <c r="AN31" s="517">
        <f t="shared" si="51"/>
        <v>657645444</v>
      </c>
      <c r="AO31" s="517">
        <f t="shared" si="51"/>
        <v>80048967</v>
      </c>
      <c r="AP31" s="517">
        <f t="shared" si="51"/>
        <v>-56277867</v>
      </c>
      <c r="AQ31" s="517">
        <f t="shared" si="51"/>
        <v>46529308</v>
      </c>
      <c r="AR31" s="517">
        <f t="shared" si="51"/>
        <v>5123695</v>
      </c>
      <c r="AS31" s="517">
        <f>+AS11+AY18+AS25</f>
        <v>426557084</v>
      </c>
      <c r="AT31" s="517">
        <f>+AT11+AT18+AT25</f>
        <v>144398088</v>
      </c>
      <c r="AU31" s="517">
        <f t="shared" si="51"/>
        <v>118932001</v>
      </c>
      <c r="AV31" s="517">
        <f t="shared" si="51"/>
        <v>0</v>
      </c>
      <c r="AW31" s="517">
        <f t="shared" si="51"/>
        <v>97134468</v>
      </c>
      <c r="AX31" s="517">
        <f t="shared" si="51"/>
        <v>0</v>
      </c>
      <c r="AY31" s="517">
        <f t="shared" ref="AY31:BE31" si="52">+AY11+AY18+AY25</f>
        <v>259550066</v>
      </c>
      <c r="AZ31" s="517">
        <f t="shared" si="52"/>
        <v>0</v>
      </c>
      <c r="BA31" s="517">
        <f t="shared" si="52"/>
        <v>4835640000</v>
      </c>
      <c r="BB31" s="517">
        <f t="shared" si="52"/>
        <v>4360023465</v>
      </c>
      <c r="BC31" s="517">
        <f t="shared" si="52"/>
        <v>4026725481</v>
      </c>
      <c r="BD31" s="517">
        <f>+BD11+BD18+BD25</f>
        <v>4835640000</v>
      </c>
      <c r="BE31" s="517">
        <f t="shared" si="52"/>
        <v>4026725481</v>
      </c>
      <c r="BF31" s="517">
        <f t="shared" ref="BF31:DN31" si="53">+BF11+BF18+BF25</f>
        <v>8470000000</v>
      </c>
      <c r="BG31" s="517">
        <f t="shared" si="53"/>
        <v>0</v>
      </c>
      <c r="BH31" s="517">
        <f t="shared" si="53"/>
        <v>0</v>
      </c>
      <c r="BI31" s="517">
        <f t="shared" si="53"/>
        <v>0</v>
      </c>
      <c r="BJ31" s="517">
        <f t="shared" si="53"/>
        <v>0</v>
      </c>
      <c r="BK31" s="517">
        <f t="shared" si="53"/>
        <v>0</v>
      </c>
      <c r="BL31" s="517">
        <f t="shared" si="53"/>
        <v>0</v>
      </c>
      <c r="BM31" s="517">
        <f t="shared" si="53"/>
        <v>0</v>
      </c>
      <c r="BN31" s="517">
        <f t="shared" si="53"/>
        <v>0</v>
      </c>
      <c r="BO31" s="517">
        <f t="shared" si="53"/>
        <v>0</v>
      </c>
      <c r="BP31" s="517">
        <f t="shared" si="53"/>
        <v>0</v>
      </c>
      <c r="BQ31" s="517">
        <f t="shared" si="53"/>
        <v>0</v>
      </c>
      <c r="BR31" s="517">
        <f t="shared" si="53"/>
        <v>0</v>
      </c>
      <c r="BS31" s="517">
        <f t="shared" si="53"/>
        <v>0</v>
      </c>
      <c r="BT31" s="517">
        <f t="shared" si="53"/>
        <v>0</v>
      </c>
      <c r="BU31" s="517">
        <f t="shared" si="53"/>
        <v>0</v>
      </c>
      <c r="BV31" s="517">
        <f t="shared" si="53"/>
        <v>0</v>
      </c>
      <c r="BW31" s="517">
        <f t="shared" si="53"/>
        <v>0</v>
      </c>
      <c r="BX31" s="517">
        <f t="shared" si="53"/>
        <v>0</v>
      </c>
      <c r="BY31" s="517">
        <f t="shared" si="53"/>
        <v>0</v>
      </c>
      <c r="BZ31" s="517">
        <f t="shared" si="53"/>
        <v>0</v>
      </c>
      <c r="CA31" s="517">
        <f t="shared" si="53"/>
        <v>0</v>
      </c>
      <c r="CB31" s="517">
        <f t="shared" si="53"/>
        <v>0</v>
      </c>
      <c r="CC31" s="517">
        <f t="shared" si="53"/>
        <v>0</v>
      </c>
      <c r="CD31" s="517">
        <f t="shared" si="53"/>
        <v>0</v>
      </c>
      <c r="CE31" s="517">
        <f t="shared" si="53"/>
        <v>0</v>
      </c>
      <c r="CF31" s="517">
        <f t="shared" si="53"/>
        <v>0</v>
      </c>
      <c r="CG31" s="517">
        <f t="shared" si="53"/>
        <v>0</v>
      </c>
      <c r="CH31" s="517">
        <f t="shared" si="53"/>
        <v>0</v>
      </c>
      <c r="CI31" s="517">
        <f t="shared" si="53"/>
        <v>0</v>
      </c>
      <c r="CJ31" s="517">
        <f t="shared" si="53"/>
        <v>7900000000</v>
      </c>
      <c r="CK31" s="517">
        <f t="shared" si="53"/>
        <v>0</v>
      </c>
      <c r="CL31" s="517">
        <f t="shared" si="53"/>
        <v>0</v>
      </c>
      <c r="CM31" s="517">
        <f t="shared" si="53"/>
        <v>0</v>
      </c>
      <c r="CN31" s="517">
        <f t="shared" si="53"/>
        <v>0</v>
      </c>
      <c r="CO31" s="517">
        <f t="shared" si="53"/>
        <v>0</v>
      </c>
      <c r="CP31" s="517">
        <f t="shared" si="53"/>
        <v>0</v>
      </c>
      <c r="CQ31" s="517">
        <f t="shared" si="53"/>
        <v>0</v>
      </c>
      <c r="CR31" s="517">
        <f t="shared" si="53"/>
        <v>0</v>
      </c>
      <c r="CS31" s="517">
        <f t="shared" si="53"/>
        <v>0</v>
      </c>
      <c r="CT31" s="517">
        <f t="shared" si="53"/>
        <v>0</v>
      </c>
      <c r="CU31" s="517">
        <f t="shared" si="53"/>
        <v>0</v>
      </c>
      <c r="CV31" s="517">
        <f t="shared" si="53"/>
        <v>0</v>
      </c>
      <c r="CW31" s="517">
        <f t="shared" si="53"/>
        <v>0</v>
      </c>
      <c r="CX31" s="517">
        <f t="shared" si="53"/>
        <v>0</v>
      </c>
      <c r="CY31" s="517">
        <f t="shared" si="53"/>
        <v>0</v>
      </c>
      <c r="CZ31" s="517">
        <f t="shared" si="53"/>
        <v>0</v>
      </c>
      <c r="DA31" s="517">
        <f t="shared" si="53"/>
        <v>0</v>
      </c>
      <c r="DB31" s="517">
        <f t="shared" si="53"/>
        <v>0</v>
      </c>
      <c r="DC31" s="517">
        <f t="shared" si="53"/>
        <v>0</v>
      </c>
      <c r="DD31" s="517">
        <f t="shared" si="53"/>
        <v>0</v>
      </c>
      <c r="DE31" s="517">
        <f t="shared" si="53"/>
        <v>0</v>
      </c>
      <c r="DF31" s="517">
        <f t="shared" si="53"/>
        <v>0</v>
      </c>
      <c r="DG31" s="517">
        <f t="shared" si="53"/>
        <v>0</v>
      </c>
      <c r="DH31" s="517">
        <f t="shared" si="53"/>
        <v>0</v>
      </c>
      <c r="DI31" s="517">
        <f t="shared" si="53"/>
        <v>0</v>
      </c>
      <c r="DJ31" s="517">
        <f t="shared" si="53"/>
        <v>0</v>
      </c>
      <c r="DK31" s="517">
        <f t="shared" si="53"/>
        <v>0</v>
      </c>
      <c r="DL31" s="517">
        <f t="shared" si="53"/>
        <v>0</v>
      </c>
      <c r="DM31" s="517">
        <f t="shared" si="53"/>
        <v>0</v>
      </c>
      <c r="DN31" s="518">
        <f t="shared" si="53"/>
        <v>3615000000</v>
      </c>
      <c r="DO31" s="155"/>
      <c r="DP31" s="155"/>
      <c r="DQ31" s="155"/>
      <c r="DR31" s="155"/>
      <c r="DS31" s="155"/>
      <c r="DT31" s="155"/>
      <c r="DU31" s="155"/>
      <c r="DV31" s="155"/>
      <c r="DW31" s="155"/>
      <c r="DX31" s="155"/>
      <c r="DY31" s="155"/>
      <c r="DZ31" s="155"/>
      <c r="EA31" s="155"/>
      <c r="EB31" s="155"/>
      <c r="EC31" s="155"/>
      <c r="ED31" s="155"/>
      <c r="EE31" s="155"/>
      <c r="EF31" s="155"/>
      <c r="EG31" s="155"/>
      <c r="EH31" s="155"/>
      <c r="EI31" s="155"/>
      <c r="EJ31" s="155"/>
      <c r="EK31" s="155"/>
      <c r="EL31" s="155"/>
      <c r="EM31" s="155"/>
      <c r="EN31" s="155"/>
      <c r="EO31" s="155"/>
      <c r="EP31" s="155"/>
      <c r="EQ31" s="155"/>
      <c r="ER31" s="123"/>
      <c r="ES31" s="123"/>
      <c r="ET31" s="124"/>
      <c r="EU31" s="124"/>
      <c r="EV31" s="124"/>
      <c r="EW31" s="125"/>
      <c r="EX31" s="125"/>
      <c r="EY31" s="125"/>
      <c r="EZ31" s="125"/>
      <c r="FA31" s="126"/>
    </row>
    <row r="32" spans="1:159" s="59" customFormat="1" ht="30" customHeight="1" x14ac:dyDescent="0.3">
      <c r="A32" s="646"/>
      <c r="B32" s="647"/>
      <c r="C32" s="647"/>
      <c r="D32" s="647"/>
      <c r="E32" s="647"/>
      <c r="F32" s="150" t="s">
        <v>46</v>
      </c>
      <c r="G32" s="519">
        <f>+G14+G21+G28</f>
        <v>239470586</v>
      </c>
      <c r="H32" s="519">
        <f t="shared" ref="H32:AA32" si="54">+H14+H21+H28</f>
        <v>0</v>
      </c>
      <c r="I32" s="519">
        <f t="shared" si="54"/>
        <v>0</v>
      </c>
      <c r="J32" s="519">
        <f t="shared" si="54"/>
        <v>0</v>
      </c>
      <c r="K32" s="519">
        <f t="shared" si="54"/>
        <v>0</v>
      </c>
      <c r="L32" s="519">
        <f t="shared" si="54"/>
        <v>0</v>
      </c>
      <c r="M32" s="519">
        <f t="shared" si="54"/>
        <v>0</v>
      </c>
      <c r="N32" s="519">
        <f t="shared" si="54"/>
        <v>0</v>
      </c>
      <c r="O32" s="519">
        <f t="shared" si="54"/>
        <v>0</v>
      </c>
      <c r="P32" s="519">
        <f t="shared" si="54"/>
        <v>0</v>
      </c>
      <c r="Q32" s="519">
        <f t="shared" si="54"/>
        <v>0</v>
      </c>
      <c r="R32" s="519">
        <f t="shared" si="54"/>
        <v>0</v>
      </c>
      <c r="S32" s="519">
        <f t="shared" si="54"/>
        <v>0</v>
      </c>
      <c r="T32" s="519">
        <f t="shared" si="54"/>
        <v>0</v>
      </c>
      <c r="U32" s="519">
        <f t="shared" si="54"/>
        <v>0</v>
      </c>
      <c r="V32" s="519">
        <f t="shared" si="54"/>
        <v>0</v>
      </c>
      <c r="W32" s="519">
        <f t="shared" si="54"/>
        <v>0</v>
      </c>
      <c r="X32" s="519">
        <f t="shared" si="54"/>
        <v>0</v>
      </c>
      <c r="Y32" s="519">
        <f t="shared" si="54"/>
        <v>0</v>
      </c>
      <c r="Z32" s="519">
        <f t="shared" si="54"/>
        <v>0</v>
      </c>
      <c r="AA32" s="519">
        <f t="shared" si="54"/>
        <v>0</v>
      </c>
      <c r="AB32" s="519">
        <f>+AB14+AB21+AB28</f>
        <v>239470586</v>
      </c>
      <c r="AC32" s="519">
        <f t="shared" ref="AC32:AX32" si="55">+AC14+AC21+AC28</f>
        <v>113615365</v>
      </c>
      <c r="AD32" s="519">
        <f t="shared" si="55"/>
        <v>113615365</v>
      </c>
      <c r="AE32" s="519">
        <f t="shared" si="55"/>
        <v>74688933</v>
      </c>
      <c r="AF32" s="519">
        <f t="shared" si="55"/>
        <v>74688933</v>
      </c>
      <c r="AG32" s="519">
        <f t="shared" si="55"/>
        <v>25900801</v>
      </c>
      <c r="AH32" s="519">
        <f t="shared" si="55"/>
        <v>25900801</v>
      </c>
      <c r="AI32" s="519">
        <f t="shared" si="55"/>
        <v>21635522</v>
      </c>
      <c r="AJ32" s="519">
        <f t="shared" si="55"/>
        <v>21635522</v>
      </c>
      <c r="AK32" s="519">
        <f t="shared" si="55"/>
        <v>0</v>
      </c>
      <c r="AL32" s="519">
        <f t="shared" si="55"/>
        <v>0</v>
      </c>
      <c r="AM32" s="519">
        <f t="shared" si="55"/>
        <v>3598700</v>
      </c>
      <c r="AN32" s="519">
        <f t="shared" si="55"/>
        <v>3598700</v>
      </c>
      <c r="AO32" s="519">
        <f t="shared" si="55"/>
        <v>31265</v>
      </c>
      <c r="AP32" s="519">
        <f t="shared" si="55"/>
        <v>31265</v>
      </c>
      <c r="AQ32" s="519">
        <f t="shared" si="55"/>
        <v>0</v>
      </c>
      <c r="AR32" s="519">
        <f t="shared" si="55"/>
        <v>0</v>
      </c>
      <c r="AS32" s="519">
        <f t="shared" si="55"/>
        <v>0</v>
      </c>
      <c r="AT32" s="519">
        <f t="shared" si="55"/>
        <v>0</v>
      </c>
      <c r="AU32" s="519">
        <f t="shared" si="55"/>
        <v>0</v>
      </c>
      <c r="AV32" s="519">
        <f t="shared" si="55"/>
        <v>0</v>
      </c>
      <c r="AW32" s="519">
        <f t="shared" si="55"/>
        <v>0</v>
      </c>
      <c r="AX32" s="519">
        <f t="shared" si="55"/>
        <v>0</v>
      </c>
      <c r="AY32" s="519">
        <f t="shared" ref="AY32:BE32" si="56">+AY14+AY21+AY28</f>
        <v>0</v>
      </c>
      <c r="AZ32" s="519">
        <f t="shared" si="56"/>
        <v>0</v>
      </c>
      <c r="BA32" s="519">
        <f t="shared" si="56"/>
        <v>239470586</v>
      </c>
      <c r="BB32" s="519">
        <f t="shared" si="56"/>
        <v>239470586</v>
      </c>
      <c r="BC32" s="519">
        <f t="shared" si="56"/>
        <v>239470586</v>
      </c>
      <c r="BD32" s="519">
        <f t="shared" si="56"/>
        <v>239470586</v>
      </c>
      <c r="BE32" s="519">
        <f t="shared" si="56"/>
        <v>239470586</v>
      </c>
      <c r="BF32" s="519">
        <f t="shared" ref="BF32:DN32" si="57">+BF14+BF21+BF28</f>
        <v>0</v>
      </c>
      <c r="BG32" s="519">
        <f t="shared" si="57"/>
        <v>0</v>
      </c>
      <c r="BH32" s="519">
        <f t="shared" si="57"/>
        <v>0</v>
      </c>
      <c r="BI32" s="519">
        <f t="shared" si="57"/>
        <v>0</v>
      </c>
      <c r="BJ32" s="519">
        <f t="shared" si="57"/>
        <v>0</v>
      </c>
      <c r="BK32" s="519">
        <f t="shared" si="57"/>
        <v>0</v>
      </c>
      <c r="BL32" s="519">
        <f t="shared" si="57"/>
        <v>0</v>
      </c>
      <c r="BM32" s="519">
        <f t="shared" si="57"/>
        <v>0</v>
      </c>
      <c r="BN32" s="519">
        <f t="shared" si="57"/>
        <v>0</v>
      </c>
      <c r="BO32" s="519">
        <f t="shared" si="57"/>
        <v>0</v>
      </c>
      <c r="BP32" s="519">
        <f t="shared" si="57"/>
        <v>0</v>
      </c>
      <c r="BQ32" s="519">
        <f t="shared" si="57"/>
        <v>0</v>
      </c>
      <c r="BR32" s="519">
        <f t="shared" si="57"/>
        <v>0</v>
      </c>
      <c r="BS32" s="519">
        <f t="shared" si="57"/>
        <v>0</v>
      </c>
      <c r="BT32" s="519">
        <f t="shared" si="57"/>
        <v>0</v>
      </c>
      <c r="BU32" s="519">
        <f t="shared" si="57"/>
        <v>0</v>
      </c>
      <c r="BV32" s="519">
        <f t="shared" si="57"/>
        <v>0</v>
      </c>
      <c r="BW32" s="519">
        <f t="shared" si="57"/>
        <v>0</v>
      </c>
      <c r="BX32" s="519">
        <f t="shared" si="57"/>
        <v>0</v>
      </c>
      <c r="BY32" s="519">
        <f t="shared" si="57"/>
        <v>0</v>
      </c>
      <c r="BZ32" s="519">
        <f t="shared" si="57"/>
        <v>0</v>
      </c>
      <c r="CA32" s="519">
        <f t="shared" si="57"/>
        <v>0</v>
      </c>
      <c r="CB32" s="519">
        <f t="shared" si="57"/>
        <v>0</v>
      </c>
      <c r="CC32" s="519">
        <f t="shared" si="57"/>
        <v>0</v>
      </c>
      <c r="CD32" s="519">
        <f t="shared" si="57"/>
        <v>0</v>
      </c>
      <c r="CE32" s="519">
        <f t="shared" si="57"/>
        <v>0</v>
      </c>
      <c r="CF32" s="519">
        <f t="shared" si="57"/>
        <v>0</v>
      </c>
      <c r="CG32" s="519">
        <f t="shared" si="57"/>
        <v>0</v>
      </c>
      <c r="CH32" s="519">
        <f t="shared" si="57"/>
        <v>0</v>
      </c>
      <c r="CI32" s="519">
        <f t="shared" si="57"/>
        <v>0</v>
      </c>
      <c r="CJ32" s="519">
        <f t="shared" si="57"/>
        <v>0</v>
      </c>
      <c r="CK32" s="519">
        <f t="shared" si="57"/>
        <v>0</v>
      </c>
      <c r="CL32" s="519">
        <f t="shared" si="57"/>
        <v>0</v>
      </c>
      <c r="CM32" s="519">
        <f t="shared" si="57"/>
        <v>0</v>
      </c>
      <c r="CN32" s="519">
        <f t="shared" si="57"/>
        <v>0</v>
      </c>
      <c r="CO32" s="519">
        <f t="shared" si="57"/>
        <v>0</v>
      </c>
      <c r="CP32" s="519">
        <f t="shared" si="57"/>
        <v>0</v>
      </c>
      <c r="CQ32" s="519">
        <f t="shared" si="57"/>
        <v>0</v>
      </c>
      <c r="CR32" s="519">
        <f t="shared" si="57"/>
        <v>0</v>
      </c>
      <c r="CS32" s="519">
        <f t="shared" si="57"/>
        <v>0</v>
      </c>
      <c r="CT32" s="519">
        <f t="shared" si="57"/>
        <v>0</v>
      </c>
      <c r="CU32" s="519">
        <f t="shared" si="57"/>
        <v>0</v>
      </c>
      <c r="CV32" s="519">
        <f t="shared" si="57"/>
        <v>0</v>
      </c>
      <c r="CW32" s="519">
        <f t="shared" si="57"/>
        <v>0</v>
      </c>
      <c r="CX32" s="519">
        <f t="shared" si="57"/>
        <v>0</v>
      </c>
      <c r="CY32" s="519">
        <f t="shared" si="57"/>
        <v>0</v>
      </c>
      <c r="CZ32" s="519">
        <f t="shared" si="57"/>
        <v>0</v>
      </c>
      <c r="DA32" s="519">
        <f t="shared" si="57"/>
        <v>0</v>
      </c>
      <c r="DB32" s="519">
        <f t="shared" si="57"/>
        <v>0</v>
      </c>
      <c r="DC32" s="519">
        <f t="shared" si="57"/>
        <v>0</v>
      </c>
      <c r="DD32" s="519">
        <f t="shared" si="57"/>
        <v>0</v>
      </c>
      <c r="DE32" s="519">
        <f t="shared" si="57"/>
        <v>0</v>
      </c>
      <c r="DF32" s="519">
        <f t="shared" si="57"/>
        <v>0</v>
      </c>
      <c r="DG32" s="519">
        <f t="shared" si="57"/>
        <v>0</v>
      </c>
      <c r="DH32" s="519">
        <f t="shared" si="57"/>
        <v>0</v>
      </c>
      <c r="DI32" s="519">
        <f t="shared" si="57"/>
        <v>0</v>
      </c>
      <c r="DJ32" s="519">
        <f t="shared" si="57"/>
        <v>0</v>
      </c>
      <c r="DK32" s="519">
        <f t="shared" si="57"/>
        <v>0</v>
      </c>
      <c r="DL32" s="519">
        <f t="shared" si="57"/>
        <v>0</v>
      </c>
      <c r="DM32" s="519">
        <f t="shared" si="57"/>
        <v>0</v>
      </c>
      <c r="DN32" s="520">
        <f t="shared" si="57"/>
        <v>0</v>
      </c>
      <c r="DO32" s="154"/>
      <c r="DP32" s="154"/>
      <c r="DQ32" s="154"/>
      <c r="DR32" s="154"/>
      <c r="DS32" s="154"/>
      <c r="DT32" s="154"/>
      <c r="DU32" s="154"/>
      <c r="DV32" s="154"/>
      <c r="DW32" s="154"/>
      <c r="DX32" s="154"/>
      <c r="DY32" s="154"/>
      <c r="DZ32" s="154"/>
      <c r="EA32" s="154"/>
      <c r="EB32" s="154"/>
      <c r="EC32" s="154"/>
      <c r="ED32" s="154"/>
      <c r="EE32" s="154"/>
      <c r="EF32" s="154"/>
      <c r="EG32" s="154"/>
      <c r="EH32" s="154"/>
      <c r="EI32" s="154"/>
      <c r="EJ32" s="154"/>
      <c r="EK32" s="154"/>
      <c r="EL32" s="154"/>
      <c r="EM32" s="154"/>
      <c r="EN32" s="154"/>
      <c r="EO32" s="154"/>
      <c r="EP32" s="154"/>
      <c r="EQ32" s="154"/>
      <c r="ER32" s="123"/>
      <c r="ES32" s="123"/>
      <c r="ET32" s="124"/>
      <c r="EU32" s="124"/>
      <c r="EV32" s="124"/>
      <c r="EW32" s="125"/>
      <c r="EX32" s="125"/>
      <c r="EY32" s="125"/>
      <c r="EZ32" s="125"/>
      <c r="FA32" s="126"/>
    </row>
    <row r="33" spans="1:157" s="59" customFormat="1" ht="30" customHeight="1" thickBot="1" x14ac:dyDescent="0.35">
      <c r="A33" s="648"/>
      <c r="B33" s="649"/>
      <c r="C33" s="649"/>
      <c r="D33" s="649"/>
      <c r="E33" s="649"/>
      <c r="F33" s="151" t="s">
        <v>47</v>
      </c>
      <c r="G33" s="521">
        <f>+G31+G32</f>
        <v>26100254153</v>
      </c>
      <c r="H33" s="521">
        <f t="shared" ref="H33:AA33" si="58">+H31+H32</f>
        <v>1050000000</v>
      </c>
      <c r="I33" s="521">
        <f t="shared" si="58"/>
        <v>0</v>
      </c>
      <c r="J33" s="521">
        <f t="shared" si="58"/>
        <v>0</v>
      </c>
      <c r="K33" s="521">
        <f t="shared" si="58"/>
        <v>1050000000</v>
      </c>
      <c r="L33" s="521">
        <f t="shared" si="58"/>
        <v>378937000</v>
      </c>
      <c r="M33" s="521">
        <f t="shared" si="58"/>
        <v>1050000000</v>
      </c>
      <c r="N33" s="521">
        <f t="shared" si="58"/>
        <v>820796000</v>
      </c>
      <c r="O33" s="521">
        <f t="shared" si="58"/>
        <v>1050000000</v>
      </c>
      <c r="P33" s="521">
        <f t="shared" si="58"/>
        <v>865155164</v>
      </c>
      <c r="Q33" s="521">
        <f t="shared" si="58"/>
        <v>1050000000</v>
      </c>
      <c r="R33" s="521">
        <f t="shared" si="58"/>
        <v>866031831</v>
      </c>
      <c r="S33" s="521">
        <f t="shared" si="58"/>
        <v>1050000000</v>
      </c>
      <c r="T33" s="521">
        <f t="shared" si="58"/>
        <v>922812530</v>
      </c>
      <c r="U33" s="521">
        <f t="shared" si="58"/>
        <v>1050000000</v>
      </c>
      <c r="V33" s="521">
        <f t="shared" si="58"/>
        <v>1040143567</v>
      </c>
      <c r="W33" s="521">
        <f t="shared" si="58"/>
        <v>1050000000</v>
      </c>
      <c r="X33" s="521">
        <f t="shared" si="58"/>
        <v>1050000000</v>
      </c>
      <c r="Y33" s="521">
        <f t="shared" si="58"/>
        <v>1040143567</v>
      </c>
      <c r="Z33" s="521">
        <f t="shared" si="58"/>
        <v>1050000000</v>
      </c>
      <c r="AA33" s="521">
        <f t="shared" si="58"/>
        <v>1040143567</v>
      </c>
      <c r="AB33" s="521">
        <f>+AB31+AB32</f>
        <v>5630109586</v>
      </c>
      <c r="AC33" s="521">
        <f t="shared" ref="AC33:AX33" si="59">+AC31+AC32</f>
        <v>113615365</v>
      </c>
      <c r="AD33" s="521">
        <f t="shared" si="59"/>
        <v>113615365</v>
      </c>
      <c r="AE33" s="521">
        <f t="shared" si="59"/>
        <v>2017451029</v>
      </c>
      <c r="AF33" s="521">
        <f t="shared" si="59"/>
        <v>2017451029</v>
      </c>
      <c r="AG33" s="521">
        <f t="shared" si="59"/>
        <v>703619001</v>
      </c>
      <c r="AH33" s="521">
        <f t="shared" si="59"/>
        <v>703619001</v>
      </c>
      <c r="AI33" s="521">
        <f t="shared" si="59"/>
        <v>489965725</v>
      </c>
      <c r="AJ33" s="521">
        <f t="shared" si="59"/>
        <v>489965725</v>
      </c>
      <c r="AK33" s="521">
        <f t="shared" si="59"/>
        <v>187025622</v>
      </c>
      <c r="AL33" s="521">
        <f t="shared" si="59"/>
        <v>187025622</v>
      </c>
      <c r="AM33" s="521">
        <f t="shared" si="59"/>
        <v>541323685</v>
      </c>
      <c r="AN33" s="521">
        <f t="shared" si="59"/>
        <v>661244144</v>
      </c>
      <c r="AO33" s="521">
        <f t="shared" si="59"/>
        <v>80080232</v>
      </c>
      <c r="AP33" s="521">
        <f t="shared" si="59"/>
        <v>-56246602</v>
      </c>
      <c r="AQ33" s="521">
        <f t="shared" si="59"/>
        <v>46529308</v>
      </c>
      <c r="AR33" s="521">
        <f t="shared" si="59"/>
        <v>5123695</v>
      </c>
      <c r="AS33" s="521">
        <f>+AS31+AS32</f>
        <v>426557084</v>
      </c>
      <c r="AT33" s="521">
        <f>+AT31+AT32</f>
        <v>144398088</v>
      </c>
      <c r="AU33" s="521">
        <f t="shared" si="59"/>
        <v>118932001</v>
      </c>
      <c r="AV33" s="521">
        <f t="shared" si="59"/>
        <v>0</v>
      </c>
      <c r="AW33" s="521">
        <f t="shared" si="59"/>
        <v>97134468</v>
      </c>
      <c r="AX33" s="521">
        <f t="shared" si="59"/>
        <v>0</v>
      </c>
      <c r="AY33" s="521">
        <f t="shared" ref="AY33:BE33" si="60">+AY31+AY32</f>
        <v>259550066</v>
      </c>
      <c r="AZ33" s="521">
        <f t="shared" si="60"/>
        <v>0</v>
      </c>
      <c r="BA33" s="521">
        <f t="shared" si="60"/>
        <v>5075110586</v>
      </c>
      <c r="BB33" s="521">
        <f t="shared" si="60"/>
        <v>4599494051</v>
      </c>
      <c r="BC33" s="521">
        <f t="shared" si="60"/>
        <v>4266196067</v>
      </c>
      <c r="BD33" s="521">
        <f t="shared" si="60"/>
        <v>5075110586</v>
      </c>
      <c r="BE33" s="521">
        <f t="shared" si="60"/>
        <v>4266196067</v>
      </c>
      <c r="BF33" s="521">
        <f t="shared" ref="BF33:DN33" si="61">+BF31+BF32</f>
        <v>8470000000</v>
      </c>
      <c r="BG33" s="521">
        <f t="shared" si="61"/>
        <v>0</v>
      </c>
      <c r="BH33" s="521">
        <f t="shared" si="61"/>
        <v>0</v>
      </c>
      <c r="BI33" s="521">
        <f t="shared" si="61"/>
        <v>0</v>
      </c>
      <c r="BJ33" s="521">
        <f t="shared" si="61"/>
        <v>0</v>
      </c>
      <c r="BK33" s="521">
        <f t="shared" si="61"/>
        <v>0</v>
      </c>
      <c r="BL33" s="521">
        <f t="shared" si="61"/>
        <v>0</v>
      </c>
      <c r="BM33" s="521">
        <f t="shared" si="61"/>
        <v>0</v>
      </c>
      <c r="BN33" s="521">
        <f t="shared" si="61"/>
        <v>0</v>
      </c>
      <c r="BO33" s="521">
        <f t="shared" si="61"/>
        <v>0</v>
      </c>
      <c r="BP33" s="521">
        <f t="shared" si="61"/>
        <v>0</v>
      </c>
      <c r="BQ33" s="521">
        <f t="shared" si="61"/>
        <v>0</v>
      </c>
      <c r="BR33" s="521">
        <f t="shared" si="61"/>
        <v>0</v>
      </c>
      <c r="BS33" s="521">
        <f t="shared" si="61"/>
        <v>0</v>
      </c>
      <c r="BT33" s="521">
        <f t="shared" si="61"/>
        <v>0</v>
      </c>
      <c r="BU33" s="521">
        <f t="shared" si="61"/>
        <v>0</v>
      </c>
      <c r="BV33" s="521">
        <f t="shared" si="61"/>
        <v>0</v>
      </c>
      <c r="BW33" s="521">
        <f t="shared" si="61"/>
        <v>0</v>
      </c>
      <c r="BX33" s="521">
        <f t="shared" si="61"/>
        <v>0</v>
      </c>
      <c r="BY33" s="521">
        <f t="shared" si="61"/>
        <v>0</v>
      </c>
      <c r="BZ33" s="521">
        <f t="shared" si="61"/>
        <v>0</v>
      </c>
      <c r="CA33" s="521">
        <f t="shared" si="61"/>
        <v>0</v>
      </c>
      <c r="CB33" s="521">
        <f t="shared" si="61"/>
        <v>0</v>
      </c>
      <c r="CC33" s="521">
        <f t="shared" si="61"/>
        <v>0</v>
      </c>
      <c r="CD33" s="521">
        <f t="shared" si="61"/>
        <v>0</v>
      </c>
      <c r="CE33" s="521">
        <f t="shared" si="61"/>
        <v>0</v>
      </c>
      <c r="CF33" s="521">
        <f t="shared" si="61"/>
        <v>0</v>
      </c>
      <c r="CG33" s="521">
        <f t="shared" si="61"/>
        <v>0</v>
      </c>
      <c r="CH33" s="521">
        <f t="shared" si="61"/>
        <v>0</v>
      </c>
      <c r="CI33" s="521">
        <f t="shared" si="61"/>
        <v>0</v>
      </c>
      <c r="CJ33" s="521">
        <f t="shared" si="61"/>
        <v>7900000000</v>
      </c>
      <c r="CK33" s="521">
        <f t="shared" si="61"/>
        <v>0</v>
      </c>
      <c r="CL33" s="521">
        <f t="shared" si="61"/>
        <v>0</v>
      </c>
      <c r="CM33" s="521">
        <f t="shared" si="61"/>
        <v>0</v>
      </c>
      <c r="CN33" s="521">
        <f t="shared" si="61"/>
        <v>0</v>
      </c>
      <c r="CO33" s="521">
        <f t="shared" si="61"/>
        <v>0</v>
      </c>
      <c r="CP33" s="521">
        <f t="shared" si="61"/>
        <v>0</v>
      </c>
      <c r="CQ33" s="521">
        <f t="shared" si="61"/>
        <v>0</v>
      </c>
      <c r="CR33" s="521">
        <f t="shared" si="61"/>
        <v>0</v>
      </c>
      <c r="CS33" s="521">
        <f t="shared" si="61"/>
        <v>0</v>
      </c>
      <c r="CT33" s="521">
        <f t="shared" si="61"/>
        <v>0</v>
      </c>
      <c r="CU33" s="521">
        <f t="shared" si="61"/>
        <v>0</v>
      </c>
      <c r="CV33" s="521">
        <f t="shared" si="61"/>
        <v>0</v>
      </c>
      <c r="CW33" s="521">
        <f t="shared" si="61"/>
        <v>0</v>
      </c>
      <c r="CX33" s="521">
        <f t="shared" si="61"/>
        <v>0</v>
      </c>
      <c r="CY33" s="521">
        <f t="shared" si="61"/>
        <v>0</v>
      </c>
      <c r="CZ33" s="521">
        <f t="shared" si="61"/>
        <v>0</v>
      </c>
      <c r="DA33" s="521">
        <f t="shared" si="61"/>
        <v>0</v>
      </c>
      <c r="DB33" s="521">
        <f t="shared" si="61"/>
        <v>0</v>
      </c>
      <c r="DC33" s="521">
        <f t="shared" si="61"/>
        <v>0</v>
      </c>
      <c r="DD33" s="521">
        <f t="shared" si="61"/>
        <v>0</v>
      </c>
      <c r="DE33" s="521">
        <f t="shared" si="61"/>
        <v>0</v>
      </c>
      <c r="DF33" s="521">
        <f t="shared" si="61"/>
        <v>0</v>
      </c>
      <c r="DG33" s="521">
        <f t="shared" si="61"/>
        <v>0</v>
      </c>
      <c r="DH33" s="521">
        <f t="shared" si="61"/>
        <v>0</v>
      </c>
      <c r="DI33" s="521">
        <f t="shared" si="61"/>
        <v>0</v>
      </c>
      <c r="DJ33" s="521">
        <f t="shared" si="61"/>
        <v>0</v>
      </c>
      <c r="DK33" s="521">
        <f t="shared" si="61"/>
        <v>0</v>
      </c>
      <c r="DL33" s="521">
        <f t="shared" si="61"/>
        <v>0</v>
      </c>
      <c r="DM33" s="521">
        <f t="shared" si="61"/>
        <v>0</v>
      </c>
      <c r="DN33" s="522">
        <f t="shared" si="61"/>
        <v>3615000000</v>
      </c>
      <c r="DO33" s="153"/>
      <c r="DP33" s="153"/>
      <c r="DQ33" s="153"/>
      <c r="DR33" s="153"/>
      <c r="DS33" s="153"/>
      <c r="DT33" s="153"/>
      <c r="DU33" s="153"/>
      <c r="DV33" s="153"/>
      <c r="DW33" s="153"/>
      <c r="DX33" s="153"/>
      <c r="DY33" s="153"/>
      <c r="DZ33" s="153"/>
      <c r="EA33" s="153"/>
      <c r="EB33" s="153"/>
      <c r="EC33" s="153"/>
      <c r="ED33" s="153"/>
      <c r="EE33" s="153"/>
      <c r="EF33" s="153"/>
      <c r="EG33" s="153"/>
      <c r="EH33" s="153"/>
      <c r="EI33" s="153"/>
      <c r="EJ33" s="153"/>
      <c r="EK33" s="153"/>
      <c r="EL33" s="153"/>
      <c r="EM33" s="153"/>
      <c r="EN33" s="153"/>
      <c r="EO33" s="153"/>
      <c r="EP33" s="153"/>
      <c r="EQ33" s="153"/>
      <c r="ER33" s="127"/>
      <c r="ES33" s="127"/>
      <c r="ET33" s="128"/>
      <c r="EU33" s="128"/>
      <c r="EV33" s="128"/>
      <c r="EW33" s="129"/>
      <c r="EX33" s="129"/>
      <c r="EY33" s="129"/>
      <c r="EZ33" s="129"/>
      <c r="FA33" s="130"/>
    </row>
    <row r="34" spans="1:157" ht="20.25" customHeight="1" x14ac:dyDescent="0.25">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00"/>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row>
    <row r="35" spans="1:157" ht="20.25" customHeight="1" x14ac:dyDescent="0.25">
      <c r="F35" s="22" t="s">
        <v>35</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431"/>
      <c r="BD35" s="1"/>
      <c r="BE35" s="1"/>
      <c r="BW35" s="1"/>
      <c r="BX35" s="1"/>
      <c r="BY35" s="1"/>
      <c r="BZ35" s="1"/>
      <c r="CA35" s="1"/>
      <c r="CB35" s="1"/>
      <c r="CC35" s="1"/>
      <c r="CD35" s="1"/>
      <c r="CE35" s="1"/>
      <c r="CF35" s="1"/>
      <c r="CG35" s="1"/>
      <c r="CH35" s="1"/>
      <c r="CI35" s="1"/>
    </row>
    <row r="36" spans="1:157" ht="20.25" customHeight="1" x14ac:dyDescent="0.25">
      <c r="F36" s="42" t="s">
        <v>36</v>
      </c>
      <c r="G36" s="666" t="s">
        <v>37</v>
      </c>
      <c r="H36" s="666"/>
      <c r="I36" s="666"/>
      <c r="J36" s="666"/>
      <c r="K36" s="666"/>
      <c r="L36" s="666"/>
      <c r="M36" s="666"/>
      <c r="N36" s="667" t="s">
        <v>38</v>
      </c>
      <c r="O36" s="667"/>
      <c r="P36" s="667"/>
      <c r="Q36" s="667"/>
      <c r="R36" s="667"/>
      <c r="S36" s="667"/>
      <c r="T36" s="667"/>
      <c r="U36" s="677"/>
      <c r="V36" s="677"/>
      <c r="W36" s="677"/>
      <c r="X36" s="677"/>
      <c r="Y36" s="677"/>
      <c r="Z36" s="677"/>
      <c r="AA36" s="677"/>
      <c r="AB36" s="677"/>
      <c r="AC36" s="677"/>
      <c r="AD36" s="677"/>
      <c r="AE36" s="677"/>
      <c r="AF36" s="677"/>
      <c r="AG36" s="677"/>
      <c r="AH36" s="677"/>
      <c r="AI36" s="677"/>
      <c r="AJ36" s="677"/>
      <c r="AK36" s="677"/>
      <c r="AL36" s="677"/>
      <c r="AM36" s="677"/>
      <c r="AN36" s="677"/>
      <c r="AO36" s="677"/>
      <c r="AP36" s="677"/>
      <c r="AQ36" s="677"/>
      <c r="AR36" s="677"/>
      <c r="AS36" s="677"/>
      <c r="AT36" s="677"/>
      <c r="AU36" s="677"/>
      <c r="AV36" s="677"/>
      <c r="AW36" s="677"/>
      <c r="AX36" s="677"/>
      <c r="AY36" s="677"/>
      <c r="AZ36" s="677"/>
      <c r="BA36" s="677"/>
      <c r="BB36" s="677"/>
      <c r="BC36" s="677"/>
      <c r="BD36" s="677"/>
      <c r="BE36" s="677"/>
    </row>
    <row r="37" spans="1:157" ht="20.25" customHeight="1" x14ac:dyDescent="0.25">
      <c r="F37" s="23">
        <v>13</v>
      </c>
      <c r="G37" s="678" t="s">
        <v>91</v>
      </c>
      <c r="H37" s="678"/>
      <c r="I37" s="678"/>
      <c r="J37" s="678"/>
      <c r="K37" s="678"/>
      <c r="L37" s="678"/>
      <c r="M37" s="678"/>
      <c r="N37" s="665" t="s">
        <v>82</v>
      </c>
      <c r="O37" s="665"/>
      <c r="P37" s="665"/>
      <c r="Q37" s="665"/>
      <c r="R37" s="665"/>
      <c r="S37" s="665"/>
      <c r="T37" s="665"/>
      <c r="U37" s="679"/>
      <c r="V37" s="680"/>
      <c r="W37" s="680"/>
      <c r="X37" s="680"/>
      <c r="Y37" s="680"/>
      <c r="Z37" s="680"/>
      <c r="AA37" s="680"/>
      <c r="AB37" s="680"/>
      <c r="AC37" s="680"/>
      <c r="AD37" s="680"/>
      <c r="AE37" s="680"/>
      <c r="AF37" s="680"/>
      <c r="AG37" s="680"/>
      <c r="AH37" s="680"/>
      <c r="AI37" s="680"/>
      <c r="AJ37" s="680"/>
      <c r="AK37" s="680"/>
      <c r="AL37" s="680"/>
      <c r="AM37" s="680"/>
      <c r="AN37" s="680"/>
      <c r="AO37" s="680"/>
      <c r="AP37" s="680"/>
      <c r="AQ37" s="680"/>
      <c r="AR37" s="680"/>
      <c r="AS37" s="680"/>
      <c r="AT37" s="680"/>
      <c r="AU37" s="680"/>
      <c r="AV37" s="680"/>
      <c r="AW37" s="680"/>
      <c r="AX37" s="680"/>
      <c r="AY37" s="680"/>
      <c r="AZ37" s="680"/>
      <c r="BA37" s="680"/>
      <c r="BB37" s="680"/>
      <c r="BC37" s="680"/>
      <c r="BD37" s="680"/>
      <c r="BE37" s="680"/>
    </row>
    <row r="38" spans="1:157" ht="20.25" customHeight="1" x14ac:dyDescent="0.25">
      <c r="F38" s="23">
        <v>14</v>
      </c>
      <c r="G38" s="678" t="s">
        <v>442</v>
      </c>
      <c r="H38" s="678"/>
      <c r="I38" s="678"/>
      <c r="J38" s="678"/>
      <c r="K38" s="678"/>
      <c r="L38" s="678"/>
      <c r="M38" s="678"/>
      <c r="N38" s="665" t="s">
        <v>443</v>
      </c>
      <c r="O38" s="665"/>
      <c r="P38" s="665"/>
      <c r="Q38" s="665"/>
      <c r="R38" s="665"/>
      <c r="S38" s="665"/>
      <c r="T38" s="665"/>
      <c r="BF38" s="66"/>
    </row>
    <row r="39" spans="1:157" ht="20.25" customHeight="1" x14ac:dyDescent="0.25">
      <c r="AH39" s="67"/>
      <c r="AI39" s="67"/>
      <c r="AJ39" s="67"/>
      <c r="AK39" s="67"/>
      <c r="AL39" s="67"/>
      <c r="AM39" s="67"/>
      <c r="AN39" s="67"/>
      <c r="AO39" s="67"/>
      <c r="AP39" s="67"/>
      <c r="AQ39" s="67"/>
      <c r="AR39" s="67"/>
      <c r="AS39" s="67"/>
      <c r="AT39" s="67"/>
      <c r="AU39" s="67"/>
      <c r="AV39" s="67"/>
      <c r="AW39" s="67"/>
      <c r="AX39" s="67"/>
      <c r="BF39" s="70"/>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row>
    <row r="40" spans="1:157" ht="20.25" customHeight="1" x14ac:dyDescent="0.25">
      <c r="BF40" s="73"/>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1"/>
      <c r="DJ40" s="71"/>
      <c r="DK40" s="71"/>
      <c r="DL40" s="71"/>
      <c r="DM40" s="71"/>
      <c r="DN40" s="71"/>
      <c r="DO40" s="71"/>
      <c r="DP40" s="71"/>
      <c r="DQ40" s="71"/>
      <c r="DR40" s="71"/>
      <c r="DS40" s="71"/>
      <c r="DT40" s="71"/>
      <c r="DU40" s="71"/>
      <c r="DV40" s="71"/>
      <c r="DW40" s="71"/>
      <c r="DX40" s="71"/>
      <c r="DY40" s="71"/>
      <c r="DZ40" s="71"/>
      <c r="EA40" s="71"/>
      <c r="EB40" s="71"/>
      <c r="EC40" s="71"/>
      <c r="ED40" s="71"/>
      <c r="EE40" s="71"/>
      <c r="EF40" s="71"/>
    </row>
    <row r="41" spans="1:157" ht="20.25" customHeight="1" x14ac:dyDescent="0.25">
      <c r="G41" s="53"/>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1"/>
      <c r="DJ41" s="71"/>
      <c r="DK41" s="71"/>
      <c r="DL41" s="71"/>
      <c r="DM41" s="71"/>
      <c r="DN41" s="72"/>
      <c r="DO41" s="72"/>
      <c r="DP41" s="72"/>
      <c r="DQ41" s="72"/>
      <c r="DR41" s="72"/>
      <c r="DS41" s="72"/>
      <c r="DT41" s="72"/>
      <c r="DU41" s="72"/>
      <c r="DV41" s="72"/>
      <c r="DW41" s="72"/>
      <c r="DX41" s="72"/>
      <c r="DY41" s="72"/>
      <c r="DZ41" s="72"/>
      <c r="EA41" s="72"/>
      <c r="EB41" s="72"/>
      <c r="EC41" s="72"/>
      <c r="ED41" s="72"/>
      <c r="EE41" s="72"/>
      <c r="EF41" s="72"/>
    </row>
    <row r="42" spans="1:157" ht="20.25" customHeight="1" x14ac:dyDescent="0.25">
      <c r="BF42" s="74"/>
      <c r="BG42" s="71"/>
      <c r="BH42" s="71"/>
      <c r="BI42" s="71"/>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1"/>
      <c r="DJ42" s="71"/>
      <c r="DK42" s="71"/>
      <c r="DL42" s="71"/>
      <c r="DM42" s="71"/>
      <c r="DN42" s="71"/>
      <c r="DO42" s="71"/>
      <c r="DP42" s="71"/>
      <c r="DQ42" s="71"/>
      <c r="DR42" s="71"/>
      <c r="DS42" s="71"/>
      <c r="DT42" s="71"/>
      <c r="DU42" s="71"/>
      <c r="DV42" s="71"/>
      <c r="DW42" s="71"/>
      <c r="DX42" s="71"/>
      <c r="DY42" s="71"/>
      <c r="DZ42" s="71"/>
      <c r="EA42" s="71"/>
      <c r="EB42" s="71"/>
      <c r="EC42" s="71"/>
      <c r="ED42" s="71"/>
      <c r="EE42" s="71"/>
      <c r="EF42" s="71"/>
    </row>
    <row r="43" spans="1:157" ht="20.25" customHeight="1" x14ac:dyDescent="0.25">
      <c r="G43" s="53"/>
      <c r="Q43" s="53"/>
    </row>
    <row r="44" spans="1:157" ht="20.25" customHeight="1" x14ac:dyDescent="0.25">
      <c r="BF44" s="67"/>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row>
    <row r="46" spans="1:157" ht="20.25" customHeight="1" x14ac:dyDescent="0.25">
      <c r="BF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row>
  </sheetData>
  <mergeCells count="65">
    <mergeCell ref="D17:D23"/>
    <mergeCell ref="E17:E23"/>
    <mergeCell ref="D24:D30"/>
    <mergeCell ref="E24:E30"/>
    <mergeCell ref="G38:M38"/>
    <mergeCell ref="N38:T38"/>
    <mergeCell ref="G36:M36"/>
    <mergeCell ref="N36:T36"/>
    <mergeCell ref="F5:FA5"/>
    <mergeCell ref="EY7:EY9"/>
    <mergeCell ref="EZ7:EZ9"/>
    <mergeCell ref="EU7:EU9"/>
    <mergeCell ref="ET7:ET9"/>
    <mergeCell ref="ES7:ES9"/>
    <mergeCell ref="ER7:ER9"/>
    <mergeCell ref="U36:BE36"/>
    <mergeCell ref="G37:M37"/>
    <mergeCell ref="N37:T37"/>
    <mergeCell ref="U37:BE37"/>
    <mergeCell ref="F4:FA4"/>
    <mergeCell ref="DN8:EQ8"/>
    <mergeCell ref="A31:E33"/>
    <mergeCell ref="A10:A30"/>
    <mergeCell ref="EX24:EX30"/>
    <mergeCell ref="EY24:EY30"/>
    <mergeCell ref="EZ24:EZ30"/>
    <mergeCell ref="E10:E16"/>
    <mergeCell ref="B10:B16"/>
    <mergeCell ref="C10:C16"/>
    <mergeCell ref="D10:D16"/>
    <mergeCell ref="B24:B30"/>
    <mergeCell ref="C24:C30"/>
    <mergeCell ref="B17:B23"/>
    <mergeCell ref="C17:C23"/>
    <mergeCell ref="FA7:FA9"/>
    <mergeCell ref="A1:E3"/>
    <mergeCell ref="A4:E4"/>
    <mergeCell ref="A5:E5"/>
    <mergeCell ref="A7:G8"/>
    <mergeCell ref="F1:FA1"/>
    <mergeCell ref="F2:FA2"/>
    <mergeCell ref="F3:EQ3"/>
    <mergeCell ref="H7:EQ7"/>
    <mergeCell ref="H8:AA8"/>
    <mergeCell ref="AB8:BE8"/>
    <mergeCell ref="BF8:CI8"/>
    <mergeCell ref="ER3:FA3"/>
    <mergeCell ref="CJ8:DM8"/>
    <mergeCell ref="EX7:EX9"/>
    <mergeCell ref="EV7:EV9"/>
    <mergeCell ref="EW7:EW9"/>
    <mergeCell ref="FB26:FB30"/>
    <mergeCell ref="FB18:FB25"/>
    <mergeCell ref="EW10:EW16"/>
    <mergeCell ref="EX10:EX16"/>
    <mergeCell ref="EY10:EY16"/>
    <mergeCell ref="EZ10:EZ16"/>
    <mergeCell ref="FA10:FA16"/>
    <mergeCell ref="EW17:EW23"/>
    <mergeCell ref="EW24:EW30"/>
    <mergeCell ref="FA24:FA30"/>
    <mergeCell ref="EX17:EX23"/>
    <mergeCell ref="EY17:EY23"/>
    <mergeCell ref="EZ17:EZ23"/>
    <mergeCell ref="FA17:FA23"/>
  </mergeCells>
  <dataValidations disablePrompts="1" count="1">
    <dataValidation type="list" allowBlank="1" showInputMessage="1" showErrorMessage="1" sqref="D10:D30"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CCA07-09A3-4A91-AE02-8A747ABA4E34}">
  <dimension ref="A3:S45"/>
  <sheetViews>
    <sheetView showGridLines="0" topLeftCell="A22" zoomScale="130" zoomScaleNormal="130" workbookViewId="0">
      <selection activeCell="E38" sqref="E38"/>
    </sheetView>
  </sheetViews>
  <sheetFormatPr baseColWidth="10" defaultRowHeight="15" x14ac:dyDescent="0.25"/>
  <cols>
    <col min="2" max="2" width="21.140625" customWidth="1"/>
    <col min="3" max="3" width="16.140625" customWidth="1"/>
  </cols>
  <sheetData>
    <row r="3" spans="2:19" x14ac:dyDescent="0.25">
      <c r="E3" s="120" t="s">
        <v>409</v>
      </c>
      <c r="I3" s="326"/>
    </row>
    <row r="4" spans="2:19" s="51" customFormat="1" ht="18.95" customHeight="1" x14ac:dyDescent="0.25">
      <c r="E4" s="327">
        <v>900</v>
      </c>
    </row>
    <row r="5" spans="2:19" s="51" customFormat="1" ht="18.95" customHeight="1" x14ac:dyDescent="0.25">
      <c r="B5" s="328"/>
      <c r="C5" s="329" t="s">
        <v>134</v>
      </c>
      <c r="D5" s="329" t="s">
        <v>135</v>
      </c>
      <c r="E5" s="329" t="s">
        <v>136</v>
      </c>
      <c r="F5" s="329" t="s">
        <v>137</v>
      </c>
      <c r="G5" s="329" t="s">
        <v>138</v>
      </c>
      <c r="H5" s="329" t="s">
        <v>139</v>
      </c>
      <c r="I5" s="329" t="s">
        <v>127</v>
      </c>
      <c r="J5" s="329" t="s">
        <v>128</v>
      </c>
      <c r="K5" s="329" t="s">
        <v>129</v>
      </c>
      <c r="L5" s="329" t="s">
        <v>130</v>
      </c>
      <c r="M5" s="329" t="s">
        <v>131</v>
      </c>
      <c r="N5" s="329" t="s">
        <v>132</v>
      </c>
      <c r="O5" s="329" t="s">
        <v>267</v>
      </c>
      <c r="P5" s="329" t="s">
        <v>410</v>
      </c>
      <c r="R5" s="719" t="s">
        <v>134</v>
      </c>
      <c r="S5" s="719"/>
    </row>
    <row r="6" spans="2:19" s="51" customFormat="1" ht="18.95" customHeight="1" x14ac:dyDescent="0.25">
      <c r="B6" s="330" t="s">
        <v>411</v>
      </c>
      <c r="C6" s="331">
        <v>50</v>
      </c>
      <c r="D6" s="331">
        <v>300</v>
      </c>
      <c r="E6" s="331">
        <v>372</v>
      </c>
      <c r="F6" s="331">
        <v>372</v>
      </c>
      <c r="G6" s="331">
        <v>372</v>
      </c>
      <c r="H6" s="331">
        <v>372</v>
      </c>
      <c r="I6" s="331">
        <v>372</v>
      </c>
      <c r="J6" s="331">
        <v>372</v>
      </c>
      <c r="K6" s="331">
        <v>372</v>
      </c>
      <c r="L6" s="331">
        <v>372</v>
      </c>
      <c r="M6" s="331">
        <v>372</v>
      </c>
      <c r="N6" s="331">
        <v>302</v>
      </c>
      <c r="O6" s="331">
        <f>SUM(C6:N6)</f>
        <v>4000</v>
      </c>
      <c r="P6" s="332">
        <f>+O6/O9</f>
        <v>0.8</v>
      </c>
      <c r="R6" s="51">
        <v>895</v>
      </c>
      <c r="S6" s="333">
        <v>3.8931662969246161E-2</v>
      </c>
    </row>
    <row r="7" spans="2:19" s="51" customFormat="1" ht="18.95" customHeight="1" x14ac:dyDescent="0.25">
      <c r="B7" s="330" t="s">
        <v>412</v>
      </c>
      <c r="C7" s="331"/>
      <c r="D7" s="331">
        <v>35</v>
      </c>
      <c r="E7" s="331">
        <v>50</v>
      </c>
      <c r="F7" s="331">
        <v>60</v>
      </c>
      <c r="G7" s="331">
        <v>60</v>
      </c>
      <c r="H7" s="331">
        <v>60</v>
      </c>
      <c r="I7" s="331">
        <v>60</v>
      </c>
      <c r="J7" s="331">
        <v>60</v>
      </c>
      <c r="K7" s="331">
        <v>60</v>
      </c>
      <c r="L7" s="331">
        <v>60</v>
      </c>
      <c r="M7" s="331">
        <v>60</v>
      </c>
      <c r="N7" s="331">
        <v>45</v>
      </c>
      <c r="O7" s="331">
        <f t="shared" ref="O7:O8" si="0">SUM(C7:N7)</f>
        <v>610</v>
      </c>
      <c r="P7" s="332">
        <f>+O7/O9</f>
        <v>0.122</v>
      </c>
      <c r="S7" s="333"/>
    </row>
    <row r="8" spans="2:19" s="51" customFormat="1" ht="18.95" customHeight="1" x14ac:dyDescent="0.25">
      <c r="B8" s="330" t="s">
        <v>413</v>
      </c>
      <c r="C8" s="331"/>
      <c r="D8" s="331">
        <v>20</v>
      </c>
      <c r="E8" s="331">
        <v>30</v>
      </c>
      <c r="F8" s="331">
        <v>35</v>
      </c>
      <c r="G8" s="331">
        <v>40</v>
      </c>
      <c r="H8" s="331">
        <v>40</v>
      </c>
      <c r="I8" s="331">
        <v>40</v>
      </c>
      <c r="J8" s="331">
        <v>40</v>
      </c>
      <c r="K8" s="331">
        <v>40</v>
      </c>
      <c r="L8" s="331">
        <v>40</v>
      </c>
      <c r="M8" s="331">
        <v>35</v>
      </c>
      <c r="N8" s="331">
        <v>30</v>
      </c>
      <c r="O8" s="331">
        <f t="shared" si="0"/>
        <v>390</v>
      </c>
      <c r="P8" s="332">
        <f>+O8/O9</f>
        <v>7.8E-2</v>
      </c>
      <c r="R8" s="51">
        <v>31</v>
      </c>
      <c r="S8" s="333">
        <v>3.7851037851037848E-2</v>
      </c>
    </row>
    <row r="9" spans="2:19" s="51" customFormat="1" ht="18.95" customHeight="1" x14ac:dyDescent="0.25">
      <c r="B9" s="329" t="s">
        <v>267</v>
      </c>
      <c r="C9" s="334">
        <f>SUM(C6:C8)</f>
        <v>50</v>
      </c>
      <c r="D9" s="334">
        <f>SUM(D6:D8)</f>
        <v>355</v>
      </c>
      <c r="E9" s="334">
        <f>SUM(E6:E8)</f>
        <v>452</v>
      </c>
      <c r="F9" s="334">
        <f>SUM(F6:F8)</f>
        <v>467</v>
      </c>
      <c r="G9" s="334">
        <f t="shared" ref="G9:N9" si="1">SUM(G6:G8)</f>
        <v>472</v>
      </c>
      <c r="H9" s="334">
        <f t="shared" si="1"/>
        <v>472</v>
      </c>
      <c r="I9" s="334">
        <f t="shared" si="1"/>
        <v>472</v>
      </c>
      <c r="J9" s="334">
        <f t="shared" si="1"/>
        <v>472</v>
      </c>
      <c r="K9" s="334">
        <f>SUM(K6:K8)</f>
        <v>472</v>
      </c>
      <c r="L9" s="334">
        <f t="shared" si="1"/>
        <v>472</v>
      </c>
      <c r="M9" s="334">
        <f t="shared" si="1"/>
        <v>467</v>
      </c>
      <c r="N9" s="334">
        <f t="shared" si="1"/>
        <v>377</v>
      </c>
      <c r="O9" s="334">
        <f>SUM(O6:O8)</f>
        <v>5000</v>
      </c>
      <c r="P9" s="334"/>
      <c r="Q9" s="335"/>
      <c r="S9" s="333"/>
    </row>
    <row r="10" spans="2:19" s="51" customFormat="1" ht="18.95" customHeight="1" x14ac:dyDescent="0.25"/>
    <row r="11" spans="2:19" s="51" customFormat="1" ht="18.95" customHeight="1" x14ac:dyDescent="0.25">
      <c r="B11" s="328"/>
      <c r="C11" s="329" t="s">
        <v>134</v>
      </c>
      <c r="D11" s="329" t="s">
        <v>135</v>
      </c>
      <c r="E11" s="329" t="s">
        <v>136</v>
      </c>
      <c r="F11" s="329" t="s">
        <v>137</v>
      </c>
      <c r="G11" s="329" t="s">
        <v>138</v>
      </c>
      <c r="H11" s="329" t="s">
        <v>139</v>
      </c>
      <c r="I11" s="329" t="s">
        <v>127</v>
      </c>
      <c r="J11" s="329" t="s">
        <v>128</v>
      </c>
      <c r="K11" s="329" t="s">
        <v>129</v>
      </c>
      <c r="L11" s="329" t="s">
        <v>130</v>
      </c>
      <c r="M11" s="329" t="s">
        <v>131</v>
      </c>
      <c r="N11" s="329" t="s">
        <v>132</v>
      </c>
      <c r="O11" s="329" t="s">
        <v>267</v>
      </c>
    </row>
    <row r="12" spans="2:19" s="51" customFormat="1" ht="18.95" customHeight="1" x14ac:dyDescent="0.25">
      <c r="B12" s="330" t="s">
        <v>414</v>
      </c>
      <c r="C12" s="332">
        <f>+C6/$O$6</f>
        <v>1.2500000000000001E-2</v>
      </c>
      <c r="D12" s="332">
        <f t="shared" ref="D12:M12" si="2">+D6/$O$6</f>
        <v>7.4999999999999997E-2</v>
      </c>
      <c r="E12" s="332">
        <f t="shared" si="2"/>
        <v>9.2999999999999999E-2</v>
      </c>
      <c r="F12" s="332">
        <f t="shared" si="2"/>
        <v>9.2999999999999999E-2</v>
      </c>
      <c r="G12" s="332">
        <f t="shared" si="2"/>
        <v>9.2999999999999999E-2</v>
      </c>
      <c r="H12" s="332">
        <f t="shared" si="2"/>
        <v>9.2999999999999999E-2</v>
      </c>
      <c r="I12" s="332">
        <f t="shared" si="2"/>
        <v>9.2999999999999999E-2</v>
      </c>
      <c r="J12" s="332">
        <f t="shared" si="2"/>
        <v>9.2999999999999999E-2</v>
      </c>
      <c r="K12" s="332">
        <f t="shared" si="2"/>
        <v>9.2999999999999999E-2</v>
      </c>
      <c r="L12" s="332">
        <f t="shared" si="2"/>
        <v>9.2999999999999999E-2</v>
      </c>
      <c r="M12" s="332">
        <f t="shared" si="2"/>
        <v>9.2999999999999999E-2</v>
      </c>
      <c r="N12" s="332">
        <f>+N6/$O$6</f>
        <v>7.5499999999999998E-2</v>
      </c>
      <c r="O12" s="336">
        <f>SUM(C12:N12)</f>
        <v>0.99999999999999978</v>
      </c>
    </row>
    <row r="13" spans="2:19" s="51" customFormat="1" ht="18.95" customHeight="1" x14ac:dyDescent="0.25">
      <c r="B13" s="330" t="s">
        <v>413</v>
      </c>
      <c r="C13" s="332">
        <f>+C7/$O$7</f>
        <v>0</v>
      </c>
      <c r="D13" s="332">
        <f t="shared" ref="D13:M13" si="3">+D7/$O$7</f>
        <v>5.737704918032787E-2</v>
      </c>
      <c r="E13" s="332">
        <f t="shared" si="3"/>
        <v>8.1967213114754092E-2</v>
      </c>
      <c r="F13" s="332">
        <f t="shared" si="3"/>
        <v>9.8360655737704916E-2</v>
      </c>
      <c r="G13" s="332">
        <f t="shared" si="3"/>
        <v>9.8360655737704916E-2</v>
      </c>
      <c r="H13" s="332">
        <f t="shared" si="3"/>
        <v>9.8360655737704916E-2</v>
      </c>
      <c r="I13" s="332">
        <f t="shared" si="3"/>
        <v>9.8360655737704916E-2</v>
      </c>
      <c r="J13" s="332">
        <f t="shared" si="3"/>
        <v>9.8360655737704916E-2</v>
      </c>
      <c r="K13" s="332">
        <f t="shared" si="3"/>
        <v>9.8360655737704916E-2</v>
      </c>
      <c r="L13" s="332">
        <f t="shared" si="3"/>
        <v>9.8360655737704916E-2</v>
      </c>
      <c r="M13" s="332">
        <f t="shared" si="3"/>
        <v>9.8360655737704916E-2</v>
      </c>
      <c r="N13" s="332">
        <f>+N7/$O$7</f>
        <v>7.3770491803278687E-2</v>
      </c>
      <c r="O13" s="336">
        <f>SUM(C13:N13)</f>
        <v>1</v>
      </c>
    </row>
    <row r="14" spans="2:19" s="51" customFormat="1" ht="18.95" customHeight="1" x14ac:dyDescent="0.25">
      <c r="B14" s="330" t="s">
        <v>415</v>
      </c>
      <c r="C14" s="332">
        <f>+C8/$O$8</f>
        <v>0</v>
      </c>
      <c r="D14" s="332">
        <f t="shared" ref="D14:M14" si="4">+D8/$O$8</f>
        <v>5.128205128205128E-2</v>
      </c>
      <c r="E14" s="332">
        <f t="shared" si="4"/>
        <v>7.6923076923076927E-2</v>
      </c>
      <c r="F14" s="332">
        <f t="shared" si="4"/>
        <v>8.9743589743589744E-2</v>
      </c>
      <c r="G14" s="332">
        <f t="shared" si="4"/>
        <v>0.10256410256410256</v>
      </c>
      <c r="H14" s="332">
        <f t="shared" si="4"/>
        <v>0.10256410256410256</v>
      </c>
      <c r="I14" s="332">
        <f t="shared" si="4"/>
        <v>0.10256410256410256</v>
      </c>
      <c r="J14" s="332">
        <f t="shared" si="4"/>
        <v>0.10256410256410256</v>
      </c>
      <c r="K14" s="332">
        <f t="shared" si="4"/>
        <v>0.10256410256410256</v>
      </c>
      <c r="L14" s="332">
        <f t="shared" si="4"/>
        <v>0.10256410256410256</v>
      </c>
      <c r="M14" s="332">
        <f t="shared" si="4"/>
        <v>8.9743589743589744E-2</v>
      </c>
      <c r="N14" s="332">
        <f>+N8/$O$8</f>
        <v>7.6923076923076927E-2</v>
      </c>
      <c r="O14" s="336">
        <f>SUM(C14:N14)</f>
        <v>0.99999999999999978</v>
      </c>
    </row>
    <row r="15" spans="2:19" s="51" customFormat="1" ht="18.95" customHeight="1" x14ac:dyDescent="0.25"/>
    <row r="16" spans="2:19" s="51" customFormat="1" ht="18.95" customHeight="1" x14ac:dyDescent="0.25">
      <c r="B16" s="328"/>
      <c r="C16" s="329" t="s">
        <v>134</v>
      </c>
      <c r="D16" s="329" t="s">
        <v>135</v>
      </c>
      <c r="E16" s="329" t="s">
        <v>136</v>
      </c>
      <c r="F16" s="329" t="s">
        <v>137</v>
      </c>
      <c r="G16" s="329" t="s">
        <v>138</v>
      </c>
      <c r="H16" s="329" t="s">
        <v>139</v>
      </c>
      <c r="I16" s="329" t="s">
        <v>127</v>
      </c>
      <c r="J16" s="329" t="s">
        <v>128</v>
      </c>
      <c r="K16" s="329" t="s">
        <v>129</v>
      </c>
      <c r="L16" s="329" t="s">
        <v>130</v>
      </c>
      <c r="M16" s="329" t="s">
        <v>131</v>
      </c>
      <c r="N16" s="329" t="s">
        <v>132</v>
      </c>
      <c r="O16" s="329" t="s">
        <v>267</v>
      </c>
    </row>
    <row r="17" spans="1:17" s="51" customFormat="1" ht="18.95" customHeight="1" x14ac:dyDescent="0.25">
      <c r="B17" s="330" t="s">
        <v>414</v>
      </c>
      <c r="C17" s="332">
        <f>+ROUND(C12,3)</f>
        <v>1.2999999999999999E-2</v>
      </c>
      <c r="D17" s="332">
        <f t="shared" ref="D17:N19" si="5">+ROUND(D12,3)</f>
        <v>7.4999999999999997E-2</v>
      </c>
      <c r="E17" s="332">
        <f t="shared" si="5"/>
        <v>9.2999999999999999E-2</v>
      </c>
      <c r="F17" s="332">
        <f t="shared" si="5"/>
        <v>9.2999999999999999E-2</v>
      </c>
      <c r="G17" s="332">
        <f t="shared" si="5"/>
        <v>9.2999999999999999E-2</v>
      </c>
      <c r="H17" s="332">
        <f t="shared" si="5"/>
        <v>9.2999999999999999E-2</v>
      </c>
      <c r="I17" s="332">
        <f t="shared" si="5"/>
        <v>9.2999999999999999E-2</v>
      </c>
      <c r="J17" s="332">
        <f t="shared" si="5"/>
        <v>9.2999999999999999E-2</v>
      </c>
      <c r="K17" s="332">
        <f t="shared" si="5"/>
        <v>9.2999999999999999E-2</v>
      </c>
      <c r="L17" s="332">
        <f t="shared" si="5"/>
        <v>9.2999999999999999E-2</v>
      </c>
      <c r="M17" s="332">
        <f t="shared" si="5"/>
        <v>9.2999999999999999E-2</v>
      </c>
      <c r="N17" s="332">
        <f t="shared" si="5"/>
        <v>7.5999999999999998E-2</v>
      </c>
      <c r="O17" s="336">
        <f>SUM(C17:N17)</f>
        <v>1.0009999999999999</v>
      </c>
    </row>
    <row r="18" spans="1:17" s="51" customFormat="1" ht="18.95" customHeight="1" x14ac:dyDescent="0.25">
      <c r="B18" s="330" t="s">
        <v>413</v>
      </c>
      <c r="C18" s="332"/>
      <c r="D18" s="332">
        <f t="shared" si="5"/>
        <v>5.7000000000000002E-2</v>
      </c>
      <c r="E18" s="332">
        <f t="shared" si="5"/>
        <v>8.2000000000000003E-2</v>
      </c>
      <c r="F18" s="332">
        <f t="shared" si="5"/>
        <v>9.8000000000000004E-2</v>
      </c>
      <c r="G18" s="332">
        <f t="shared" si="5"/>
        <v>9.8000000000000004E-2</v>
      </c>
      <c r="H18" s="332">
        <f t="shared" si="5"/>
        <v>9.8000000000000004E-2</v>
      </c>
      <c r="I18" s="332">
        <f t="shared" si="5"/>
        <v>9.8000000000000004E-2</v>
      </c>
      <c r="J18" s="332">
        <f t="shared" si="5"/>
        <v>9.8000000000000004E-2</v>
      </c>
      <c r="K18" s="332">
        <f t="shared" si="5"/>
        <v>9.8000000000000004E-2</v>
      </c>
      <c r="L18" s="332">
        <f t="shared" si="5"/>
        <v>9.8000000000000004E-2</v>
      </c>
      <c r="M18" s="332">
        <f t="shared" si="5"/>
        <v>9.8000000000000004E-2</v>
      </c>
      <c r="N18" s="332">
        <f t="shared" si="5"/>
        <v>7.3999999999999996E-2</v>
      </c>
      <c r="O18" s="336">
        <f t="shared" ref="O18" si="6">SUM(C18:N18)</f>
        <v>0.99699999999999989</v>
      </c>
    </row>
    <row r="19" spans="1:17" s="51" customFormat="1" ht="18.95" customHeight="1" x14ac:dyDescent="0.25">
      <c r="B19" s="330" t="s">
        <v>415</v>
      </c>
      <c r="C19" s="332"/>
      <c r="D19" s="332">
        <f t="shared" si="5"/>
        <v>5.0999999999999997E-2</v>
      </c>
      <c r="E19" s="332">
        <f t="shared" si="5"/>
        <v>7.6999999999999999E-2</v>
      </c>
      <c r="F19" s="332">
        <f t="shared" si="5"/>
        <v>0.09</v>
      </c>
      <c r="G19" s="332">
        <f t="shared" si="5"/>
        <v>0.10299999999999999</v>
      </c>
      <c r="H19" s="332">
        <f t="shared" si="5"/>
        <v>0.10299999999999999</v>
      </c>
      <c r="I19" s="332">
        <f t="shared" si="5"/>
        <v>0.10299999999999999</v>
      </c>
      <c r="J19" s="332">
        <f t="shared" si="5"/>
        <v>0.10299999999999999</v>
      </c>
      <c r="K19" s="332">
        <f t="shared" si="5"/>
        <v>0.10299999999999999</v>
      </c>
      <c r="L19" s="332">
        <f t="shared" si="5"/>
        <v>0.10299999999999999</v>
      </c>
      <c r="M19" s="332">
        <f t="shared" si="5"/>
        <v>0.09</v>
      </c>
      <c r="N19" s="332">
        <f t="shared" si="5"/>
        <v>7.6999999999999999E-2</v>
      </c>
      <c r="O19" s="336">
        <f>SUM(C19:N19)</f>
        <v>1.0029999999999999</v>
      </c>
    </row>
    <row r="20" spans="1:17" s="51" customFormat="1" ht="18.95" customHeight="1" x14ac:dyDescent="0.25"/>
    <row r="21" spans="1:17" s="51" customFormat="1" ht="18.95" customHeight="1" x14ac:dyDescent="0.25">
      <c r="B21" s="337" t="s">
        <v>416</v>
      </c>
      <c r="C21" s="338">
        <f>+[5]INVERSIÓN!U11</f>
        <v>1646809000</v>
      </c>
      <c r="D21" s="339">
        <f>+C21/$C$24</f>
        <v>1</v>
      </c>
      <c r="E21" s="339">
        <f>+D21*P6</f>
        <v>0.8</v>
      </c>
      <c r="F21" s="339">
        <f>+D21*P7</f>
        <v>0.122</v>
      </c>
      <c r="G21" s="339">
        <f>+D21*P8</f>
        <v>7.8E-2</v>
      </c>
    </row>
    <row r="22" spans="1:17" s="51" customFormat="1" ht="18.95" customHeight="1" x14ac:dyDescent="0.25">
      <c r="B22" s="337" t="s">
        <v>417</v>
      </c>
      <c r="C22" s="338">
        <f>+[5]INVERSIÓN!U18</f>
        <v>0</v>
      </c>
      <c r="D22" s="339">
        <f t="shared" ref="D22:D24" si="7">+C22/$C$24</f>
        <v>0</v>
      </c>
      <c r="E22" s="339"/>
      <c r="F22" s="339"/>
    </row>
    <row r="23" spans="1:17" s="51" customFormat="1" ht="18.95" customHeight="1" x14ac:dyDescent="0.25">
      <c r="B23" s="337" t="s">
        <v>418</v>
      </c>
      <c r="C23" s="338">
        <f>+[5]INVERSIÓN!U25</f>
        <v>0</v>
      </c>
      <c r="D23" s="339">
        <f t="shared" si="7"/>
        <v>0</v>
      </c>
    </row>
    <row r="24" spans="1:17" s="51" customFormat="1" ht="18.95" customHeight="1" x14ac:dyDescent="0.25">
      <c r="C24" s="340">
        <f>+SUM(C21:C23)</f>
        <v>1646809000</v>
      </c>
      <c r="D24" s="339">
        <f t="shared" si="7"/>
        <v>1</v>
      </c>
    </row>
    <row r="25" spans="1:17" s="51" customFormat="1" ht="18.95" customHeight="1" x14ac:dyDescent="0.25">
      <c r="J25" s="341"/>
      <c r="K25" s="342"/>
    </row>
    <row r="26" spans="1:17" s="51" customFormat="1" ht="18.95" customHeight="1" x14ac:dyDescent="0.25">
      <c r="J26" s="341"/>
      <c r="K26" s="342"/>
    </row>
    <row r="27" spans="1:17" s="51" customFormat="1" ht="18.95" customHeight="1" x14ac:dyDescent="0.25">
      <c r="J27" s="341"/>
      <c r="K27" s="342"/>
    </row>
    <row r="28" spans="1:17" s="51" customFormat="1" ht="18.95" customHeight="1" x14ac:dyDescent="0.25">
      <c r="A28" s="392">
        <v>47</v>
      </c>
      <c r="B28" s="392">
        <v>3316</v>
      </c>
      <c r="C28" s="390" t="s">
        <v>437</v>
      </c>
      <c r="D28" s="393">
        <f>1032+27</f>
        <v>1059</v>
      </c>
      <c r="E28" s="387">
        <v>1002</v>
      </c>
      <c r="F28" s="387">
        <v>1502</v>
      </c>
      <c r="G28" s="393">
        <f>478+44</f>
        <v>522</v>
      </c>
      <c r="H28" s="387">
        <v>415</v>
      </c>
      <c r="I28" s="387">
        <v>100</v>
      </c>
      <c r="J28" s="387">
        <v>100</v>
      </c>
      <c r="K28" s="387">
        <v>100</v>
      </c>
      <c r="L28" s="387">
        <v>100</v>
      </c>
      <c r="M28" s="387">
        <v>50</v>
      </c>
      <c r="N28" s="387">
        <v>50</v>
      </c>
      <c r="O28" s="387">
        <f>SUM(D28:N28)</f>
        <v>5000</v>
      </c>
      <c r="Q28" s="388">
        <f>+GESTIÓN!AD13</f>
        <v>2.7E-2</v>
      </c>
    </row>
    <row r="29" spans="1:17" s="51" customFormat="1" ht="18.95" customHeight="1" x14ac:dyDescent="0.25">
      <c r="B29" s="391">
        <v>4728</v>
      </c>
      <c r="D29" s="369">
        <f>+((D28*$Q$28/$O$28))</f>
        <v>5.7185999999999999E-3</v>
      </c>
      <c r="E29" s="369">
        <f t="shared" ref="E29:N29" si="8">+((E28*$Q$28/$O$28))</f>
        <v>5.4107999999999995E-3</v>
      </c>
      <c r="F29" s="369">
        <f t="shared" si="8"/>
        <v>8.1107999999999996E-3</v>
      </c>
      <c r="G29" s="369">
        <f t="shared" si="8"/>
        <v>2.8187999999999998E-3</v>
      </c>
      <c r="H29" s="369">
        <f t="shared" si="8"/>
        <v>2.2409999999999999E-3</v>
      </c>
      <c r="I29" s="369">
        <f t="shared" si="8"/>
        <v>5.4000000000000001E-4</v>
      </c>
      <c r="J29" s="369">
        <f t="shared" si="8"/>
        <v>5.4000000000000001E-4</v>
      </c>
      <c r="K29" s="369">
        <f t="shared" si="8"/>
        <v>5.4000000000000001E-4</v>
      </c>
      <c r="L29" s="369">
        <f t="shared" si="8"/>
        <v>5.4000000000000001E-4</v>
      </c>
      <c r="M29" s="369">
        <f t="shared" si="8"/>
        <v>2.7E-4</v>
      </c>
      <c r="N29" s="369">
        <f t="shared" si="8"/>
        <v>2.7E-4</v>
      </c>
      <c r="O29" s="389">
        <f>SUM(D29:N29)</f>
        <v>2.6999999999999993E-2</v>
      </c>
    </row>
    <row r="30" spans="1:17" s="51" customFormat="1" ht="18.95" customHeight="1" x14ac:dyDescent="0.25">
      <c r="B30" s="391">
        <f>SUM(A28:B29)</f>
        <v>8091</v>
      </c>
    </row>
    <row r="31" spans="1:17" s="51" customFormat="1" ht="18.95" customHeight="1" x14ac:dyDescent="0.25"/>
    <row r="32" spans="1:17" s="51" customFormat="1" ht="18.95" customHeight="1" x14ac:dyDescent="0.25">
      <c r="C32" s="390" t="s">
        <v>436</v>
      </c>
      <c r="D32" s="387">
        <v>1032</v>
      </c>
      <c r="E32" s="387">
        <v>1002</v>
      </c>
      <c r="F32" s="387">
        <v>1502</v>
      </c>
      <c r="G32" s="387">
        <v>478</v>
      </c>
      <c r="H32" s="387">
        <v>415</v>
      </c>
      <c r="I32" s="387">
        <v>100</v>
      </c>
      <c r="J32" s="387">
        <v>100</v>
      </c>
      <c r="K32" s="387">
        <v>100</v>
      </c>
      <c r="L32" s="387">
        <v>100</v>
      </c>
      <c r="M32" s="387">
        <v>100</v>
      </c>
      <c r="N32" s="387">
        <v>71</v>
      </c>
      <c r="O32" s="387">
        <f>SUM(D32:N32)</f>
        <v>5000</v>
      </c>
    </row>
    <row r="33" spans="4:5" s="51" customFormat="1" ht="18.95" customHeight="1" x14ac:dyDescent="0.25"/>
    <row r="34" spans="4:5" s="51" customFormat="1" ht="18.95" customHeight="1" x14ac:dyDescent="0.25"/>
    <row r="35" spans="4:5" s="51" customFormat="1" ht="18.95" customHeight="1" x14ac:dyDescent="0.25">
      <c r="D35" s="391"/>
    </row>
    <row r="36" spans="4:5" s="51" customFormat="1" ht="18.95" customHeight="1" x14ac:dyDescent="0.25">
      <c r="D36" s="51">
        <v>27500</v>
      </c>
      <c r="E36" s="438">
        <v>0.15</v>
      </c>
    </row>
    <row r="37" spans="4:5" s="51" customFormat="1" ht="18.95" customHeight="1" x14ac:dyDescent="0.25">
      <c r="D37" s="51">
        <v>4728</v>
      </c>
      <c r="E37" s="369">
        <f>+D37*E36/D36</f>
        <v>2.5789090909090907E-2</v>
      </c>
    </row>
    <row r="38" spans="4:5" s="51" customFormat="1" ht="18.95" customHeight="1" x14ac:dyDescent="0.25">
      <c r="E38" s="369"/>
    </row>
    <row r="39" spans="4:5" s="51" customFormat="1" ht="18.95" customHeight="1" x14ac:dyDescent="0.25"/>
    <row r="40" spans="4:5" s="51" customFormat="1" ht="18.95" customHeight="1" x14ac:dyDescent="0.25"/>
    <row r="41" spans="4:5" s="51" customFormat="1" ht="18.95" customHeight="1" x14ac:dyDescent="0.25"/>
    <row r="42" spans="4:5" s="51" customFormat="1" ht="18.95" customHeight="1" x14ac:dyDescent="0.25"/>
    <row r="43" spans="4:5" s="51" customFormat="1" ht="18.95" customHeight="1" x14ac:dyDescent="0.25"/>
    <row r="44" spans="4:5" s="51" customFormat="1" ht="18.95" customHeight="1" x14ac:dyDescent="0.25"/>
    <row r="45" spans="4:5" s="51" customFormat="1" ht="18.95" customHeight="1" x14ac:dyDescent="0.25"/>
  </sheetData>
  <mergeCells count="1">
    <mergeCell ref="R5:S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8BBAE-5DDC-453A-8520-1B90BF322CC8}">
  <sheetPr>
    <tabColor rgb="FFFFFFCC"/>
  </sheetPr>
  <dimension ref="A1:AH30"/>
  <sheetViews>
    <sheetView showGridLines="0" topLeftCell="I10" zoomScale="85" zoomScaleNormal="85" workbookViewId="0">
      <selection activeCell="S30" sqref="S30"/>
    </sheetView>
  </sheetViews>
  <sheetFormatPr baseColWidth="10" defaultRowHeight="15" x14ac:dyDescent="0.25"/>
  <cols>
    <col min="1" max="1" width="7.28515625" customWidth="1"/>
    <col min="2" max="2" width="29.140625" customWidth="1"/>
    <col min="3" max="26" width="16.42578125" customWidth="1"/>
    <col min="27" max="27" width="13.7109375" bestFit="1" customWidth="1"/>
    <col min="28" max="28" width="15.140625" customWidth="1"/>
    <col min="29" max="29" width="12.7109375" bestFit="1" customWidth="1"/>
  </cols>
  <sheetData>
    <row r="1" spans="1:34" x14ac:dyDescent="0.25">
      <c r="C1" s="373"/>
      <c r="D1" s="373"/>
      <c r="E1" s="373"/>
      <c r="F1" s="373"/>
      <c r="K1" s="374"/>
      <c r="L1" s="374"/>
      <c r="M1" s="326"/>
      <c r="N1" s="326"/>
      <c r="Q1" s="373"/>
      <c r="R1" s="373"/>
      <c r="U1" s="326"/>
      <c r="V1" s="326"/>
      <c r="W1" s="373"/>
      <c r="X1" s="373"/>
    </row>
    <row r="2" spans="1:34" ht="39" customHeight="1" x14ac:dyDescent="0.25">
      <c r="A2" s="375">
        <v>1</v>
      </c>
      <c r="B2" s="376" t="s">
        <v>427</v>
      </c>
      <c r="C2" s="730" t="s">
        <v>314</v>
      </c>
      <c r="D2" s="731"/>
      <c r="E2" s="731"/>
      <c r="F2" s="731"/>
      <c r="G2" s="731"/>
      <c r="H2" s="731"/>
      <c r="I2" s="731"/>
      <c r="J2" s="731"/>
      <c r="K2" s="731"/>
      <c r="L2" s="731"/>
      <c r="M2" s="731"/>
      <c r="N2" s="731"/>
      <c r="O2" s="731"/>
      <c r="P2" s="731"/>
      <c r="Q2" s="731"/>
      <c r="R2" s="731"/>
      <c r="S2" s="731"/>
      <c r="T2" s="731"/>
      <c r="U2" s="731"/>
      <c r="V2" s="731"/>
      <c r="W2" s="731"/>
      <c r="X2" s="731"/>
      <c r="Y2" s="731"/>
      <c r="Z2" s="731"/>
      <c r="AA2" s="731"/>
      <c r="AB2" s="731"/>
      <c r="AC2" s="732"/>
    </row>
    <row r="3" spans="1:34" ht="26.25" customHeight="1" x14ac:dyDescent="0.25">
      <c r="B3" s="728" t="s">
        <v>428</v>
      </c>
      <c r="C3" s="724" t="s">
        <v>134</v>
      </c>
      <c r="D3" s="725"/>
      <c r="E3" s="724" t="s">
        <v>135</v>
      </c>
      <c r="F3" s="725"/>
      <c r="G3" s="724" t="s">
        <v>136</v>
      </c>
      <c r="H3" s="725"/>
      <c r="I3" s="724" t="s">
        <v>137</v>
      </c>
      <c r="J3" s="725"/>
      <c r="K3" s="733" t="s">
        <v>138</v>
      </c>
      <c r="L3" s="734"/>
      <c r="M3" s="724" t="s">
        <v>139</v>
      </c>
      <c r="N3" s="725"/>
      <c r="O3" s="724" t="s">
        <v>127</v>
      </c>
      <c r="P3" s="725"/>
      <c r="Q3" s="724" t="s">
        <v>128</v>
      </c>
      <c r="R3" s="725"/>
      <c r="S3" s="724" t="s">
        <v>129</v>
      </c>
      <c r="T3" s="725"/>
      <c r="U3" s="724" t="s">
        <v>130</v>
      </c>
      <c r="V3" s="725"/>
      <c r="W3" s="724" t="s">
        <v>131</v>
      </c>
      <c r="X3" s="725"/>
      <c r="Y3" s="724" t="s">
        <v>132</v>
      </c>
      <c r="Z3" s="725"/>
      <c r="AA3" s="726" t="s">
        <v>267</v>
      </c>
      <c r="AB3" s="720" t="s">
        <v>429</v>
      </c>
      <c r="AC3" s="720" t="s">
        <v>430</v>
      </c>
    </row>
    <row r="4" spans="1:34" s="377" customFormat="1" ht="34.5" customHeight="1" x14ac:dyDescent="0.2">
      <c r="B4" s="729"/>
      <c r="C4" s="378" t="s">
        <v>431</v>
      </c>
      <c r="D4" s="378" t="s">
        <v>432</v>
      </c>
      <c r="E4" s="378" t="s">
        <v>431</v>
      </c>
      <c r="F4" s="378" t="s">
        <v>432</v>
      </c>
      <c r="G4" s="378" t="s">
        <v>431</v>
      </c>
      <c r="H4" s="378" t="s">
        <v>432</v>
      </c>
      <c r="I4" s="378" t="s">
        <v>431</v>
      </c>
      <c r="J4" s="378" t="s">
        <v>432</v>
      </c>
      <c r="K4" s="378" t="s">
        <v>431</v>
      </c>
      <c r="L4" s="378" t="s">
        <v>432</v>
      </c>
      <c r="M4" s="378" t="s">
        <v>431</v>
      </c>
      <c r="N4" s="378" t="s">
        <v>432</v>
      </c>
      <c r="O4" s="378" t="s">
        <v>431</v>
      </c>
      <c r="P4" s="378" t="s">
        <v>432</v>
      </c>
      <c r="Q4" s="378" t="s">
        <v>431</v>
      </c>
      <c r="R4" s="378" t="s">
        <v>432</v>
      </c>
      <c r="S4" s="378" t="s">
        <v>431</v>
      </c>
      <c r="T4" s="378" t="s">
        <v>432</v>
      </c>
      <c r="U4" s="378" t="s">
        <v>431</v>
      </c>
      <c r="V4" s="378" t="s">
        <v>432</v>
      </c>
      <c r="W4" s="378" t="s">
        <v>431</v>
      </c>
      <c r="X4" s="378" t="s">
        <v>432</v>
      </c>
      <c r="Y4" s="378" t="s">
        <v>431</v>
      </c>
      <c r="Z4" s="378" t="s">
        <v>432</v>
      </c>
      <c r="AA4" s="727"/>
      <c r="AB4" s="720"/>
      <c r="AC4" s="720"/>
    </row>
    <row r="5" spans="1:34" ht="30" customHeight="1" x14ac:dyDescent="0.25">
      <c r="B5" s="379" t="s">
        <v>433</v>
      </c>
      <c r="C5" s="331">
        <v>50</v>
      </c>
      <c r="D5" s="331"/>
      <c r="E5" s="331">
        <v>300</v>
      </c>
      <c r="F5" s="331">
        <f>961+4</f>
        <v>965</v>
      </c>
      <c r="G5" s="331">
        <v>372</v>
      </c>
      <c r="H5" s="331">
        <f>927-4</f>
        <v>923</v>
      </c>
      <c r="I5" s="331">
        <v>372</v>
      </c>
      <c r="J5" s="331">
        <v>1428</v>
      </c>
      <c r="K5" s="331">
        <v>372</v>
      </c>
      <c r="L5" s="331">
        <v>384</v>
      </c>
      <c r="M5" s="331">
        <v>372</v>
      </c>
      <c r="N5" s="331"/>
      <c r="O5" s="331">
        <v>372</v>
      </c>
      <c r="P5" s="331"/>
      <c r="Q5" s="331">
        <v>372</v>
      </c>
      <c r="R5" s="331"/>
      <c r="S5" s="331">
        <v>372</v>
      </c>
      <c r="T5" s="331"/>
      <c r="U5" s="331">
        <v>372</v>
      </c>
      <c r="V5" s="331"/>
      <c r="W5" s="331">
        <v>372</v>
      </c>
      <c r="X5" s="331"/>
      <c r="Y5" s="331">
        <v>302</v>
      </c>
      <c r="Z5" s="331"/>
      <c r="AA5" s="331">
        <f>+C5+E5+G5+I5+K5+M5+O5+Q5+S5+U5+W5+Y5</f>
        <v>4000</v>
      </c>
      <c r="AB5" s="331">
        <f>+C5+E5+G5+I5+K5</f>
        <v>1466</v>
      </c>
      <c r="AC5" s="331">
        <f>+D5+F5+H5+J5+L5+N5+P5+R5+T5+V5+X5+Z5</f>
        <v>3700</v>
      </c>
      <c r="AD5" s="385"/>
    </row>
    <row r="6" spans="1:34" ht="30" customHeight="1" x14ac:dyDescent="0.25">
      <c r="B6" s="379" t="s">
        <v>434</v>
      </c>
      <c r="C6" s="331"/>
      <c r="D6" s="331"/>
      <c r="E6" s="331">
        <v>35</v>
      </c>
      <c r="F6" s="331">
        <v>66</v>
      </c>
      <c r="G6" s="331">
        <v>50</v>
      </c>
      <c r="H6" s="331">
        <v>53</v>
      </c>
      <c r="I6" s="331">
        <v>60</v>
      </c>
      <c r="J6" s="331">
        <v>32</v>
      </c>
      <c r="K6" s="331">
        <v>60</v>
      </c>
      <c r="L6" s="331">
        <v>60</v>
      </c>
      <c r="M6" s="331">
        <v>60</v>
      </c>
      <c r="N6" s="331"/>
      <c r="O6" s="331">
        <v>60</v>
      </c>
      <c r="P6" s="331"/>
      <c r="Q6" s="331">
        <v>60</v>
      </c>
      <c r="R6" s="331"/>
      <c r="S6" s="331">
        <v>60</v>
      </c>
      <c r="T6" s="331"/>
      <c r="U6" s="331">
        <v>60</v>
      </c>
      <c r="V6" s="331"/>
      <c r="W6" s="331">
        <v>60</v>
      </c>
      <c r="X6" s="331"/>
      <c r="Y6" s="331">
        <v>45</v>
      </c>
      <c r="Z6" s="331"/>
      <c r="AA6" s="331">
        <f t="shared" ref="AA6:AA7" si="0">+C6+E6+G6+I6+K6+M6+O6+Q6+S6+U6+W6+Y6</f>
        <v>610</v>
      </c>
      <c r="AB6" s="331">
        <f t="shared" ref="AB6:AB7" si="1">+C6+E6+G6+I6+K6</f>
        <v>205</v>
      </c>
      <c r="AC6" s="331">
        <f>+D6+F6+H6+J6+L6+N6+P6+R6+T6+V6+X6+Z6</f>
        <v>211</v>
      </c>
      <c r="AD6" s="385"/>
    </row>
    <row r="7" spans="1:34" ht="30" customHeight="1" x14ac:dyDescent="0.25">
      <c r="B7" s="379" t="s">
        <v>435</v>
      </c>
      <c r="C7" s="331"/>
      <c r="D7" s="331"/>
      <c r="E7" s="331">
        <v>20</v>
      </c>
      <c r="F7" s="331">
        <v>1</v>
      </c>
      <c r="G7" s="331">
        <v>30</v>
      </c>
      <c r="H7" s="331">
        <v>26</v>
      </c>
      <c r="I7" s="331">
        <v>35</v>
      </c>
      <c r="J7" s="331">
        <v>42</v>
      </c>
      <c r="K7" s="331">
        <v>40</v>
      </c>
      <c r="L7" s="331">
        <v>34</v>
      </c>
      <c r="M7" s="331">
        <v>40</v>
      </c>
      <c r="N7" s="331"/>
      <c r="O7" s="331">
        <v>40</v>
      </c>
      <c r="P7" s="331"/>
      <c r="Q7" s="331">
        <v>40</v>
      </c>
      <c r="R7" s="331"/>
      <c r="S7" s="331">
        <v>40</v>
      </c>
      <c r="T7" s="331"/>
      <c r="U7" s="331">
        <v>40</v>
      </c>
      <c r="V7" s="331"/>
      <c r="W7" s="331">
        <v>35</v>
      </c>
      <c r="X7" s="331"/>
      <c r="Y7" s="331">
        <v>30</v>
      </c>
      <c r="Z7" s="331"/>
      <c r="AA7" s="331">
        <f t="shared" si="0"/>
        <v>390</v>
      </c>
      <c r="AB7" s="331">
        <f t="shared" si="1"/>
        <v>125</v>
      </c>
      <c r="AC7" s="331">
        <f>+D7+F7+H7+J7+L7+N7+P7+R7+T7+V7+X7+Z7</f>
        <v>103</v>
      </c>
      <c r="AD7" s="385"/>
      <c r="AF7" s="311"/>
    </row>
    <row r="8" spans="1:34" ht="30" customHeight="1" x14ac:dyDescent="0.25">
      <c r="B8" s="370" t="s">
        <v>267</v>
      </c>
      <c r="C8" s="380">
        <f>SUM(C5:C7)</f>
        <v>50</v>
      </c>
      <c r="D8" s="380">
        <f t="shared" ref="D8:Z8" si="2">SUM(D5:D7)</f>
        <v>0</v>
      </c>
      <c r="E8" s="380">
        <f t="shared" si="2"/>
        <v>355</v>
      </c>
      <c r="F8" s="380">
        <f t="shared" si="2"/>
        <v>1032</v>
      </c>
      <c r="G8" s="380">
        <f t="shared" si="2"/>
        <v>452</v>
      </c>
      <c r="H8" s="380">
        <f t="shared" si="2"/>
        <v>1002</v>
      </c>
      <c r="I8" s="380">
        <f t="shared" si="2"/>
        <v>467</v>
      </c>
      <c r="J8" s="380">
        <f t="shared" si="2"/>
        <v>1502</v>
      </c>
      <c r="K8" s="380">
        <f>SUM(K5:K7)</f>
        <v>472</v>
      </c>
      <c r="L8" s="380">
        <f>SUM(L5:L7)</f>
        <v>478</v>
      </c>
      <c r="M8" s="380">
        <f t="shared" si="2"/>
        <v>472</v>
      </c>
      <c r="N8" s="380">
        <f t="shared" si="2"/>
        <v>0</v>
      </c>
      <c r="O8" s="380">
        <f t="shared" si="2"/>
        <v>472</v>
      </c>
      <c r="P8" s="380">
        <f t="shared" si="2"/>
        <v>0</v>
      </c>
      <c r="Q8" s="380">
        <f t="shared" si="2"/>
        <v>472</v>
      </c>
      <c r="R8" s="380">
        <f t="shared" si="2"/>
        <v>0</v>
      </c>
      <c r="S8" s="380">
        <f t="shared" si="2"/>
        <v>472</v>
      </c>
      <c r="T8" s="380">
        <f t="shared" si="2"/>
        <v>0</v>
      </c>
      <c r="U8" s="380">
        <f t="shared" si="2"/>
        <v>472</v>
      </c>
      <c r="V8" s="380">
        <f t="shared" si="2"/>
        <v>0</v>
      </c>
      <c r="W8" s="380">
        <f t="shared" si="2"/>
        <v>467</v>
      </c>
      <c r="X8" s="380">
        <f t="shared" si="2"/>
        <v>0</v>
      </c>
      <c r="Y8" s="380">
        <f>SUM(Y5:Y7)</f>
        <v>377</v>
      </c>
      <c r="Z8" s="380">
        <f t="shared" si="2"/>
        <v>0</v>
      </c>
      <c r="AA8" s="380">
        <f>SUM(AA5:AA7)</f>
        <v>5000</v>
      </c>
      <c r="AB8" s="380">
        <f>SUM(AB5:AB7)</f>
        <v>1796</v>
      </c>
      <c r="AC8" s="380">
        <f>SUM(AC5:AC7)</f>
        <v>4014</v>
      </c>
      <c r="AF8" s="381"/>
    </row>
    <row r="9" spans="1:34" x14ac:dyDescent="0.25">
      <c r="B9" s="382"/>
    </row>
    <row r="10" spans="1:34" ht="39" customHeight="1" x14ac:dyDescent="0.25">
      <c r="B10" s="376" t="s">
        <v>427</v>
      </c>
      <c r="C10" s="722" t="s">
        <v>314</v>
      </c>
      <c r="D10" s="722"/>
      <c r="E10" s="722"/>
      <c r="F10" s="722"/>
      <c r="G10" s="722"/>
      <c r="H10" s="722"/>
      <c r="I10" s="722"/>
      <c r="J10" s="722"/>
      <c r="K10" s="722"/>
      <c r="L10" s="722"/>
      <c r="M10" s="722"/>
      <c r="N10" s="722"/>
      <c r="O10" s="722"/>
      <c r="P10" s="722"/>
      <c r="Q10" s="722"/>
      <c r="R10" s="722"/>
      <c r="S10" s="722"/>
      <c r="T10" s="722"/>
      <c r="U10" s="722"/>
      <c r="V10" s="722"/>
      <c r="W10" s="722"/>
      <c r="X10" s="722"/>
      <c r="Y10" s="722"/>
      <c r="Z10" s="722"/>
      <c r="AA10" s="722"/>
      <c r="AB10" s="722"/>
      <c r="AC10" s="722"/>
    </row>
    <row r="11" spans="1:34" ht="26.25" customHeight="1" x14ac:dyDescent="0.25">
      <c r="B11" s="728" t="s">
        <v>428</v>
      </c>
      <c r="C11" s="721" t="s">
        <v>134</v>
      </c>
      <c r="D11" s="721"/>
      <c r="E11" s="721" t="s">
        <v>135</v>
      </c>
      <c r="F11" s="721"/>
      <c r="G11" s="721" t="s">
        <v>136</v>
      </c>
      <c r="H11" s="721"/>
      <c r="I11" s="721" t="s">
        <v>137</v>
      </c>
      <c r="J11" s="721"/>
      <c r="K11" s="723" t="s">
        <v>138</v>
      </c>
      <c r="L11" s="723"/>
      <c r="M11" s="721" t="s">
        <v>139</v>
      </c>
      <c r="N11" s="721"/>
      <c r="O11" s="721" t="s">
        <v>127</v>
      </c>
      <c r="P11" s="721"/>
      <c r="Q11" s="721" t="s">
        <v>128</v>
      </c>
      <c r="R11" s="721"/>
      <c r="S11" s="721" t="s">
        <v>129</v>
      </c>
      <c r="T11" s="721"/>
      <c r="U11" s="721" t="s">
        <v>130</v>
      </c>
      <c r="V11" s="721"/>
      <c r="W11" s="721" t="s">
        <v>131</v>
      </c>
      <c r="X11" s="721"/>
      <c r="Y11" s="721" t="s">
        <v>132</v>
      </c>
      <c r="Z11" s="721"/>
      <c r="AA11" s="721" t="s">
        <v>267</v>
      </c>
      <c r="AB11" s="720" t="s">
        <v>429</v>
      </c>
      <c r="AC11" s="720" t="s">
        <v>430</v>
      </c>
    </row>
    <row r="12" spans="1:34" s="29" customFormat="1" ht="34.5" customHeight="1" x14ac:dyDescent="0.2">
      <c r="B12" s="729"/>
      <c r="C12" s="383" t="s">
        <v>431</v>
      </c>
      <c r="D12" s="383" t="s">
        <v>432</v>
      </c>
      <c r="E12" s="383" t="s">
        <v>431</v>
      </c>
      <c r="F12" s="383" t="s">
        <v>432</v>
      </c>
      <c r="G12" s="383" t="s">
        <v>431</v>
      </c>
      <c r="H12" s="383" t="s">
        <v>432</v>
      </c>
      <c r="I12" s="383" t="s">
        <v>431</v>
      </c>
      <c r="J12" s="383" t="s">
        <v>432</v>
      </c>
      <c r="K12" s="383" t="s">
        <v>431</v>
      </c>
      <c r="L12" s="383" t="s">
        <v>432</v>
      </c>
      <c r="M12" s="383" t="s">
        <v>431</v>
      </c>
      <c r="N12" s="383" t="s">
        <v>432</v>
      </c>
      <c r="O12" s="383" t="s">
        <v>431</v>
      </c>
      <c r="P12" s="383" t="s">
        <v>432</v>
      </c>
      <c r="Q12" s="383" t="s">
        <v>431</v>
      </c>
      <c r="R12" s="383" t="s">
        <v>432</v>
      </c>
      <c r="S12" s="383" t="s">
        <v>431</v>
      </c>
      <c r="T12" s="383" t="s">
        <v>432</v>
      </c>
      <c r="U12" s="383" t="s">
        <v>431</v>
      </c>
      <c r="V12" s="383" t="s">
        <v>432</v>
      </c>
      <c r="W12" s="383" t="s">
        <v>431</v>
      </c>
      <c r="X12" s="383" t="s">
        <v>432</v>
      </c>
      <c r="Y12" s="383" t="s">
        <v>431</v>
      </c>
      <c r="Z12" s="383" t="s">
        <v>432</v>
      </c>
      <c r="AA12" s="721"/>
      <c r="AB12" s="720"/>
      <c r="AC12" s="720"/>
    </row>
    <row r="13" spans="1:34" ht="30" customHeight="1" x14ac:dyDescent="0.25">
      <c r="B13" s="379" t="s">
        <v>433</v>
      </c>
      <c r="C13" s="332">
        <f>+C5/$AA$5</f>
        <v>1.2500000000000001E-2</v>
      </c>
      <c r="D13" s="332">
        <f t="shared" ref="D13:Z13" si="3">+D5/$AA$5</f>
        <v>0</v>
      </c>
      <c r="E13" s="332">
        <f t="shared" si="3"/>
        <v>7.4999999999999997E-2</v>
      </c>
      <c r="F13" s="332">
        <v>8.7499999999999994E-2</v>
      </c>
      <c r="G13" s="332">
        <f t="shared" si="3"/>
        <v>9.2999999999999999E-2</v>
      </c>
      <c r="H13" s="332">
        <v>9.2999999999999999E-2</v>
      </c>
      <c r="I13" s="332">
        <f t="shared" si="3"/>
        <v>9.2999999999999999E-2</v>
      </c>
      <c r="J13" s="332">
        <v>9.2999999999999999E-2</v>
      </c>
      <c r="K13" s="332">
        <f t="shared" si="3"/>
        <v>9.2999999999999999E-2</v>
      </c>
      <c r="L13" s="332">
        <f>+L5/$AA$5</f>
        <v>9.6000000000000002E-2</v>
      </c>
      <c r="M13" s="332">
        <f t="shared" si="3"/>
        <v>9.2999999999999999E-2</v>
      </c>
      <c r="N13" s="332">
        <f t="shared" si="3"/>
        <v>0</v>
      </c>
      <c r="O13" s="332">
        <f t="shared" si="3"/>
        <v>9.2999999999999999E-2</v>
      </c>
      <c r="P13" s="332">
        <f t="shared" si="3"/>
        <v>0</v>
      </c>
      <c r="Q13" s="332">
        <f t="shared" si="3"/>
        <v>9.2999999999999999E-2</v>
      </c>
      <c r="R13" s="332">
        <f t="shared" si="3"/>
        <v>0</v>
      </c>
      <c r="S13" s="332">
        <f t="shared" si="3"/>
        <v>9.2999999999999999E-2</v>
      </c>
      <c r="T13" s="332">
        <f t="shared" si="3"/>
        <v>0</v>
      </c>
      <c r="U13" s="332">
        <f t="shared" si="3"/>
        <v>9.2999999999999999E-2</v>
      </c>
      <c r="V13" s="332">
        <f t="shared" si="3"/>
        <v>0</v>
      </c>
      <c r="W13" s="332">
        <f t="shared" si="3"/>
        <v>9.2999999999999999E-2</v>
      </c>
      <c r="X13" s="332">
        <f t="shared" si="3"/>
        <v>0</v>
      </c>
      <c r="Y13" s="332">
        <f t="shared" si="3"/>
        <v>7.5499999999999998E-2</v>
      </c>
      <c r="Z13" s="332">
        <f t="shared" si="3"/>
        <v>0</v>
      </c>
      <c r="AA13" s="336">
        <f>+C13+E13+G13+I13+K13+M13+O13+Q13+S13+U13+W13+Y13</f>
        <v>0.99999999999999978</v>
      </c>
      <c r="AB13" s="384">
        <f>+C13+E13+G13+I13+K13</f>
        <v>0.36649999999999994</v>
      </c>
      <c r="AC13" s="384">
        <f>+D13+F13+H13+J13+L13+N13+P13+R13+T13+V13+X13+Z13</f>
        <v>0.36949999999999994</v>
      </c>
      <c r="AG13" s="326"/>
      <c r="AH13" s="311"/>
    </row>
    <row r="14" spans="1:34" ht="30" customHeight="1" x14ac:dyDescent="0.25">
      <c r="B14" s="379" t="s">
        <v>434</v>
      </c>
      <c r="C14" s="332">
        <f>+C6/$AA$6</f>
        <v>0</v>
      </c>
      <c r="D14" s="332">
        <f t="shared" ref="D14:Z14" si="4">+D6/$AA$6</f>
        <v>0</v>
      </c>
      <c r="E14" s="332">
        <f t="shared" si="4"/>
        <v>5.737704918032787E-2</v>
      </c>
      <c r="F14" s="332">
        <v>5.737704918032787E-2</v>
      </c>
      <c r="G14" s="332">
        <f t="shared" si="4"/>
        <v>8.1967213114754092E-2</v>
      </c>
      <c r="H14" s="332">
        <v>8.1967213114754092E-2</v>
      </c>
      <c r="I14" s="332">
        <f t="shared" si="4"/>
        <v>9.8360655737704916E-2</v>
      </c>
      <c r="J14" s="332">
        <v>9.8360655737704916E-2</v>
      </c>
      <c r="K14" s="332">
        <f t="shared" si="4"/>
        <v>9.8360655737704916E-2</v>
      </c>
      <c r="L14" s="332">
        <f t="shared" si="4"/>
        <v>9.8360655737704916E-2</v>
      </c>
      <c r="M14" s="332">
        <f t="shared" si="4"/>
        <v>9.8360655737704916E-2</v>
      </c>
      <c r="N14" s="332">
        <f t="shared" si="4"/>
        <v>0</v>
      </c>
      <c r="O14" s="332">
        <f t="shared" si="4"/>
        <v>9.8360655737704916E-2</v>
      </c>
      <c r="P14" s="332">
        <f t="shared" si="4"/>
        <v>0</v>
      </c>
      <c r="Q14" s="332">
        <f t="shared" si="4"/>
        <v>9.8360655737704916E-2</v>
      </c>
      <c r="R14" s="332">
        <f t="shared" si="4"/>
        <v>0</v>
      </c>
      <c r="S14" s="332">
        <f t="shared" si="4"/>
        <v>9.8360655737704916E-2</v>
      </c>
      <c r="T14" s="332">
        <f t="shared" si="4"/>
        <v>0</v>
      </c>
      <c r="U14" s="332">
        <f t="shared" si="4"/>
        <v>9.8360655737704916E-2</v>
      </c>
      <c r="V14" s="332">
        <f t="shared" si="4"/>
        <v>0</v>
      </c>
      <c r="W14" s="332">
        <f t="shared" si="4"/>
        <v>9.8360655737704916E-2</v>
      </c>
      <c r="X14" s="332">
        <f t="shared" si="4"/>
        <v>0</v>
      </c>
      <c r="Y14" s="332">
        <f t="shared" si="4"/>
        <v>7.3770491803278687E-2</v>
      </c>
      <c r="Z14" s="332">
        <f t="shared" si="4"/>
        <v>0</v>
      </c>
      <c r="AA14" s="336">
        <f>+C14+E14+G14+I14+K14+M14+O14+Q14+S14+U14+W14+Y14</f>
        <v>1</v>
      </c>
      <c r="AB14" s="384">
        <f t="shared" ref="AB14:AB15" si="5">+C14+E14+G14+I14+K14</f>
        <v>0.33606557377049179</v>
      </c>
      <c r="AC14" s="384">
        <f>+D14+F14+H14+J14+L14+N14+P14+R14+T14+V14+X14+Z14</f>
        <v>0.33606557377049179</v>
      </c>
      <c r="AG14" s="326"/>
    </row>
    <row r="15" spans="1:34" ht="30" customHeight="1" x14ac:dyDescent="0.25">
      <c r="B15" s="379" t="s">
        <v>435</v>
      </c>
      <c r="C15" s="332">
        <f>+C7/$AA$7</f>
        <v>0</v>
      </c>
      <c r="D15" s="332">
        <f t="shared" ref="D15:Z15" si="6">+D7/$AA$7</f>
        <v>0</v>
      </c>
      <c r="E15" s="332">
        <f t="shared" si="6"/>
        <v>5.128205128205128E-2</v>
      </c>
      <c r="F15" s="332">
        <v>5.128205128205128E-2</v>
      </c>
      <c r="G15" s="332">
        <f t="shared" si="6"/>
        <v>7.6923076923076927E-2</v>
      </c>
      <c r="H15" s="332">
        <v>7.6923076923076927E-2</v>
      </c>
      <c r="I15" s="332">
        <f t="shared" si="6"/>
        <v>8.9743589743589744E-2</v>
      </c>
      <c r="J15" s="332">
        <v>8.9743589743589702E-2</v>
      </c>
      <c r="K15" s="332">
        <f t="shared" si="6"/>
        <v>0.10256410256410256</v>
      </c>
      <c r="L15" s="332">
        <f t="shared" si="6"/>
        <v>8.7179487179487175E-2</v>
      </c>
      <c r="M15" s="332">
        <f t="shared" si="6"/>
        <v>0.10256410256410256</v>
      </c>
      <c r="N15" s="332">
        <f t="shared" si="6"/>
        <v>0</v>
      </c>
      <c r="O15" s="332">
        <f t="shared" si="6"/>
        <v>0.10256410256410256</v>
      </c>
      <c r="P15" s="332">
        <f t="shared" si="6"/>
        <v>0</v>
      </c>
      <c r="Q15" s="332">
        <f t="shared" si="6"/>
        <v>0.10256410256410256</v>
      </c>
      <c r="R15" s="332">
        <f t="shared" si="6"/>
        <v>0</v>
      </c>
      <c r="S15" s="332">
        <f t="shared" si="6"/>
        <v>0.10256410256410256</v>
      </c>
      <c r="T15" s="332">
        <f t="shared" si="6"/>
        <v>0</v>
      </c>
      <c r="U15" s="332">
        <f t="shared" si="6"/>
        <v>0.10256410256410256</v>
      </c>
      <c r="V15" s="332">
        <f t="shared" si="6"/>
        <v>0</v>
      </c>
      <c r="W15" s="332">
        <f t="shared" si="6"/>
        <v>8.9743589743589744E-2</v>
      </c>
      <c r="X15" s="332">
        <f t="shared" si="6"/>
        <v>0</v>
      </c>
      <c r="Y15" s="332">
        <f t="shared" si="6"/>
        <v>7.6923076923076927E-2</v>
      </c>
      <c r="Z15" s="332">
        <f t="shared" si="6"/>
        <v>0</v>
      </c>
      <c r="AA15" s="336">
        <f>+C15+E15+G15+I15+K15+M15+O15+Q15+S15+U15+W15+Y15</f>
        <v>0.99999999999999978</v>
      </c>
      <c r="AB15" s="384">
        <f t="shared" si="5"/>
        <v>0.32051282051282048</v>
      </c>
      <c r="AC15" s="384">
        <f>+D15+F15+H15+J15+L15+N15+P15+R15+T15+V15+X15+Z15</f>
        <v>0.30512820512820504</v>
      </c>
    </row>
    <row r="16" spans="1:34" ht="48.75" customHeight="1" x14ac:dyDescent="0.25"/>
    <row r="17" spans="1:30" ht="39" customHeight="1" x14ac:dyDescent="0.25">
      <c r="A17" s="375">
        <v>256</v>
      </c>
      <c r="B17" s="376" t="s">
        <v>439</v>
      </c>
      <c r="C17" s="730" t="s">
        <v>440</v>
      </c>
      <c r="D17" s="731"/>
      <c r="E17" s="731"/>
      <c r="F17" s="731"/>
      <c r="G17" s="731"/>
      <c r="H17" s="731"/>
      <c r="I17" s="731"/>
      <c r="J17" s="731"/>
      <c r="K17" s="731"/>
      <c r="L17" s="731"/>
      <c r="M17" s="731"/>
      <c r="N17" s="731"/>
      <c r="O17" s="731"/>
      <c r="P17" s="731"/>
      <c r="Q17" s="731"/>
      <c r="R17" s="731"/>
      <c r="S17" s="731"/>
      <c r="T17" s="731"/>
      <c r="U17" s="731"/>
      <c r="V17" s="731"/>
      <c r="W17" s="731"/>
      <c r="X17" s="731"/>
      <c r="Y17" s="731"/>
      <c r="Z17" s="731"/>
      <c r="AA17" s="731"/>
      <c r="AB17" s="731"/>
      <c r="AC17" s="732"/>
    </row>
    <row r="18" spans="1:30" ht="26.25" customHeight="1" x14ac:dyDescent="0.25">
      <c r="B18" s="728" t="s">
        <v>428</v>
      </c>
      <c r="C18" s="721" t="s">
        <v>134</v>
      </c>
      <c r="D18" s="721"/>
      <c r="E18" s="721" t="s">
        <v>135</v>
      </c>
      <c r="F18" s="721"/>
      <c r="G18" s="721" t="s">
        <v>136</v>
      </c>
      <c r="H18" s="721"/>
      <c r="I18" s="721" t="s">
        <v>137</v>
      </c>
      <c r="J18" s="721"/>
      <c r="K18" s="723" t="s">
        <v>138</v>
      </c>
      <c r="L18" s="723"/>
      <c r="M18" s="721" t="s">
        <v>139</v>
      </c>
      <c r="N18" s="721"/>
      <c r="O18" s="721" t="s">
        <v>127</v>
      </c>
      <c r="P18" s="721"/>
      <c r="Q18" s="721" t="s">
        <v>128</v>
      </c>
      <c r="R18" s="721"/>
      <c r="S18" s="721" t="s">
        <v>129</v>
      </c>
      <c r="T18" s="721"/>
      <c r="U18" s="721" t="s">
        <v>130</v>
      </c>
      <c r="V18" s="721"/>
      <c r="W18" s="721" t="s">
        <v>131</v>
      </c>
      <c r="X18" s="721"/>
      <c r="Y18" s="721" t="s">
        <v>132</v>
      </c>
      <c r="Z18" s="721"/>
      <c r="AA18" s="721" t="s">
        <v>267</v>
      </c>
      <c r="AB18" s="720" t="s">
        <v>429</v>
      </c>
      <c r="AC18" s="720" t="s">
        <v>430</v>
      </c>
    </row>
    <row r="19" spans="1:30" s="377" customFormat="1" ht="34.5" customHeight="1" x14ac:dyDescent="0.2">
      <c r="B19" s="729"/>
      <c r="C19" s="378" t="s">
        <v>431</v>
      </c>
      <c r="D19" s="378" t="s">
        <v>432</v>
      </c>
      <c r="E19" s="378" t="s">
        <v>431</v>
      </c>
      <c r="F19" s="378" t="s">
        <v>432</v>
      </c>
      <c r="G19" s="378" t="s">
        <v>431</v>
      </c>
      <c r="H19" s="378" t="s">
        <v>432</v>
      </c>
      <c r="I19" s="378" t="s">
        <v>431</v>
      </c>
      <c r="J19" s="378" t="s">
        <v>432</v>
      </c>
      <c r="K19" s="378" t="s">
        <v>431</v>
      </c>
      <c r="L19" s="378" t="s">
        <v>432</v>
      </c>
      <c r="M19" s="378" t="s">
        <v>431</v>
      </c>
      <c r="N19" s="378" t="s">
        <v>432</v>
      </c>
      <c r="O19" s="378" t="s">
        <v>431</v>
      </c>
      <c r="P19" s="378" t="s">
        <v>432</v>
      </c>
      <c r="Q19" s="378" t="s">
        <v>431</v>
      </c>
      <c r="R19" s="378" t="s">
        <v>432</v>
      </c>
      <c r="S19" s="378" t="s">
        <v>431</v>
      </c>
      <c r="T19" s="378" t="s">
        <v>432</v>
      </c>
      <c r="U19" s="378" t="s">
        <v>431</v>
      </c>
      <c r="V19" s="378" t="s">
        <v>432</v>
      </c>
      <c r="W19" s="378" t="s">
        <v>431</v>
      </c>
      <c r="X19" s="378" t="s">
        <v>432</v>
      </c>
      <c r="Y19" s="378" t="s">
        <v>431</v>
      </c>
      <c r="Z19" s="378" t="s">
        <v>432</v>
      </c>
      <c r="AA19" s="721"/>
      <c r="AB19" s="720"/>
      <c r="AC19" s="720"/>
    </row>
    <row r="20" spans="1:30" ht="30" customHeight="1" x14ac:dyDescent="0.25">
      <c r="B20" s="379" t="s">
        <v>441</v>
      </c>
      <c r="C20" s="331">
        <v>0</v>
      </c>
      <c r="D20" s="331">
        <v>0</v>
      </c>
      <c r="E20" s="331">
        <v>1059</v>
      </c>
      <c r="F20" s="331">
        <v>1059</v>
      </c>
      <c r="G20" s="331">
        <v>1002</v>
      </c>
      <c r="H20" s="331">
        <v>1002</v>
      </c>
      <c r="I20" s="331">
        <v>1502</v>
      </c>
      <c r="J20" s="331">
        <v>1502</v>
      </c>
      <c r="K20" s="331">
        <v>522</v>
      </c>
      <c r="L20" s="331">
        <v>522</v>
      </c>
      <c r="M20" s="331">
        <v>415</v>
      </c>
      <c r="N20" s="416"/>
      <c r="O20" s="331">
        <v>100</v>
      </c>
      <c r="P20" s="416"/>
      <c r="Q20" s="331">
        <v>150</v>
      </c>
      <c r="R20" s="416"/>
      <c r="S20" s="331">
        <v>100</v>
      </c>
      <c r="T20" s="416"/>
      <c r="U20" s="331">
        <v>50</v>
      </c>
      <c r="V20" s="416"/>
      <c r="W20" s="331">
        <v>50</v>
      </c>
      <c r="X20" s="416"/>
      <c r="Y20" s="331">
        <v>50</v>
      </c>
      <c r="Z20" s="331"/>
      <c r="AA20" s="331">
        <f>+C20+E20+G20+I20+K20+M20+O20+Q20+S20+U20+W20+Y20</f>
        <v>5000</v>
      </c>
      <c r="AB20" s="331">
        <f>+C20+E20+G20+I20+K20</f>
        <v>4085</v>
      </c>
      <c r="AC20" s="331">
        <f>+D20+F20+H20+J20+L20+N20+P20+R20+T20+V20+X20+Z20</f>
        <v>4085</v>
      </c>
      <c r="AD20" s="385"/>
    </row>
    <row r="21" spans="1:30" ht="15" customHeight="1" x14ac:dyDescent="0.25"/>
    <row r="22" spans="1:30" ht="39" customHeight="1" x14ac:dyDescent="0.25">
      <c r="A22" s="375">
        <v>256</v>
      </c>
      <c r="B22" s="376" t="s">
        <v>439</v>
      </c>
      <c r="C22" s="730" t="s">
        <v>440</v>
      </c>
      <c r="D22" s="731"/>
      <c r="E22" s="731"/>
      <c r="F22" s="731"/>
      <c r="G22" s="731"/>
      <c r="H22" s="731"/>
      <c r="I22" s="731"/>
      <c r="J22" s="731"/>
      <c r="K22" s="731"/>
      <c r="L22" s="731"/>
      <c r="M22" s="731"/>
      <c r="N22" s="731"/>
      <c r="O22" s="731"/>
      <c r="P22" s="731"/>
      <c r="Q22" s="731"/>
      <c r="R22" s="731"/>
      <c r="S22" s="731"/>
      <c r="T22" s="731"/>
      <c r="U22" s="731"/>
      <c r="V22" s="731"/>
      <c r="W22" s="731"/>
      <c r="X22" s="731"/>
      <c r="Y22" s="731"/>
      <c r="Z22" s="731"/>
      <c r="AA22" s="731"/>
      <c r="AB22" s="731"/>
      <c r="AC22" s="732"/>
    </row>
    <row r="23" spans="1:30" ht="26.25" customHeight="1" x14ac:dyDescent="0.25">
      <c r="B23" s="728" t="s">
        <v>428</v>
      </c>
      <c r="C23" s="724" t="s">
        <v>134</v>
      </c>
      <c r="D23" s="725"/>
      <c r="E23" s="724" t="s">
        <v>135</v>
      </c>
      <c r="F23" s="725"/>
      <c r="G23" s="724" t="s">
        <v>136</v>
      </c>
      <c r="H23" s="725"/>
      <c r="I23" s="724" t="s">
        <v>137</v>
      </c>
      <c r="J23" s="725"/>
      <c r="K23" s="733" t="s">
        <v>138</v>
      </c>
      <c r="L23" s="734"/>
      <c r="M23" s="724" t="s">
        <v>139</v>
      </c>
      <c r="N23" s="725"/>
      <c r="O23" s="724" t="s">
        <v>127</v>
      </c>
      <c r="P23" s="725"/>
      <c r="Q23" s="724" t="s">
        <v>128</v>
      </c>
      <c r="R23" s="725"/>
      <c r="S23" s="724" t="s">
        <v>129</v>
      </c>
      <c r="T23" s="725"/>
      <c r="U23" s="724" t="s">
        <v>130</v>
      </c>
      <c r="V23" s="725"/>
      <c r="W23" s="724" t="s">
        <v>131</v>
      </c>
      <c r="X23" s="725"/>
      <c r="Y23" s="724" t="s">
        <v>132</v>
      </c>
      <c r="Z23" s="725"/>
      <c r="AA23" s="726" t="s">
        <v>267</v>
      </c>
      <c r="AB23" s="720" t="s">
        <v>429</v>
      </c>
      <c r="AC23" s="720" t="s">
        <v>430</v>
      </c>
    </row>
    <row r="24" spans="1:30" s="377" customFormat="1" ht="34.5" customHeight="1" x14ac:dyDescent="0.2">
      <c r="B24" s="729"/>
      <c r="C24" s="378" t="s">
        <v>431</v>
      </c>
      <c r="D24" s="378" t="s">
        <v>432</v>
      </c>
      <c r="E24" s="378" t="s">
        <v>431</v>
      </c>
      <c r="F24" s="378" t="s">
        <v>432</v>
      </c>
      <c r="G24" s="378" t="s">
        <v>431</v>
      </c>
      <c r="H24" s="378" t="s">
        <v>432</v>
      </c>
      <c r="I24" s="378" t="s">
        <v>431</v>
      </c>
      <c r="J24" s="378" t="s">
        <v>432</v>
      </c>
      <c r="K24" s="378" t="s">
        <v>431</v>
      </c>
      <c r="L24" s="378" t="s">
        <v>432</v>
      </c>
      <c r="M24" s="378" t="s">
        <v>431</v>
      </c>
      <c r="N24" s="378" t="s">
        <v>432</v>
      </c>
      <c r="O24" s="378" t="s">
        <v>431</v>
      </c>
      <c r="P24" s="378" t="s">
        <v>432</v>
      </c>
      <c r="Q24" s="378" t="s">
        <v>431</v>
      </c>
      <c r="R24" s="378" t="s">
        <v>432</v>
      </c>
      <c r="S24" s="378" t="s">
        <v>431</v>
      </c>
      <c r="T24" s="378" t="s">
        <v>432</v>
      </c>
      <c r="U24" s="378" t="s">
        <v>431</v>
      </c>
      <c r="V24" s="378" t="s">
        <v>432</v>
      </c>
      <c r="W24" s="378" t="s">
        <v>431</v>
      </c>
      <c r="X24" s="378" t="s">
        <v>432</v>
      </c>
      <c r="Y24" s="378" t="s">
        <v>431</v>
      </c>
      <c r="Z24" s="378" t="s">
        <v>432</v>
      </c>
      <c r="AA24" s="727"/>
      <c r="AB24" s="720"/>
      <c r="AC24" s="720"/>
    </row>
    <row r="25" spans="1:30" ht="30" customHeight="1" x14ac:dyDescent="0.25">
      <c r="B25" s="379" t="s">
        <v>441</v>
      </c>
      <c r="C25" s="414">
        <v>0</v>
      </c>
      <c r="D25" s="414">
        <v>0</v>
      </c>
      <c r="E25" s="415">
        <f>+((E20*2.7%)/$AA$20)</f>
        <v>5.7186000000000008E-3</v>
      </c>
      <c r="F25" s="415">
        <f>+((F20*2.7%)/$AA$20)</f>
        <v>5.7186000000000008E-3</v>
      </c>
      <c r="G25" s="415">
        <f>+((G20*2.7%)/$AA$20)</f>
        <v>5.4108000000000003E-3</v>
      </c>
      <c r="H25" s="415">
        <f t="shared" ref="H25:Y25" si="7">+((H20*2.7%)/$AA$20)</f>
        <v>5.4108000000000003E-3</v>
      </c>
      <c r="I25" s="415">
        <f t="shared" si="7"/>
        <v>8.1107999999999996E-3</v>
      </c>
      <c r="J25" s="415">
        <f t="shared" si="7"/>
        <v>8.1107999999999996E-3</v>
      </c>
      <c r="K25" s="415">
        <f t="shared" si="7"/>
        <v>2.8188000000000002E-3</v>
      </c>
      <c r="L25" s="415">
        <f t="shared" si="7"/>
        <v>2.8188000000000002E-3</v>
      </c>
      <c r="M25" s="415">
        <f t="shared" si="7"/>
        <v>2.2410000000000004E-3</v>
      </c>
      <c r="N25" s="415"/>
      <c r="O25" s="415">
        <f t="shared" si="7"/>
        <v>5.4000000000000001E-4</v>
      </c>
      <c r="P25" s="415"/>
      <c r="Q25" s="415">
        <f t="shared" si="7"/>
        <v>8.1000000000000017E-4</v>
      </c>
      <c r="R25" s="415"/>
      <c r="S25" s="415">
        <f t="shared" si="7"/>
        <v>5.4000000000000001E-4</v>
      </c>
      <c r="T25" s="415"/>
      <c r="U25" s="415">
        <f t="shared" si="7"/>
        <v>2.7E-4</v>
      </c>
      <c r="V25" s="415"/>
      <c r="W25" s="415">
        <f t="shared" si="7"/>
        <v>2.7E-4</v>
      </c>
      <c r="X25" s="415"/>
      <c r="Y25" s="415">
        <f t="shared" si="7"/>
        <v>2.7E-4</v>
      </c>
      <c r="Z25" s="415"/>
      <c r="AA25" s="415">
        <f>+C25+E25+G25+I25+K25+M25+O25+Q25+S25+U25+W25+Y25</f>
        <v>2.6999999999999996E-2</v>
      </c>
      <c r="AB25" s="415">
        <f>+C25+E25+G25+I25+K25</f>
        <v>2.2058999999999999E-2</v>
      </c>
      <c r="AC25" s="415">
        <f>+D25+F25+H25+J25+L25+N25+P25+R25+T25+V25+X25+Z25</f>
        <v>2.2058999999999999E-2</v>
      </c>
      <c r="AD25" s="385"/>
    </row>
    <row r="28" spans="1:30" x14ac:dyDescent="0.25">
      <c r="R28">
        <v>27500</v>
      </c>
      <c r="S28" s="311">
        <v>0.15</v>
      </c>
    </row>
    <row r="29" spans="1:30" x14ac:dyDescent="0.25">
      <c r="R29">
        <v>8672</v>
      </c>
      <c r="S29" s="385">
        <f>+R29*S28/R28</f>
        <v>4.7301818181818181E-2</v>
      </c>
    </row>
    <row r="30" spans="1:30" x14ac:dyDescent="0.25">
      <c r="S30" s="385"/>
    </row>
  </sheetData>
  <mergeCells count="68">
    <mergeCell ref="AB23:AB24"/>
    <mergeCell ref="AC23:AC24"/>
    <mergeCell ref="AC18:AC19"/>
    <mergeCell ref="C22:AC22"/>
    <mergeCell ref="B23:B24"/>
    <mergeCell ref="C23:D23"/>
    <mergeCell ref="E23:F23"/>
    <mergeCell ref="G23:H23"/>
    <mergeCell ref="I23:J23"/>
    <mergeCell ref="K23:L23"/>
    <mergeCell ref="M23:N23"/>
    <mergeCell ref="O23:P23"/>
    <mergeCell ref="Q23:R23"/>
    <mergeCell ref="S23:T23"/>
    <mergeCell ref="U23:V23"/>
    <mergeCell ref="W23:X23"/>
    <mergeCell ref="Y23:Z23"/>
    <mergeCell ref="AA23:AA24"/>
    <mergeCell ref="C17:AC17"/>
    <mergeCell ref="B18:B19"/>
    <mergeCell ref="C18:D18"/>
    <mergeCell ref="E18:F18"/>
    <mergeCell ref="G18:H18"/>
    <mergeCell ref="I18:J18"/>
    <mergeCell ref="K18:L18"/>
    <mergeCell ref="M18:N18"/>
    <mergeCell ref="O18:P18"/>
    <mergeCell ref="Q18:R18"/>
    <mergeCell ref="S18:T18"/>
    <mergeCell ref="U18:V18"/>
    <mergeCell ref="W18:X18"/>
    <mergeCell ref="Y18:Z18"/>
    <mergeCell ref="AA18:AA19"/>
    <mergeCell ref="AB18:AB19"/>
    <mergeCell ref="C2:AC2"/>
    <mergeCell ref="B3:B4"/>
    <mergeCell ref="C3:D3"/>
    <mergeCell ref="E3:F3"/>
    <mergeCell ref="G3:H3"/>
    <mergeCell ref="I3:J3"/>
    <mergeCell ref="K3:L3"/>
    <mergeCell ref="M3:N3"/>
    <mergeCell ref="O3:P3"/>
    <mergeCell ref="Q3:R3"/>
    <mergeCell ref="AC3:AC4"/>
    <mergeCell ref="S3:T3"/>
    <mergeCell ref="U3:V3"/>
    <mergeCell ref="W3:X3"/>
    <mergeCell ref="B11:B12"/>
    <mergeCell ref="C11:D11"/>
    <mergeCell ref="E11:F11"/>
    <mergeCell ref="G11:H11"/>
    <mergeCell ref="I11:J11"/>
    <mergeCell ref="AB3:AB4"/>
    <mergeCell ref="AB11:AB12"/>
    <mergeCell ref="AC11:AC12"/>
    <mergeCell ref="Q11:R11"/>
    <mergeCell ref="S11:T11"/>
    <mergeCell ref="U11:V11"/>
    <mergeCell ref="W11:X11"/>
    <mergeCell ref="Y11:Z11"/>
    <mergeCell ref="AA11:AA12"/>
    <mergeCell ref="C10:AC10"/>
    <mergeCell ref="K11:L11"/>
    <mergeCell ref="M11:N11"/>
    <mergeCell ref="O11:P11"/>
    <mergeCell ref="Y3:Z3"/>
    <mergeCell ref="AA3:AA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C6AED-ECFA-458F-A3BA-40F8853ABF02}">
  <dimension ref="F3:R31"/>
  <sheetViews>
    <sheetView showGridLines="0" workbookViewId="0">
      <selection activeCell="G6" sqref="G6:G10"/>
    </sheetView>
  </sheetViews>
  <sheetFormatPr baseColWidth="10" defaultRowHeight="15" x14ac:dyDescent="0.25"/>
  <cols>
    <col min="6" max="6" width="12" bestFit="1" customWidth="1"/>
  </cols>
  <sheetData>
    <row r="3" spans="6:18" x14ac:dyDescent="0.25">
      <c r="J3" s="735">
        <v>2021</v>
      </c>
      <c r="K3" s="735"/>
      <c r="L3" s="735"/>
      <c r="M3" s="735"/>
      <c r="N3" s="735"/>
      <c r="O3" s="735"/>
      <c r="P3" s="735"/>
    </row>
    <row r="4" spans="6:18" x14ac:dyDescent="0.25">
      <c r="F4" s="462">
        <v>27500</v>
      </c>
      <c r="G4" s="464">
        <v>15</v>
      </c>
      <c r="J4">
        <v>27500</v>
      </c>
      <c r="K4" s="312">
        <v>0.15</v>
      </c>
      <c r="N4">
        <v>27500</v>
      </c>
      <c r="O4" s="313">
        <v>15</v>
      </c>
    </row>
    <row r="5" spans="6:18" x14ac:dyDescent="0.25">
      <c r="G5" s="465"/>
      <c r="K5" s="312"/>
    </row>
    <row r="6" spans="6:18" x14ac:dyDescent="0.25">
      <c r="F6" s="461">
        <v>3000</v>
      </c>
      <c r="G6" s="468">
        <v>1.6</v>
      </c>
      <c r="H6">
        <v>1.6</v>
      </c>
      <c r="J6">
        <v>3000</v>
      </c>
      <c r="K6" s="312">
        <f>+J6*$G$4/$F$4</f>
        <v>1.6363636363636365</v>
      </c>
      <c r="L6">
        <v>1.6</v>
      </c>
      <c r="N6">
        <v>3363</v>
      </c>
      <c r="O6" s="314">
        <f>+N6*$O$4/$N$4</f>
        <v>1.8343636363636364</v>
      </c>
      <c r="P6" s="315">
        <v>1.79</v>
      </c>
      <c r="Q6" s="316">
        <f>+P6*$N$4/$O$4</f>
        <v>3281.6666666666665</v>
      </c>
      <c r="R6" s="316">
        <f>+N6-Q6</f>
        <v>81.333333333333485</v>
      </c>
    </row>
    <row r="7" spans="6:18" x14ac:dyDescent="0.25">
      <c r="F7" s="461">
        <v>8200</v>
      </c>
      <c r="G7" s="468">
        <v>4.47</v>
      </c>
      <c r="H7">
        <v>2.7</v>
      </c>
      <c r="J7">
        <v>5000</v>
      </c>
      <c r="K7" s="312">
        <f>+J7*$G$4/$F$4</f>
        <v>2.7272727272727271</v>
      </c>
      <c r="L7">
        <v>2.7</v>
      </c>
      <c r="N7">
        <v>5000</v>
      </c>
      <c r="O7" s="439">
        <f>+N7*$O$4/$N$4</f>
        <v>2.7272727272727271</v>
      </c>
      <c r="P7" s="317">
        <v>2.7</v>
      </c>
      <c r="Q7" s="316">
        <f>+P7*$N$4/$O$4</f>
        <v>4950</v>
      </c>
      <c r="R7" s="316">
        <f t="shared" ref="R7:R10" si="0">+N7-Q7</f>
        <v>50</v>
      </c>
    </row>
    <row r="8" spans="6:18" x14ac:dyDescent="0.25">
      <c r="F8" s="461">
        <v>7500</v>
      </c>
      <c r="G8" s="468">
        <v>4.0999999999999996</v>
      </c>
      <c r="H8">
        <v>4.0999999999999996</v>
      </c>
      <c r="J8">
        <v>7500</v>
      </c>
      <c r="K8" s="312">
        <f>+J8*$G$4/$F$4</f>
        <v>4.0909090909090908</v>
      </c>
      <c r="L8">
        <v>4.0999999999999996</v>
      </c>
      <c r="N8">
        <v>7500</v>
      </c>
      <c r="O8" s="314">
        <f>+N8*$O$4/$N$4</f>
        <v>4.0909090909090908</v>
      </c>
      <c r="P8" s="317">
        <v>4.0999999999999996</v>
      </c>
      <c r="Q8" s="316">
        <f>+P8*$N$4/$O$4</f>
        <v>7516.6666666666661</v>
      </c>
      <c r="R8" s="316">
        <f t="shared" si="0"/>
        <v>-16.66666666666606</v>
      </c>
    </row>
    <row r="9" spans="6:18" x14ac:dyDescent="0.25">
      <c r="F9" s="461">
        <v>7000</v>
      </c>
      <c r="G9" s="468">
        <v>3.82</v>
      </c>
      <c r="H9">
        <v>4.4000000000000004</v>
      </c>
      <c r="J9">
        <v>8000</v>
      </c>
      <c r="K9" s="312">
        <f>+J9*$G$4/$F$4</f>
        <v>4.3636363636363633</v>
      </c>
      <c r="L9">
        <v>4.4000000000000004</v>
      </c>
      <c r="N9" s="318">
        <f>8000-363</f>
        <v>7637</v>
      </c>
      <c r="O9" s="319">
        <f>+N9*$O$4/$N$4</f>
        <v>4.1656363636363638</v>
      </c>
      <c r="P9" s="320">
        <v>4.2</v>
      </c>
      <c r="Q9" s="321">
        <f>+P9*$N$4/$O$4</f>
        <v>7700</v>
      </c>
      <c r="R9" s="316">
        <f t="shared" si="0"/>
        <v>-63</v>
      </c>
    </row>
    <row r="10" spans="6:18" x14ac:dyDescent="0.25">
      <c r="F10" s="461">
        <f>27500-25700</f>
        <v>1800</v>
      </c>
      <c r="G10" s="468">
        <v>1.01</v>
      </c>
      <c r="H10">
        <v>2.2000000000000002</v>
      </c>
      <c r="J10">
        <v>4000</v>
      </c>
      <c r="K10" s="312">
        <f>+J10*$G$4/$F$4</f>
        <v>2.1818181818181817</v>
      </c>
      <c r="L10">
        <v>2.2000000000000002</v>
      </c>
      <c r="N10">
        <v>4000</v>
      </c>
      <c r="O10" s="314">
        <f>+N10*$O$4/$N$4</f>
        <v>2.1818181818181817</v>
      </c>
      <c r="P10" s="322">
        <v>2.21</v>
      </c>
      <c r="Q10" s="316">
        <f t="shared" ref="Q10" si="1">+P10*$N$4/$O$4</f>
        <v>4051.6666666666665</v>
      </c>
      <c r="R10" s="316">
        <f t="shared" si="0"/>
        <v>-51.666666666666515</v>
      </c>
    </row>
    <row r="11" spans="6:18" x14ac:dyDescent="0.25">
      <c r="F11" s="463">
        <f>SUM(F6:F10)</f>
        <v>27500</v>
      </c>
      <c r="G11" s="466">
        <f>SUM(G6:G10)</f>
        <v>15</v>
      </c>
      <c r="J11">
        <v>27500</v>
      </c>
      <c r="K11" s="312"/>
      <c r="N11">
        <f>SUM(N6:N10)</f>
        <v>27500</v>
      </c>
      <c r="P11" s="315">
        <f>SUM(P6:P10)</f>
        <v>15</v>
      </c>
      <c r="Q11" s="316">
        <f>SUM(Q6:Q10)</f>
        <v>27500</v>
      </c>
    </row>
    <row r="14" spans="6:18" x14ac:dyDescent="0.25">
      <c r="N14">
        <v>3316</v>
      </c>
    </row>
    <row r="15" spans="6:18" x14ac:dyDescent="0.25">
      <c r="N15">
        <v>5000</v>
      </c>
    </row>
    <row r="16" spans="6:18" x14ac:dyDescent="0.25">
      <c r="N16">
        <v>7500</v>
      </c>
    </row>
    <row r="17" spans="11:17" x14ac:dyDescent="0.25">
      <c r="N17" s="323">
        <f>8000-316</f>
        <v>7684</v>
      </c>
    </row>
    <row r="18" spans="11:17" x14ac:dyDescent="0.25">
      <c r="N18">
        <v>4000</v>
      </c>
    </row>
    <row r="19" spans="11:17" x14ac:dyDescent="0.25">
      <c r="N19">
        <f>SUM(N14:N18)</f>
        <v>27500</v>
      </c>
    </row>
    <row r="22" spans="11:17" x14ac:dyDescent="0.25">
      <c r="P22" s="311">
        <v>0.15</v>
      </c>
      <c r="Q22">
        <v>27500</v>
      </c>
    </row>
    <row r="23" spans="11:17" x14ac:dyDescent="0.25">
      <c r="K23">
        <v>5000</v>
      </c>
      <c r="L23" s="312">
        <f>+[5]GESTIÓN!AC14</f>
        <v>2.7E-2</v>
      </c>
      <c r="P23" s="324">
        <f>+Q23*P22/Q22</f>
        <v>3.4614545454545453E-2</v>
      </c>
      <c r="Q23" s="169">
        <f>+INVERSIÓN!BE10+81</f>
        <v>6346</v>
      </c>
    </row>
    <row r="24" spans="11:17" x14ac:dyDescent="0.25">
      <c r="K24" s="169">
        <f>+Q23</f>
        <v>6346</v>
      </c>
      <c r="L24" s="324">
        <f>+K24*L23/K23</f>
        <v>3.4268399999999997E-2</v>
      </c>
    </row>
    <row r="30" spans="11:17" x14ac:dyDescent="0.25">
      <c r="K30" s="311">
        <v>0.15</v>
      </c>
      <c r="L30">
        <v>27500</v>
      </c>
    </row>
    <row r="31" spans="11:17" x14ac:dyDescent="0.25">
      <c r="K31" s="324">
        <v>2.9000000000000001E-2</v>
      </c>
      <c r="L31" s="325">
        <f>+K31*L30/K30</f>
        <v>5316.666666666667</v>
      </c>
      <c r="N31">
        <f>3316+1055</f>
        <v>4371</v>
      </c>
    </row>
  </sheetData>
  <mergeCells count="1">
    <mergeCell ref="J3:P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D51A6-9518-4747-958B-9A63E9B1EEEC}">
  <dimension ref="A1:AG97"/>
  <sheetViews>
    <sheetView showGridLines="0" zoomScale="64" zoomScaleNormal="64" workbookViewId="0">
      <selection activeCell="B9" sqref="B9:B14"/>
    </sheetView>
  </sheetViews>
  <sheetFormatPr baseColWidth="10" defaultColWidth="11.42578125" defaultRowHeight="12.75" x14ac:dyDescent="0.25"/>
  <cols>
    <col min="1" max="1" width="12.5703125" style="7" customWidth="1"/>
    <col min="2" max="2" width="12" style="7" customWidth="1"/>
    <col min="3" max="3" width="28.140625" style="16" customWidth="1"/>
    <col min="4" max="4" width="9" style="7" customWidth="1"/>
    <col min="5" max="5" width="9.5703125" style="7" customWidth="1"/>
    <col min="6" max="6" width="10" style="7" customWidth="1"/>
    <col min="7" max="13" width="8.85546875" style="7" customWidth="1"/>
    <col min="14" max="18" width="8.85546875" style="8" customWidth="1"/>
    <col min="19" max="19" width="9.42578125" style="8" customWidth="1"/>
    <col min="20" max="20" width="11.140625" style="8" customWidth="1"/>
    <col min="21" max="21" width="10.7109375" style="8" customWidth="1"/>
    <col min="22" max="22" width="60.42578125" style="9" customWidth="1"/>
    <col min="23" max="33" width="11.42578125" style="9"/>
    <col min="34" max="16384" width="11.42578125" style="7"/>
  </cols>
  <sheetData>
    <row r="1" spans="1:26" s="7" customFormat="1" ht="43.5" customHeight="1" x14ac:dyDescent="0.25">
      <c r="A1" s="807"/>
      <c r="B1" s="808"/>
      <c r="C1" s="808"/>
      <c r="D1" s="812" t="s">
        <v>39</v>
      </c>
      <c r="E1" s="813"/>
      <c r="F1" s="813"/>
      <c r="G1" s="813"/>
      <c r="H1" s="813"/>
      <c r="I1" s="813"/>
      <c r="J1" s="813"/>
      <c r="K1" s="813"/>
      <c r="L1" s="813"/>
      <c r="M1" s="813"/>
      <c r="N1" s="813"/>
      <c r="O1" s="813"/>
      <c r="P1" s="813"/>
      <c r="Q1" s="813"/>
      <c r="R1" s="813"/>
      <c r="S1" s="813"/>
      <c r="T1" s="813"/>
      <c r="U1" s="813"/>
      <c r="V1" s="814"/>
    </row>
    <row r="2" spans="1:26" s="7" customFormat="1" ht="54.75" customHeight="1" x14ac:dyDescent="0.25">
      <c r="A2" s="809"/>
      <c r="B2" s="715"/>
      <c r="C2" s="715"/>
      <c r="D2" s="815" t="s">
        <v>313</v>
      </c>
      <c r="E2" s="816"/>
      <c r="F2" s="816"/>
      <c r="G2" s="816"/>
      <c r="H2" s="816"/>
      <c r="I2" s="816"/>
      <c r="J2" s="816"/>
      <c r="K2" s="816"/>
      <c r="L2" s="816"/>
      <c r="M2" s="816"/>
      <c r="N2" s="816"/>
      <c r="O2" s="816"/>
      <c r="P2" s="816"/>
      <c r="Q2" s="816"/>
      <c r="R2" s="816"/>
      <c r="S2" s="816"/>
      <c r="T2" s="816"/>
      <c r="U2" s="816"/>
      <c r="V2" s="817"/>
    </row>
    <row r="3" spans="1:26" s="7" customFormat="1" ht="43.5" customHeight="1" thickBot="1" x14ac:dyDescent="0.3">
      <c r="A3" s="810"/>
      <c r="B3" s="811"/>
      <c r="C3" s="811"/>
      <c r="D3" s="818" t="s">
        <v>40</v>
      </c>
      <c r="E3" s="819"/>
      <c r="F3" s="819"/>
      <c r="G3" s="819"/>
      <c r="H3" s="819"/>
      <c r="I3" s="819"/>
      <c r="J3" s="819"/>
      <c r="K3" s="819"/>
      <c r="L3" s="819"/>
      <c r="M3" s="819"/>
      <c r="N3" s="819"/>
      <c r="O3" s="819"/>
      <c r="P3" s="819"/>
      <c r="Q3" s="819"/>
      <c r="R3" s="819"/>
      <c r="S3" s="819"/>
      <c r="T3" s="819"/>
      <c r="U3" s="820"/>
      <c r="V3" s="434" t="s">
        <v>444</v>
      </c>
    </row>
    <row r="4" spans="1:26" s="7" customFormat="1" ht="43.5" customHeight="1" thickBot="1" x14ac:dyDescent="0.3">
      <c r="A4" s="707" t="s">
        <v>0</v>
      </c>
      <c r="B4" s="708"/>
      <c r="C4" s="821"/>
      <c r="D4" s="792" t="s">
        <v>285</v>
      </c>
      <c r="E4" s="793"/>
      <c r="F4" s="793"/>
      <c r="G4" s="793"/>
      <c r="H4" s="793"/>
      <c r="I4" s="793"/>
      <c r="J4" s="793"/>
      <c r="K4" s="793"/>
      <c r="L4" s="793"/>
      <c r="M4" s="793"/>
      <c r="N4" s="793"/>
      <c r="O4" s="793"/>
      <c r="P4" s="793"/>
      <c r="Q4" s="793"/>
      <c r="R4" s="793"/>
      <c r="S4" s="793"/>
      <c r="T4" s="793"/>
      <c r="U4" s="793"/>
      <c r="V4" s="794"/>
    </row>
    <row r="5" spans="1:26" s="7" customFormat="1" ht="43.5" customHeight="1" thickBot="1" x14ac:dyDescent="0.3">
      <c r="A5" s="789" t="s">
        <v>2</v>
      </c>
      <c r="B5" s="790"/>
      <c r="C5" s="791"/>
      <c r="D5" s="792" t="s">
        <v>286</v>
      </c>
      <c r="E5" s="793"/>
      <c r="F5" s="793"/>
      <c r="G5" s="793"/>
      <c r="H5" s="793"/>
      <c r="I5" s="793"/>
      <c r="J5" s="793"/>
      <c r="K5" s="793"/>
      <c r="L5" s="793"/>
      <c r="M5" s="793"/>
      <c r="N5" s="793"/>
      <c r="O5" s="793"/>
      <c r="P5" s="793"/>
      <c r="Q5" s="793"/>
      <c r="R5" s="793"/>
      <c r="S5" s="793"/>
      <c r="T5" s="793"/>
      <c r="U5" s="793"/>
      <c r="V5" s="794"/>
    </row>
    <row r="6" spans="1:26" s="7" customFormat="1" ht="18.75" customHeight="1" thickBot="1" x14ac:dyDescent="0.3">
      <c r="A6" s="795"/>
      <c r="B6" s="796"/>
      <c r="C6" s="796"/>
      <c r="D6" s="796"/>
      <c r="E6" s="796"/>
      <c r="F6" s="796"/>
      <c r="G6" s="796"/>
      <c r="H6" s="796"/>
      <c r="I6" s="796"/>
      <c r="J6" s="796"/>
      <c r="K6" s="796"/>
      <c r="L6" s="796"/>
      <c r="M6" s="796"/>
      <c r="N6" s="796"/>
      <c r="O6" s="796"/>
      <c r="P6" s="796"/>
      <c r="Q6" s="796"/>
      <c r="R6" s="796"/>
      <c r="S6" s="796"/>
      <c r="T6" s="796"/>
      <c r="U6" s="796"/>
      <c r="V6" s="797"/>
    </row>
    <row r="7" spans="1:26" s="9" customFormat="1" ht="32.25" customHeight="1" x14ac:dyDescent="0.25">
      <c r="A7" s="798" t="s">
        <v>23</v>
      </c>
      <c r="B7" s="800" t="s">
        <v>24</v>
      </c>
      <c r="C7" s="802" t="s">
        <v>68</v>
      </c>
      <c r="D7" s="803" t="s">
        <v>25</v>
      </c>
      <c r="E7" s="804"/>
      <c r="F7" s="800" t="s">
        <v>208</v>
      </c>
      <c r="G7" s="800"/>
      <c r="H7" s="800"/>
      <c r="I7" s="800"/>
      <c r="J7" s="800"/>
      <c r="K7" s="800"/>
      <c r="L7" s="800"/>
      <c r="M7" s="800"/>
      <c r="N7" s="800"/>
      <c r="O7" s="800"/>
      <c r="P7" s="800"/>
      <c r="Q7" s="800"/>
      <c r="R7" s="800"/>
      <c r="S7" s="800"/>
      <c r="T7" s="800" t="s">
        <v>29</v>
      </c>
      <c r="U7" s="800"/>
      <c r="V7" s="805" t="s">
        <v>451</v>
      </c>
    </row>
    <row r="8" spans="1:26" s="9" customFormat="1" ht="39.75" customHeight="1" thickBot="1" x14ac:dyDescent="0.3">
      <c r="A8" s="799"/>
      <c r="B8" s="801"/>
      <c r="C8" s="737"/>
      <c r="D8" s="46" t="s">
        <v>26</v>
      </c>
      <c r="E8" s="46" t="s">
        <v>27</v>
      </c>
      <c r="F8" s="46" t="s">
        <v>28</v>
      </c>
      <c r="G8" s="178" t="s">
        <v>6</v>
      </c>
      <c r="H8" s="178" t="s">
        <v>7</v>
      </c>
      <c r="I8" s="178" t="s">
        <v>8</v>
      </c>
      <c r="J8" s="178" t="s">
        <v>9</v>
      </c>
      <c r="K8" s="178" t="s">
        <v>10</v>
      </c>
      <c r="L8" s="178" t="s">
        <v>11</v>
      </c>
      <c r="M8" s="178" t="s">
        <v>12</v>
      </c>
      <c r="N8" s="178" t="s">
        <v>13</v>
      </c>
      <c r="O8" s="178" t="s">
        <v>14</v>
      </c>
      <c r="P8" s="178" t="s">
        <v>15</v>
      </c>
      <c r="Q8" s="178" t="s">
        <v>16</v>
      </c>
      <c r="R8" s="178" t="s">
        <v>17</v>
      </c>
      <c r="S8" s="121" t="s">
        <v>18</v>
      </c>
      <c r="T8" s="121" t="s">
        <v>30</v>
      </c>
      <c r="U8" s="121" t="s">
        <v>31</v>
      </c>
      <c r="V8" s="806"/>
    </row>
    <row r="9" spans="1:26" s="9" customFormat="1" ht="46.5" customHeight="1" x14ac:dyDescent="0.25">
      <c r="A9" s="755" t="s">
        <v>300</v>
      </c>
      <c r="B9" s="757" t="s">
        <v>314</v>
      </c>
      <c r="C9" s="753" t="s">
        <v>315</v>
      </c>
      <c r="D9" s="738" t="s">
        <v>316</v>
      </c>
      <c r="E9" s="738"/>
      <c r="F9" s="179" t="s">
        <v>19</v>
      </c>
      <c r="G9" s="523">
        <v>1.2999999999999999E-2</v>
      </c>
      <c r="H9" s="523">
        <v>7.4999999999999997E-2</v>
      </c>
      <c r="I9" s="523">
        <v>9.2999999999999999E-2</v>
      </c>
      <c r="J9" s="523">
        <v>9.2999999999999999E-2</v>
      </c>
      <c r="K9" s="523">
        <v>9.2999999999999999E-2</v>
      </c>
      <c r="L9" s="523">
        <v>9.2999999999999999E-2</v>
      </c>
      <c r="M9" s="523">
        <v>9.2999999999999999E-2</v>
      </c>
      <c r="N9" s="523">
        <v>9.2999999999999999E-2</v>
      </c>
      <c r="O9" s="523">
        <v>9.2999999999999999E-2</v>
      </c>
      <c r="P9" s="523">
        <v>9.2999999999999999E-2</v>
      </c>
      <c r="Q9" s="523">
        <v>9.2999999999999999E-2</v>
      </c>
      <c r="R9" s="523">
        <v>7.4999999999999997E-2</v>
      </c>
      <c r="S9" s="179">
        <f>SUM(G9:R9)</f>
        <v>0.99999999999999978</v>
      </c>
      <c r="T9" s="784">
        <v>0.30549999999999999</v>
      </c>
      <c r="U9" s="777">
        <v>0.24440000000000001</v>
      </c>
      <c r="V9" s="779" t="s">
        <v>452</v>
      </c>
      <c r="W9" s="7"/>
    </row>
    <row r="10" spans="1:26" s="9" customFormat="1" ht="46.5" customHeight="1" x14ac:dyDescent="0.25">
      <c r="A10" s="755"/>
      <c r="B10" s="758"/>
      <c r="C10" s="754"/>
      <c r="D10" s="760"/>
      <c r="E10" s="760"/>
      <c r="F10" s="180" t="s">
        <v>20</v>
      </c>
      <c r="G10" s="524">
        <v>0</v>
      </c>
      <c r="H10" s="524">
        <v>8.7999999999999995E-2</v>
      </c>
      <c r="I10" s="524">
        <v>9.2999999999999999E-2</v>
      </c>
      <c r="J10" s="524">
        <v>9.2999999999999999E-2</v>
      </c>
      <c r="K10" s="524">
        <v>9.6000000000000002E-2</v>
      </c>
      <c r="L10" s="524">
        <v>9.2999999999999999E-2</v>
      </c>
      <c r="M10" s="524">
        <v>9.2999999999999999E-2</v>
      </c>
      <c r="N10" s="524">
        <v>9.2999999999999999E-2</v>
      </c>
      <c r="O10" s="524">
        <v>0.09</v>
      </c>
      <c r="P10" s="524"/>
      <c r="Q10" s="524"/>
      <c r="R10" s="524"/>
      <c r="S10" s="180">
        <f t="shared" ref="S10:S21" si="0">SUM(G10:R10)</f>
        <v>0.73899999999999988</v>
      </c>
      <c r="T10" s="785"/>
      <c r="U10" s="778"/>
      <c r="V10" s="780"/>
      <c r="W10" s="7"/>
    </row>
    <row r="11" spans="1:26" s="9" customFormat="1" ht="46.5" customHeight="1" x14ac:dyDescent="0.25">
      <c r="A11" s="755"/>
      <c r="B11" s="758"/>
      <c r="C11" s="768" t="s">
        <v>317</v>
      </c>
      <c r="D11" s="749" t="s">
        <v>316</v>
      </c>
      <c r="E11" s="749"/>
      <c r="F11" s="181" t="s">
        <v>19</v>
      </c>
      <c r="G11" s="523"/>
      <c r="H11" s="523">
        <v>5.8000000000000003E-2</v>
      </c>
      <c r="I11" s="523">
        <v>8.2000000000000003E-2</v>
      </c>
      <c r="J11" s="523">
        <v>9.8000000000000004E-2</v>
      </c>
      <c r="K11" s="523">
        <v>9.8000000000000004E-2</v>
      </c>
      <c r="L11" s="523">
        <v>9.8000000000000004E-2</v>
      </c>
      <c r="M11" s="523">
        <v>9.8000000000000004E-2</v>
      </c>
      <c r="N11" s="523">
        <v>9.8000000000000004E-2</v>
      </c>
      <c r="O11" s="523">
        <v>9.8000000000000004E-2</v>
      </c>
      <c r="P11" s="523">
        <v>9.8000000000000004E-2</v>
      </c>
      <c r="Q11" s="523">
        <v>9.8000000000000004E-2</v>
      </c>
      <c r="R11" s="523">
        <v>7.5999999999999998E-2</v>
      </c>
      <c r="S11" s="181">
        <f>SUM(G11:R11)</f>
        <v>0.99999999999999989</v>
      </c>
      <c r="T11" s="785"/>
      <c r="U11" s="782">
        <v>3.73E-2</v>
      </c>
      <c r="V11" s="783" t="s">
        <v>453</v>
      </c>
      <c r="W11" s="7"/>
    </row>
    <row r="12" spans="1:26" s="9" customFormat="1" ht="46.5" customHeight="1" x14ac:dyDescent="0.25">
      <c r="A12" s="755"/>
      <c r="B12" s="758"/>
      <c r="C12" s="763"/>
      <c r="D12" s="760"/>
      <c r="E12" s="760"/>
      <c r="F12" s="180" t="s">
        <v>20</v>
      </c>
      <c r="G12" s="524"/>
      <c r="H12" s="524">
        <v>5.8000000000000003E-2</v>
      </c>
      <c r="I12" s="524">
        <v>8.2000000000000003E-2</v>
      </c>
      <c r="J12" s="524">
        <v>9.8000000000000004E-2</v>
      </c>
      <c r="K12" s="524">
        <v>9.8000000000000004E-2</v>
      </c>
      <c r="L12" s="524">
        <v>9.8000000000000004E-2</v>
      </c>
      <c r="M12" s="524">
        <v>9.8000000000000004E-2</v>
      </c>
      <c r="N12" s="524">
        <v>9.8000000000000004E-2</v>
      </c>
      <c r="O12" s="524">
        <v>9.8000000000000004E-2</v>
      </c>
      <c r="P12" s="524"/>
      <c r="Q12" s="524"/>
      <c r="R12" s="524"/>
      <c r="S12" s="180">
        <f t="shared" ref="S12" si="1">SUM(G12:R12)</f>
        <v>0.72799999999999998</v>
      </c>
      <c r="T12" s="785"/>
      <c r="U12" s="778"/>
      <c r="V12" s="780"/>
      <c r="W12" s="7"/>
    </row>
    <row r="13" spans="1:26" s="9" customFormat="1" ht="46.5" customHeight="1" x14ac:dyDescent="0.25">
      <c r="A13" s="755"/>
      <c r="B13" s="758"/>
      <c r="C13" s="768" t="s">
        <v>318</v>
      </c>
      <c r="D13" s="749" t="s">
        <v>316</v>
      </c>
      <c r="E13" s="749"/>
      <c r="F13" s="181" t="s">
        <v>19</v>
      </c>
      <c r="G13" s="524"/>
      <c r="H13" s="524">
        <v>0.05</v>
      </c>
      <c r="I13" s="524">
        <v>7.5999999999999998E-2</v>
      </c>
      <c r="J13" s="524">
        <v>0.09</v>
      </c>
      <c r="K13" s="524">
        <v>0.10299999999999999</v>
      </c>
      <c r="L13" s="524">
        <v>0.10299999999999999</v>
      </c>
      <c r="M13" s="524">
        <v>0.10299999999999999</v>
      </c>
      <c r="N13" s="524">
        <v>0.10299999999999999</v>
      </c>
      <c r="O13" s="524">
        <v>0.10299999999999999</v>
      </c>
      <c r="P13" s="524">
        <v>0.10299999999999999</v>
      </c>
      <c r="Q13" s="524">
        <v>0.09</v>
      </c>
      <c r="R13" s="524">
        <v>7.5999999999999998E-2</v>
      </c>
      <c r="S13" s="181">
        <f>SUM(G13:R13)</f>
        <v>0.99999999999999989</v>
      </c>
      <c r="T13" s="785"/>
      <c r="U13" s="782">
        <v>2.3800000000000002E-2</v>
      </c>
      <c r="V13" s="783" t="s">
        <v>454</v>
      </c>
      <c r="W13" s="7"/>
    </row>
    <row r="14" spans="1:26" s="9" customFormat="1" ht="46.5" customHeight="1" thickBot="1" x14ac:dyDescent="0.3">
      <c r="A14" s="755"/>
      <c r="B14" s="759"/>
      <c r="C14" s="788"/>
      <c r="D14" s="750"/>
      <c r="E14" s="750"/>
      <c r="F14" s="182" t="s">
        <v>20</v>
      </c>
      <c r="G14" s="524"/>
      <c r="H14" s="524">
        <v>0.05</v>
      </c>
      <c r="I14" s="524">
        <v>7.5999999999999998E-2</v>
      </c>
      <c r="J14" s="524">
        <v>0.09</v>
      </c>
      <c r="K14" s="524">
        <v>8.6999999999999994E-2</v>
      </c>
      <c r="L14" s="524">
        <v>0.11899999999999999</v>
      </c>
      <c r="M14" s="524">
        <v>0.10299999999999999</v>
      </c>
      <c r="N14" s="524">
        <v>0.10299999999999999</v>
      </c>
      <c r="O14" s="524">
        <v>0.10299999999999999</v>
      </c>
      <c r="P14" s="524"/>
      <c r="Q14" s="524"/>
      <c r="R14" s="524"/>
      <c r="S14" s="182">
        <f t="shared" si="0"/>
        <v>0.73099999999999998</v>
      </c>
      <c r="T14" s="786"/>
      <c r="U14" s="787"/>
      <c r="V14" s="780"/>
      <c r="W14" s="7"/>
    </row>
    <row r="15" spans="1:26" s="7" customFormat="1" ht="46.5" customHeight="1" x14ac:dyDescent="0.25">
      <c r="A15" s="755"/>
      <c r="B15" s="761" t="s">
        <v>319</v>
      </c>
      <c r="C15" s="762" t="s">
        <v>320</v>
      </c>
      <c r="D15" s="738" t="s">
        <v>316</v>
      </c>
      <c r="E15" s="738"/>
      <c r="F15" s="181" t="s">
        <v>19</v>
      </c>
      <c r="G15" s="525"/>
      <c r="H15" s="526">
        <v>0.05</v>
      </c>
      <c r="I15" s="526">
        <v>9.5000000000000001E-2</v>
      </c>
      <c r="J15" s="526">
        <v>9.5000000000000001E-2</v>
      </c>
      <c r="K15" s="526">
        <v>9.5000000000000001E-2</v>
      </c>
      <c r="L15" s="526">
        <v>9.5000000000000001E-2</v>
      </c>
      <c r="M15" s="526">
        <v>9.5000000000000001E-2</v>
      </c>
      <c r="N15" s="526">
        <v>9.5000000000000001E-2</v>
      </c>
      <c r="O15" s="526">
        <v>9.5000000000000001E-2</v>
      </c>
      <c r="P15" s="526">
        <v>9.5000000000000001E-2</v>
      </c>
      <c r="Q15" s="526">
        <v>9.5000000000000001E-2</v>
      </c>
      <c r="R15" s="526">
        <v>9.5000000000000001E-2</v>
      </c>
      <c r="S15" s="435">
        <f t="shared" si="0"/>
        <v>0.99999999999999989</v>
      </c>
      <c r="T15" s="770">
        <v>6.8599999999999994E-2</v>
      </c>
      <c r="U15" s="773">
        <v>2.6100000000000002E-2</v>
      </c>
      <c r="V15" s="781" t="s">
        <v>467</v>
      </c>
      <c r="X15" s="184"/>
      <c r="Y15" s="185"/>
    </row>
    <row r="16" spans="1:26" s="7" customFormat="1" ht="46.5" customHeight="1" x14ac:dyDescent="0.25">
      <c r="A16" s="755"/>
      <c r="B16" s="741"/>
      <c r="C16" s="763"/>
      <c r="D16" s="760"/>
      <c r="E16" s="760"/>
      <c r="F16" s="180" t="s">
        <v>20</v>
      </c>
      <c r="G16" s="527"/>
      <c r="H16" s="528">
        <f>+(H15/29)*23</f>
        <v>3.9655172413793106E-2</v>
      </c>
      <c r="I16" s="528">
        <v>8.9800000000000005E-2</v>
      </c>
      <c r="J16" s="529">
        <v>0.10199999999999999</v>
      </c>
      <c r="K16" s="529">
        <v>0.10354482758620691</v>
      </c>
      <c r="L16" s="529">
        <v>9.5000000000000001E-2</v>
      </c>
      <c r="M16" s="529">
        <v>9.5000000000000001E-2</v>
      </c>
      <c r="N16" s="529">
        <v>9.5000000000000001E-2</v>
      </c>
      <c r="O16" s="529">
        <v>9.5000000000000001E-2</v>
      </c>
      <c r="P16" s="529"/>
      <c r="Q16" s="529"/>
      <c r="R16" s="530"/>
      <c r="S16" s="183">
        <f t="shared" si="0"/>
        <v>0.71499999999999997</v>
      </c>
      <c r="T16" s="771"/>
      <c r="U16" s="765"/>
      <c r="V16" s="767"/>
      <c r="X16" s="186"/>
      <c r="Y16" s="185"/>
      <c r="Z16" s="187"/>
    </row>
    <row r="17" spans="1:33" ht="46.5" customHeight="1" x14ac:dyDescent="0.25">
      <c r="A17" s="755"/>
      <c r="B17" s="741"/>
      <c r="C17" s="768" t="s">
        <v>321</v>
      </c>
      <c r="D17" s="749" t="s">
        <v>316</v>
      </c>
      <c r="E17" s="749" t="s">
        <v>316</v>
      </c>
      <c r="F17" s="181" t="s">
        <v>19</v>
      </c>
      <c r="G17" s="527">
        <v>0.05</v>
      </c>
      <c r="H17" s="529">
        <v>0.05</v>
      </c>
      <c r="I17" s="529">
        <v>0.09</v>
      </c>
      <c r="J17" s="529">
        <v>0.09</v>
      </c>
      <c r="K17" s="529">
        <v>0.09</v>
      </c>
      <c r="L17" s="529">
        <v>0.09</v>
      </c>
      <c r="M17" s="529">
        <v>0.09</v>
      </c>
      <c r="N17" s="529">
        <v>0.09</v>
      </c>
      <c r="O17" s="529">
        <v>0.09</v>
      </c>
      <c r="P17" s="529">
        <v>0.09</v>
      </c>
      <c r="Q17" s="529">
        <v>0.09</v>
      </c>
      <c r="R17" s="530">
        <v>0.09</v>
      </c>
      <c r="S17" s="181">
        <f t="shared" si="0"/>
        <v>0.99999999999999978</v>
      </c>
      <c r="T17" s="771"/>
      <c r="U17" s="764">
        <v>8.2000000000000007E-3</v>
      </c>
      <c r="V17" s="766" t="s">
        <v>455</v>
      </c>
      <c r="W17" s="7"/>
      <c r="X17" s="184"/>
      <c r="Y17" s="186"/>
      <c r="Z17" s="7"/>
      <c r="AA17" s="7"/>
      <c r="AB17" s="7"/>
      <c r="AC17" s="7"/>
      <c r="AD17" s="7"/>
      <c r="AE17" s="7"/>
      <c r="AF17" s="7"/>
      <c r="AG17" s="7"/>
    </row>
    <row r="18" spans="1:33" ht="46.5" customHeight="1" x14ac:dyDescent="0.25">
      <c r="A18" s="755"/>
      <c r="B18" s="741"/>
      <c r="C18" s="763"/>
      <c r="D18" s="760"/>
      <c r="E18" s="760"/>
      <c r="F18" s="180" t="s">
        <v>20</v>
      </c>
      <c r="G18" s="527">
        <v>0.05</v>
      </c>
      <c r="H18" s="529">
        <v>0.05</v>
      </c>
      <c r="I18" s="529">
        <v>0.09</v>
      </c>
      <c r="J18" s="529">
        <v>0.09</v>
      </c>
      <c r="K18" s="529">
        <v>0.09</v>
      </c>
      <c r="L18" s="529">
        <v>0.09</v>
      </c>
      <c r="M18" s="529">
        <v>0.09</v>
      </c>
      <c r="N18" s="529">
        <v>0.09</v>
      </c>
      <c r="O18" s="529">
        <v>0.09</v>
      </c>
      <c r="P18" s="529"/>
      <c r="Q18" s="529"/>
      <c r="R18" s="530"/>
      <c r="S18" s="183">
        <f t="shared" si="0"/>
        <v>0.72999999999999987</v>
      </c>
      <c r="T18" s="771"/>
      <c r="U18" s="765"/>
      <c r="V18" s="767"/>
      <c r="W18" s="7"/>
      <c r="X18" s="7"/>
      <c r="Y18" s="7"/>
      <c r="Z18" s="7"/>
      <c r="AA18" s="7"/>
      <c r="AB18" s="7"/>
      <c r="AC18" s="7"/>
      <c r="AD18" s="7"/>
      <c r="AE18" s="7"/>
      <c r="AF18" s="7"/>
      <c r="AG18" s="7"/>
    </row>
    <row r="19" spans="1:33" ht="46.5" customHeight="1" x14ac:dyDescent="0.25">
      <c r="A19" s="755"/>
      <c r="B19" s="741"/>
      <c r="C19" s="768" t="s">
        <v>322</v>
      </c>
      <c r="D19" s="749" t="s">
        <v>316</v>
      </c>
      <c r="E19" s="749" t="s">
        <v>316</v>
      </c>
      <c r="F19" s="181" t="s">
        <v>19</v>
      </c>
      <c r="G19" s="527">
        <v>0.05</v>
      </c>
      <c r="H19" s="529">
        <v>0.05</v>
      </c>
      <c r="I19" s="529">
        <v>0.09</v>
      </c>
      <c r="J19" s="529">
        <v>0.09</v>
      </c>
      <c r="K19" s="529">
        <v>0.09</v>
      </c>
      <c r="L19" s="529">
        <v>0.09</v>
      </c>
      <c r="M19" s="529">
        <v>0.09</v>
      </c>
      <c r="N19" s="529">
        <v>0.09</v>
      </c>
      <c r="O19" s="529">
        <v>0.09</v>
      </c>
      <c r="P19" s="529">
        <v>0.09</v>
      </c>
      <c r="Q19" s="529">
        <v>0.09</v>
      </c>
      <c r="R19" s="530">
        <v>0.09</v>
      </c>
      <c r="S19" s="181">
        <f t="shared" si="0"/>
        <v>0.99999999999999978</v>
      </c>
      <c r="T19" s="771"/>
      <c r="U19" s="764">
        <v>2.6100000000000002E-2</v>
      </c>
      <c r="V19" s="766" t="s">
        <v>456</v>
      </c>
      <c r="W19" s="7"/>
      <c r="X19" s="184"/>
      <c r="Y19" s="186"/>
      <c r="Z19" s="7"/>
      <c r="AA19" s="7"/>
      <c r="AB19" s="7"/>
      <c r="AC19" s="7"/>
      <c r="AD19" s="7"/>
      <c r="AE19" s="7"/>
      <c r="AF19" s="7"/>
      <c r="AG19" s="7"/>
    </row>
    <row r="20" spans="1:33" ht="46.5" customHeight="1" x14ac:dyDescent="0.25">
      <c r="A20" s="755"/>
      <c r="B20" s="741"/>
      <c r="C20" s="769"/>
      <c r="D20" s="739"/>
      <c r="E20" s="739"/>
      <c r="F20" s="180" t="s">
        <v>20</v>
      </c>
      <c r="G20" s="527">
        <v>0.05</v>
      </c>
      <c r="H20" s="529">
        <v>0.05</v>
      </c>
      <c r="I20" s="529">
        <v>0.09</v>
      </c>
      <c r="J20" s="529">
        <v>0.09</v>
      </c>
      <c r="K20" s="529">
        <v>0.09</v>
      </c>
      <c r="L20" s="529">
        <v>0.09</v>
      </c>
      <c r="M20" s="529">
        <v>0.09</v>
      </c>
      <c r="N20" s="529">
        <v>0.09</v>
      </c>
      <c r="O20" s="529">
        <v>0.09</v>
      </c>
      <c r="P20" s="529"/>
      <c r="Q20" s="529"/>
      <c r="R20" s="530"/>
      <c r="S20" s="183">
        <f t="shared" si="0"/>
        <v>0.72999999999999987</v>
      </c>
      <c r="T20" s="771"/>
      <c r="U20" s="765"/>
      <c r="V20" s="767"/>
      <c r="W20" s="7"/>
      <c r="X20" s="7"/>
      <c r="Y20" s="7"/>
      <c r="Z20" s="7"/>
      <c r="AA20" s="7"/>
      <c r="AB20" s="7"/>
      <c r="AC20" s="7"/>
      <c r="AD20" s="7"/>
      <c r="AE20" s="7"/>
      <c r="AF20" s="7"/>
      <c r="AG20" s="7"/>
    </row>
    <row r="21" spans="1:33" ht="46.5" customHeight="1" x14ac:dyDescent="0.25">
      <c r="A21" s="755"/>
      <c r="B21" s="741"/>
      <c r="C21" s="768" t="s">
        <v>323</v>
      </c>
      <c r="D21" s="749" t="s">
        <v>316</v>
      </c>
      <c r="E21" s="749" t="s">
        <v>316</v>
      </c>
      <c r="F21" s="181" t="s">
        <v>19</v>
      </c>
      <c r="G21" s="531">
        <v>0.05</v>
      </c>
      <c r="H21" s="529"/>
      <c r="I21" s="529">
        <v>9.5000000000000001E-2</v>
      </c>
      <c r="J21" s="529">
        <v>9.5000000000000001E-2</v>
      </c>
      <c r="K21" s="529">
        <v>9.5000000000000001E-2</v>
      </c>
      <c r="L21" s="529">
        <v>9.5000000000000001E-2</v>
      </c>
      <c r="M21" s="529">
        <v>9.5000000000000001E-2</v>
      </c>
      <c r="N21" s="529">
        <v>9.5000000000000001E-2</v>
      </c>
      <c r="O21" s="529">
        <v>9.5000000000000001E-2</v>
      </c>
      <c r="P21" s="529">
        <v>9.5000000000000001E-2</v>
      </c>
      <c r="Q21" s="529">
        <v>9.5000000000000001E-2</v>
      </c>
      <c r="R21" s="529">
        <v>9.5000000000000001E-2</v>
      </c>
      <c r="S21" s="181">
        <f t="shared" si="0"/>
        <v>0.99999999999999989</v>
      </c>
      <c r="T21" s="771"/>
      <c r="U21" s="764">
        <v>8.2000000000000007E-3</v>
      </c>
      <c r="V21" s="775" t="s">
        <v>457</v>
      </c>
      <c r="W21" s="7"/>
      <c r="X21" s="184"/>
      <c r="Y21" s="186"/>
      <c r="Z21" s="7"/>
      <c r="AA21" s="7"/>
      <c r="AB21" s="7"/>
      <c r="AC21" s="7"/>
      <c r="AD21" s="7"/>
      <c r="AE21" s="7"/>
      <c r="AF21" s="7"/>
      <c r="AG21" s="7"/>
    </row>
    <row r="22" spans="1:33" ht="46.5" customHeight="1" thickBot="1" x14ac:dyDescent="0.3">
      <c r="A22" s="755"/>
      <c r="B22" s="741"/>
      <c r="C22" s="769"/>
      <c r="D22" s="750"/>
      <c r="E22" s="750"/>
      <c r="F22" s="183" t="s">
        <v>20</v>
      </c>
      <c r="G22" s="531">
        <v>0.05</v>
      </c>
      <c r="H22" s="532"/>
      <c r="I22" s="532">
        <v>9.5000000000000001E-2</v>
      </c>
      <c r="J22" s="532">
        <v>9.5000000000000001E-2</v>
      </c>
      <c r="K22" s="532">
        <v>0</v>
      </c>
      <c r="L22" s="532">
        <v>0</v>
      </c>
      <c r="M22" s="533">
        <v>0</v>
      </c>
      <c r="N22" s="533">
        <v>0</v>
      </c>
      <c r="O22" s="533">
        <v>0</v>
      </c>
      <c r="P22" s="533"/>
      <c r="Q22" s="533"/>
      <c r="R22" s="534"/>
      <c r="S22" s="182">
        <f>SUM(G22:R22)</f>
        <v>0.24000000000000002</v>
      </c>
      <c r="T22" s="772"/>
      <c r="U22" s="774"/>
      <c r="V22" s="776"/>
      <c r="W22" s="7"/>
      <c r="X22" s="7"/>
      <c r="Y22" s="7"/>
      <c r="Z22" s="7"/>
      <c r="AA22" s="7"/>
      <c r="AB22" s="7"/>
      <c r="AC22" s="7"/>
      <c r="AD22" s="7"/>
      <c r="AE22" s="7"/>
      <c r="AF22" s="7"/>
      <c r="AG22" s="7"/>
    </row>
    <row r="23" spans="1:33" ht="46.5" customHeight="1" x14ac:dyDescent="0.25">
      <c r="A23" s="755"/>
      <c r="B23" s="761" t="s">
        <v>324</v>
      </c>
      <c r="C23" s="762" t="s">
        <v>325</v>
      </c>
      <c r="D23" s="738" t="s">
        <v>316</v>
      </c>
      <c r="E23" s="738"/>
      <c r="F23" s="188" t="s">
        <v>19</v>
      </c>
      <c r="G23" s="535"/>
      <c r="H23" s="536">
        <v>0.2</v>
      </c>
      <c r="I23" s="536">
        <v>0.3</v>
      </c>
      <c r="J23" s="536">
        <v>0.5</v>
      </c>
      <c r="K23" s="536"/>
      <c r="L23" s="536"/>
      <c r="M23" s="536"/>
      <c r="N23" s="537"/>
      <c r="O23" s="536"/>
      <c r="P23" s="536"/>
      <c r="Q23" s="536"/>
      <c r="R23" s="538"/>
      <c r="S23" s="181">
        <f t="shared" ref="S23:S25" si="2">SUM(G23:R23)</f>
        <v>1</v>
      </c>
      <c r="T23" s="740">
        <v>0.62590000000000001</v>
      </c>
      <c r="U23" s="743">
        <v>0.18779999999999999</v>
      </c>
      <c r="V23" s="745" t="s">
        <v>458</v>
      </c>
      <c r="W23" s="7"/>
      <c r="X23" s="7"/>
      <c r="Y23" s="7"/>
      <c r="Z23" s="7"/>
      <c r="AA23" s="7"/>
      <c r="AB23" s="7"/>
      <c r="AC23" s="7"/>
      <c r="AD23" s="7"/>
      <c r="AE23" s="7"/>
      <c r="AF23" s="7"/>
      <c r="AG23" s="7"/>
    </row>
    <row r="24" spans="1:33" ht="46.5" customHeight="1" thickBot="1" x14ac:dyDescent="0.3">
      <c r="A24" s="755"/>
      <c r="B24" s="741"/>
      <c r="C24" s="763"/>
      <c r="D24" s="739"/>
      <c r="E24" s="739"/>
      <c r="F24" s="180" t="s">
        <v>20</v>
      </c>
      <c r="G24" s="539"/>
      <c r="H24" s="524">
        <v>0.2</v>
      </c>
      <c r="I24" s="524">
        <v>0.3</v>
      </c>
      <c r="J24" s="524">
        <v>0.1</v>
      </c>
      <c r="K24" s="524">
        <v>0.1</v>
      </c>
      <c r="L24" s="524">
        <v>0.3</v>
      </c>
      <c r="M24" s="524"/>
      <c r="N24" s="524"/>
      <c r="O24" s="529"/>
      <c r="P24" s="524"/>
      <c r="Q24" s="524"/>
      <c r="R24" s="540"/>
      <c r="S24" s="183">
        <f t="shared" si="2"/>
        <v>1</v>
      </c>
      <c r="T24" s="741"/>
      <c r="U24" s="744"/>
      <c r="V24" s="746"/>
      <c r="W24" s="7"/>
      <c r="X24" s="7"/>
      <c r="Y24" s="7"/>
      <c r="Z24" s="7"/>
      <c r="AA24" s="7"/>
      <c r="AB24" s="7"/>
      <c r="AC24" s="7"/>
      <c r="AD24" s="7"/>
      <c r="AE24" s="7"/>
      <c r="AF24" s="7"/>
      <c r="AG24" s="7"/>
    </row>
    <row r="25" spans="1:33" ht="46.5" customHeight="1" x14ac:dyDescent="0.25">
      <c r="A25" s="755"/>
      <c r="B25" s="741"/>
      <c r="C25" s="747" t="s">
        <v>326</v>
      </c>
      <c r="D25" s="749" t="s">
        <v>316</v>
      </c>
      <c r="E25" s="749"/>
      <c r="F25" s="181" t="s">
        <v>19</v>
      </c>
      <c r="G25" s="541"/>
      <c r="H25" s="524">
        <v>0.05</v>
      </c>
      <c r="I25" s="524">
        <v>0.05</v>
      </c>
      <c r="J25" s="524">
        <v>0.05</v>
      </c>
      <c r="K25" s="524">
        <v>0.1</v>
      </c>
      <c r="L25" s="524">
        <v>0.1</v>
      </c>
      <c r="M25" s="524">
        <v>0.1</v>
      </c>
      <c r="N25" s="524">
        <v>0.1</v>
      </c>
      <c r="O25" s="524">
        <v>0.125</v>
      </c>
      <c r="P25" s="524">
        <v>0.1</v>
      </c>
      <c r="Q25" s="524">
        <v>0.1</v>
      </c>
      <c r="R25" s="524">
        <v>0.125</v>
      </c>
      <c r="S25" s="181">
        <f t="shared" si="2"/>
        <v>0.99999999999999989</v>
      </c>
      <c r="T25" s="741"/>
      <c r="U25" s="751">
        <v>0.43809999999999999</v>
      </c>
      <c r="V25" s="753" t="s">
        <v>459</v>
      </c>
      <c r="W25" s="7"/>
      <c r="X25" s="7"/>
      <c r="Y25" s="7"/>
      <c r="Z25" s="7"/>
      <c r="AA25" s="7"/>
      <c r="AB25" s="7"/>
      <c r="AC25" s="7"/>
      <c r="AD25" s="7"/>
      <c r="AE25" s="7"/>
      <c r="AF25" s="7"/>
      <c r="AG25" s="7"/>
    </row>
    <row r="26" spans="1:33" ht="46.5" customHeight="1" thickBot="1" x14ac:dyDescent="0.3">
      <c r="A26" s="756"/>
      <c r="B26" s="742"/>
      <c r="C26" s="748"/>
      <c r="D26" s="750"/>
      <c r="E26" s="750"/>
      <c r="F26" s="180" t="s">
        <v>20</v>
      </c>
      <c r="G26" s="542"/>
      <c r="H26" s="533">
        <v>0.05</v>
      </c>
      <c r="I26" s="533">
        <v>0.05</v>
      </c>
      <c r="J26" s="533">
        <v>0.05</v>
      </c>
      <c r="K26" s="533">
        <v>0.1</v>
      </c>
      <c r="L26" s="533">
        <v>0.1</v>
      </c>
      <c r="M26" s="533">
        <v>0.1</v>
      </c>
      <c r="N26" s="533">
        <v>0.1</v>
      </c>
      <c r="O26" s="533">
        <v>0.125</v>
      </c>
      <c r="P26" s="533"/>
      <c r="Q26" s="533"/>
      <c r="R26" s="534"/>
      <c r="S26" s="182">
        <f>SUM(G26:R26)</f>
        <v>0.67499999999999993</v>
      </c>
      <c r="T26" s="742"/>
      <c r="U26" s="752"/>
      <c r="V26" s="754"/>
      <c r="X26" s="7"/>
      <c r="Y26" s="7"/>
      <c r="Z26" s="7"/>
      <c r="AA26" s="7"/>
      <c r="AB26" s="7"/>
      <c r="AC26" s="7"/>
      <c r="AD26" s="7"/>
      <c r="AE26" s="7"/>
      <c r="AF26" s="7"/>
      <c r="AG26" s="7"/>
    </row>
    <row r="27" spans="1:33" s="11" customFormat="1" ht="27.75" customHeight="1" thickBot="1" x14ac:dyDescent="0.3">
      <c r="A27" s="736" t="s">
        <v>327</v>
      </c>
      <c r="B27" s="737"/>
      <c r="C27" s="737"/>
      <c r="D27" s="737"/>
      <c r="E27" s="737"/>
      <c r="F27" s="737"/>
      <c r="G27" s="737"/>
      <c r="H27" s="737"/>
      <c r="I27" s="737"/>
      <c r="J27" s="737"/>
      <c r="K27" s="737"/>
      <c r="L27" s="737"/>
      <c r="M27" s="737"/>
      <c r="N27" s="737"/>
      <c r="O27" s="737"/>
      <c r="P27" s="737"/>
      <c r="Q27" s="737"/>
      <c r="R27" s="737"/>
      <c r="S27" s="737"/>
      <c r="T27" s="189">
        <f>SUM(T9:T26)</f>
        <v>1</v>
      </c>
      <c r="U27" s="190">
        <f>SUM(U9:U26)</f>
        <v>1</v>
      </c>
      <c r="V27" s="191"/>
      <c r="W27" s="10"/>
      <c r="X27" s="10"/>
      <c r="Y27" s="10"/>
      <c r="Z27" s="10"/>
      <c r="AA27" s="10"/>
      <c r="AB27" s="10"/>
      <c r="AC27" s="10"/>
      <c r="AD27" s="10"/>
      <c r="AE27" s="10"/>
      <c r="AF27" s="10"/>
      <c r="AG27" s="10"/>
    </row>
    <row r="28" spans="1:33" x14ac:dyDescent="0.25">
      <c r="A28" s="9"/>
      <c r="B28" s="9"/>
      <c r="C28" s="15"/>
      <c r="D28" s="9"/>
      <c r="E28" s="9"/>
      <c r="F28" s="9"/>
      <c r="G28" s="9"/>
      <c r="H28" s="445"/>
      <c r="I28" s="445"/>
      <c r="J28" s="445"/>
      <c r="K28" s="445"/>
      <c r="L28" s="445"/>
      <c r="M28" s="445"/>
      <c r="N28" s="445"/>
      <c r="O28" s="445"/>
      <c r="P28" s="445"/>
      <c r="Q28" s="445"/>
      <c r="R28" s="445"/>
      <c r="S28" s="12"/>
      <c r="T28" s="12"/>
      <c r="U28" s="12"/>
    </row>
    <row r="29" spans="1:33" x14ac:dyDescent="0.25">
      <c r="A29" s="9"/>
      <c r="B29" s="9"/>
      <c r="C29" s="15"/>
      <c r="D29" s="9"/>
      <c r="E29" s="9"/>
      <c r="F29" s="9"/>
      <c r="G29" s="9"/>
      <c r="H29" s="397"/>
      <c r="I29" s="396"/>
      <c r="J29" s="192">
        <v>1</v>
      </c>
      <c r="K29" s="9"/>
      <c r="L29" s="9"/>
      <c r="M29" s="9"/>
      <c r="N29" s="12"/>
      <c r="O29" s="12"/>
      <c r="P29" s="12"/>
      <c r="Q29" s="12"/>
      <c r="R29" s="12"/>
      <c r="S29" s="12"/>
      <c r="T29" s="12"/>
      <c r="U29" s="12"/>
    </row>
    <row r="30" spans="1:33" ht="15" customHeight="1" x14ac:dyDescent="0.25">
      <c r="B30" s="24" t="s">
        <v>35</v>
      </c>
      <c r="C30"/>
      <c r="D30"/>
      <c r="E30"/>
      <c r="F30"/>
      <c r="G30" s="394"/>
      <c r="H30" s="394"/>
      <c r="I30" s="394"/>
      <c r="J30" s="394"/>
      <c r="K30" s="394"/>
      <c r="L30" s="394"/>
      <c r="M30" s="394"/>
      <c r="N30" s="394"/>
      <c r="O30" s="394"/>
      <c r="P30" s="394"/>
      <c r="Q30" s="394"/>
      <c r="R30" s="12"/>
      <c r="S30" s="12"/>
      <c r="T30" s="12"/>
      <c r="U30" s="12"/>
    </row>
    <row r="31" spans="1:33" ht="30.75" customHeight="1" x14ac:dyDescent="0.25">
      <c r="B31" s="395" t="s">
        <v>36</v>
      </c>
      <c r="C31" s="666" t="s">
        <v>37</v>
      </c>
      <c r="D31" s="666"/>
      <c r="E31" s="666"/>
      <c r="F31" s="666"/>
      <c r="G31" s="666"/>
      <c r="H31" s="666"/>
      <c r="I31" s="667" t="s">
        <v>38</v>
      </c>
      <c r="J31" s="667"/>
      <c r="K31" s="667"/>
      <c r="L31" s="667"/>
      <c r="M31" s="667"/>
      <c r="N31" s="667"/>
      <c r="O31" s="667"/>
      <c r="P31" s="667"/>
      <c r="Q31" s="667"/>
      <c r="R31" s="12"/>
      <c r="S31" s="193"/>
      <c r="T31" s="12"/>
      <c r="U31" s="194"/>
      <c r="V31" s="386"/>
    </row>
    <row r="32" spans="1:33" ht="30.75" customHeight="1" x14ac:dyDescent="0.25">
      <c r="A32" s="9"/>
      <c r="B32" s="50">
        <v>13</v>
      </c>
      <c r="C32" s="709" t="s">
        <v>81</v>
      </c>
      <c r="D32" s="709"/>
      <c r="E32" s="709"/>
      <c r="F32" s="709"/>
      <c r="G32" s="709"/>
      <c r="H32" s="709"/>
      <c r="I32" s="710" t="s">
        <v>82</v>
      </c>
      <c r="J32" s="710"/>
      <c r="K32" s="710"/>
      <c r="L32" s="710"/>
      <c r="M32" s="710"/>
      <c r="N32" s="710"/>
      <c r="O32" s="710"/>
      <c r="P32" s="710"/>
      <c r="Q32" s="710"/>
      <c r="R32" s="12"/>
      <c r="S32" s="12"/>
      <c r="T32" s="12"/>
      <c r="U32" s="194"/>
      <c r="V32" s="368"/>
    </row>
    <row r="33" spans="1:21" ht="30.75" customHeight="1" x14ac:dyDescent="0.25">
      <c r="A33" s="9"/>
      <c r="B33" s="50">
        <v>14</v>
      </c>
      <c r="C33" s="709" t="s">
        <v>442</v>
      </c>
      <c r="D33" s="709"/>
      <c r="E33" s="709"/>
      <c r="F33" s="709"/>
      <c r="G33" s="709"/>
      <c r="H33" s="709"/>
      <c r="I33" s="710" t="s">
        <v>443</v>
      </c>
      <c r="J33" s="710"/>
      <c r="K33" s="710"/>
      <c r="L33" s="710"/>
      <c r="M33" s="710"/>
      <c r="N33" s="710"/>
      <c r="O33" s="710"/>
      <c r="P33" s="710"/>
      <c r="Q33" s="710"/>
      <c r="R33" s="12"/>
      <c r="S33" s="12"/>
      <c r="T33" s="12"/>
      <c r="U33" s="12"/>
    </row>
    <row r="34" spans="1:21" x14ac:dyDescent="0.25">
      <c r="A34" s="9"/>
      <c r="Q34" s="12"/>
      <c r="R34" s="12"/>
      <c r="S34" s="12"/>
      <c r="T34" s="12"/>
      <c r="U34" s="12"/>
    </row>
    <row r="35" spans="1:21" x14ac:dyDescent="0.25">
      <c r="A35" s="9"/>
      <c r="Q35" s="12"/>
      <c r="R35" s="12"/>
      <c r="S35" s="12"/>
      <c r="T35" s="12"/>
      <c r="U35" s="12"/>
    </row>
    <row r="36" spans="1:21" x14ac:dyDescent="0.25">
      <c r="A36" s="9"/>
      <c r="B36" s="9"/>
      <c r="C36" s="15"/>
      <c r="D36" s="9"/>
      <c r="E36" s="9"/>
      <c r="F36" s="9"/>
      <c r="G36" s="9"/>
      <c r="H36" s="9"/>
      <c r="I36" s="9"/>
      <c r="J36" s="9"/>
      <c r="K36" s="386"/>
      <c r="L36" s="386"/>
      <c r="M36" s="9"/>
      <c r="N36" s="12"/>
      <c r="O36" s="12"/>
      <c r="P36" s="12"/>
      <c r="Q36" s="12"/>
      <c r="R36" s="12"/>
      <c r="S36" s="12"/>
      <c r="T36" s="12"/>
      <c r="U36" s="12"/>
    </row>
    <row r="37" spans="1:21" x14ac:dyDescent="0.25">
      <c r="A37" s="9"/>
      <c r="B37" s="9"/>
      <c r="C37" s="15"/>
      <c r="D37" s="9"/>
      <c r="E37" s="9"/>
      <c r="F37" s="9"/>
      <c r="G37" s="9"/>
      <c r="H37" s="9"/>
      <c r="I37" s="9"/>
      <c r="J37" s="9"/>
      <c r="K37" s="386"/>
      <c r="L37" s="397"/>
      <c r="M37" s="9"/>
      <c r="N37" s="12"/>
      <c r="O37" s="12"/>
      <c r="P37" s="12"/>
      <c r="Q37" s="12"/>
      <c r="R37" s="12"/>
      <c r="S37" s="12"/>
      <c r="T37" s="12"/>
      <c r="U37" s="12"/>
    </row>
    <row r="38" spans="1:21" x14ac:dyDescent="0.25">
      <c r="A38" s="9"/>
      <c r="B38" s="9"/>
      <c r="C38" s="15"/>
      <c r="D38" s="9"/>
      <c r="E38" s="9"/>
      <c r="F38" s="9"/>
      <c r="G38" s="9"/>
      <c r="H38" s="9"/>
      <c r="I38" s="9"/>
      <c r="J38" s="9"/>
      <c r="K38" s="9"/>
      <c r="L38" s="9"/>
      <c r="M38" s="9"/>
      <c r="N38" s="12"/>
      <c r="O38" s="12"/>
      <c r="P38" s="12"/>
      <c r="Q38" s="12"/>
      <c r="R38" s="12"/>
      <c r="S38" s="12"/>
      <c r="T38" s="12"/>
      <c r="U38" s="12"/>
    </row>
    <row r="39" spans="1:21" x14ac:dyDescent="0.25">
      <c r="A39" s="9"/>
      <c r="B39" s="9"/>
      <c r="C39" s="15"/>
      <c r="D39" s="9"/>
      <c r="E39" s="9"/>
      <c r="F39" s="9"/>
      <c r="G39" s="9"/>
      <c r="H39" s="368"/>
      <c r="I39" s="368"/>
      <c r="J39" s="368"/>
      <c r="K39" s="368"/>
      <c r="L39" s="368"/>
      <c r="M39" s="368"/>
      <c r="N39" s="368"/>
      <c r="O39" s="368"/>
      <c r="P39" s="368"/>
      <c r="Q39" s="368"/>
      <c r="R39" s="368"/>
      <c r="S39" s="12"/>
      <c r="T39" s="12"/>
      <c r="U39" s="12"/>
    </row>
    <row r="40" spans="1:21" x14ac:dyDescent="0.25">
      <c r="A40" s="9"/>
      <c r="B40" s="9"/>
      <c r="C40" s="15"/>
      <c r="D40" s="9"/>
      <c r="E40" s="9"/>
      <c r="F40" s="9"/>
      <c r="G40" s="9"/>
      <c r="H40" s="9"/>
      <c r="I40" s="9"/>
      <c r="J40" s="9"/>
      <c r="K40" s="9"/>
      <c r="L40" s="9"/>
      <c r="M40" s="9"/>
      <c r="N40" s="12"/>
      <c r="O40" s="12"/>
      <c r="P40" s="12"/>
      <c r="Q40" s="12"/>
      <c r="R40" s="12"/>
      <c r="S40" s="12"/>
      <c r="T40" s="12"/>
      <c r="U40" s="12"/>
    </row>
    <row r="41" spans="1:21" x14ac:dyDescent="0.25">
      <c r="A41" s="9"/>
      <c r="B41" s="9"/>
      <c r="C41" s="15"/>
      <c r="D41" s="9"/>
      <c r="E41" s="9"/>
      <c r="F41" s="9"/>
      <c r="G41" s="9"/>
      <c r="H41" s="9"/>
      <c r="I41" s="9"/>
      <c r="J41" s="9"/>
      <c r="K41" s="9"/>
      <c r="L41" s="9"/>
      <c r="M41" s="9"/>
      <c r="N41" s="12"/>
      <c r="O41" s="12"/>
      <c r="P41" s="12"/>
      <c r="Q41" s="12"/>
      <c r="R41" s="12"/>
      <c r="S41" s="12"/>
      <c r="T41" s="12"/>
      <c r="U41" s="12"/>
    </row>
    <row r="42" spans="1:21" x14ac:dyDescent="0.25">
      <c r="A42" s="9"/>
      <c r="B42" s="9"/>
      <c r="C42" s="15"/>
      <c r="D42" s="9"/>
      <c r="E42" s="9"/>
      <c r="F42" s="9"/>
      <c r="G42" s="9"/>
      <c r="H42" s="9"/>
      <c r="I42" s="9"/>
      <c r="J42" s="9"/>
      <c r="K42" s="9"/>
      <c r="L42" s="9"/>
      <c r="M42" s="9"/>
      <c r="N42" s="12"/>
      <c r="O42" s="12"/>
      <c r="P42" s="12"/>
      <c r="Q42" s="12"/>
      <c r="R42" s="12"/>
      <c r="S42" s="12"/>
      <c r="T42" s="12"/>
      <c r="U42" s="12"/>
    </row>
    <row r="43" spans="1:21" x14ac:dyDescent="0.25">
      <c r="A43" s="9"/>
      <c r="B43" s="9"/>
      <c r="C43" s="15"/>
      <c r="D43" s="9"/>
      <c r="E43" s="9"/>
      <c r="F43" s="9"/>
      <c r="G43" s="9"/>
      <c r="H43" s="9"/>
      <c r="I43" s="9"/>
      <c r="J43" s="9"/>
      <c r="K43" s="9"/>
      <c r="L43" s="9"/>
      <c r="M43" s="9"/>
      <c r="N43" s="12"/>
      <c r="O43" s="12"/>
      <c r="P43" s="12"/>
      <c r="Q43" s="12"/>
      <c r="R43" s="12"/>
      <c r="S43" s="12"/>
      <c r="T43" s="12"/>
      <c r="U43" s="12"/>
    </row>
    <row r="44" spans="1:21" x14ac:dyDescent="0.25">
      <c r="A44" s="9"/>
      <c r="B44" s="9"/>
      <c r="C44" s="15"/>
      <c r="D44" s="9"/>
      <c r="E44" s="9"/>
      <c r="F44" s="9"/>
      <c r="G44" s="9"/>
      <c r="H44" s="9"/>
      <c r="I44" s="9"/>
      <c r="J44" s="9"/>
      <c r="K44" s="9"/>
      <c r="L44" s="9"/>
      <c r="M44" s="9"/>
      <c r="N44" s="12"/>
      <c r="O44" s="12"/>
      <c r="P44" s="12"/>
      <c r="Q44" s="12"/>
      <c r="R44" s="12"/>
      <c r="S44" s="12"/>
      <c r="T44" s="12"/>
      <c r="U44" s="12"/>
    </row>
    <row r="45" spans="1:21" x14ac:dyDescent="0.25">
      <c r="A45" s="9"/>
      <c r="B45" s="9"/>
      <c r="C45" s="15"/>
      <c r="D45" s="9"/>
      <c r="E45" s="9"/>
      <c r="F45" s="9"/>
      <c r="G45" s="9"/>
      <c r="H45" s="9"/>
      <c r="I45" s="9"/>
      <c r="J45" s="9"/>
      <c r="K45" s="9"/>
      <c r="L45" s="9"/>
      <c r="M45" s="9"/>
      <c r="N45" s="12"/>
      <c r="O45" s="12"/>
      <c r="P45" s="12"/>
      <c r="Q45" s="12"/>
      <c r="R45" s="12"/>
      <c r="S45" s="12"/>
      <c r="T45" s="12"/>
      <c r="U45" s="12"/>
    </row>
    <row r="46" spans="1:21" x14ac:dyDescent="0.25">
      <c r="A46" s="9"/>
      <c r="B46" s="9"/>
      <c r="C46" s="15"/>
      <c r="D46" s="9"/>
      <c r="E46" s="9"/>
      <c r="F46" s="9"/>
      <c r="G46" s="9"/>
      <c r="H46" s="9"/>
      <c r="I46" s="9"/>
      <c r="J46" s="9"/>
      <c r="K46" s="9"/>
      <c r="L46" s="9"/>
      <c r="M46" s="9"/>
      <c r="N46" s="12"/>
      <c r="O46" s="12"/>
      <c r="P46" s="12"/>
      <c r="Q46" s="12"/>
      <c r="R46" s="12"/>
      <c r="S46" s="12"/>
      <c r="T46" s="12"/>
      <c r="U46" s="12"/>
    </row>
    <row r="47" spans="1:21" x14ac:dyDescent="0.25">
      <c r="A47" s="9"/>
      <c r="B47" s="9"/>
      <c r="C47" s="15"/>
      <c r="D47" s="9"/>
      <c r="E47" s="9"/>
      <c r="F47" s="9"/>
      <c r="G47" s="9"/>
      <c r="H47" s="9"/>
      <c r="I47" s="9"/>
      <c r="J47" s="9"/>
      <c r="K47" s="9"/>
      <c r="L47" s="9"/>
      <c r="M47" s="9"/>
      <c r="N47" s="12"/>
      <c r="O47" s="12"/>
      <c r="P47" s="12"/>
      <c r="Q47" s="12"/>
      <c r="R47" s="12"/>
      <c r="S47" s="12"/>
      <c r="T47" s="12"/>
      <c r="U47" s="12"/>
    </row>
    <row r="48" spans="1:21" x14ac:dyDescent="0.25">
      <c r="A48" s="9"/>
      <c r="B48" s="9"/>
      <c r="C48" s="15"/>
      <c r="D48" s="9"/>
      <c r="E48" s="9"/>
      <c r="F48" s="9"/>
      <c r="G48" s="9"/>
      <c r="H48" s="9"/>
      <c r="I48" s="9"/>
      <c r="J48" s="9"/>
      <c r="K48" s="9"/>
      <c r="L48" s="9"/>
      <c r="M48" s="9"/>
      <c r="N48" s="12"/>
      <c r="O48" s="12"/>
      <c r="P48" s="12"/>
      <c r="Q48" s="12"/>
      <c r="R48" s="12"/>
      <c r="S48" s="12"/>
      <c r="T48" s="12"/>
      <c r="U48" s="12"/>
    </row>
    <row r="49" spans="1:21" x14ac:dyDescent="0.25">
      <c r="A49" s="9"/>
      <c r="B49" s="9"/>
      <c r="C49" s="15"/>
      <c r="D49" s="9"/>
      <c r="E49" s="9"/>
      <c r="F49" s="9"/>
      <c r="G49" s="9"/>
      <c r="H49" s="9"/>
      <c r="I49" s="9"/>
      <c r="J49" s="9"/>
      <c r="K49" s="9"/>
      <c r="L49" s="9"/>
      <c r="M49" s="9"/>
      <c r="N49" s="12"/>
      <c r="O49" s="12"/>
      <c r="P49" s="12"/>
      <c r="Q49" s="12"/>
      <c r="R49" s="12"/>
      <c r="S49" s="12"/>
      <c r="T49" s="12"/>
      <c r="U49" s="12"/>
    </row>
    <row r="50" spans="1:21" x14ac:dyDescent="0.25">
      <c r="A50" s="9"/>
      <c r="B50" s="9"/>
      <c r="C50" s="15"/>
      <c r="D50" s="9"/>
      <c r="E50" s="9"/>
      <c r="F50" s="9"/>
      <c r="G50" s="9"/>
      <c r="H50" s="9"/>
      <c r="I50" s="9"/>
      <c r="J50" s="9"/>
      <c r="K50" s="9"/>
      <c r="L50" s="9"/>
      <c r="M50" s="9"/>
      <c r="N50" s="12"/>
      <c r="O50" s="12"/>
      <c r="P50" s="12"/>
      <c r="Q50" s="12"/>
      <c r="R50" s="12"/>
      <c r="S50" s="12"/>
      <c r="T50" s="12"/>
      <c r="U50" s="12"/>
    </row>
    <row r="51" spans="1:21" x14ac:dyDescent="0.25">
      <c r="A51" s="9"/>
      <c r="B51" s="9"/>
      <c r="C51" s="15"/>
      <c r="D51" s="9"/>
      <c r="E51" s="9"/>
      <c r="F51" s="9"/>
      <c r="G51" s="9"/>
      <c r="H51" s="9"/>
      <c r="I51" s="9"/>
      <c r="J51" s="9"/>
      <c r="K51" s="9"/>
      <c r="L51" s="9"/>
      <c r="M51" s="9"/>
      <c r="N51" s="12"/>
      <c r="O51" s="12"/>
      <c r="P51" s="12"/>
      <c r="Q51" s="12"/>
      <c r="R51" s="12"/>
      <c r="S51" s="12"/>
      <c r="T51" s="12"/>
      <c r="U51" s="12"/>
    </row>
    <row r="52" spans="1:21" x14ac:dyDescent="0.25">
      <c r="A52" s="9"/>
      <c r="B52" s="9"/>
      <c r="C52" s="15"/>
      <c r="D52" s="9"/>
      <c r="E52" s="9"/>
      <c r="F52" s="9"/>
      <c r="G52" s="9"/>
      <c r="H52" s="9"/>
      <c r="I52" s="9"/>
      <c r="J52" s="9"/>
      <c r="K52" s="9"/>
      <c r="L52" s="9"/>
      <c r="M52" s="9"/>
      <c r="N52" s="12"/>
      <c r="O52" s="12"/>
      <c r="P52" s="12"/>
      <c r="Q52" s="12"/>
      <c r="R52" s="12"/>
      <c r="S52" s="12"/>
      <c r="T52" s="12"/>
      <c r="U52" s="12"/>
    </row>
    <row r="53" spans="1:21" x14ac:dyDescent="0.25">
      <c r="A53" s="9"/>
      <c r="B53" s="9"/>
      <c r="C53" s="15"/>
      <c r="D53" s="9"/>
      <c r="E53" s="9"/>
      <c r="F53" s="9"/>
      <c r="G53" s="9"/>
      <c r="H53" s="9"/>
      <c r="I53" s="9"/>
      <c r="J53" s="9"/>
      <c r="K53" s="9"/>
      <c r="L53" s="9"/>
      <c r="M53" s="9"/>
      <c r="N53" s="12"/>
      <c r="O53" s="12"/>
      <c r="P53" s="12"/>
      <c r="Q53" s="12"/>
      <c r="R53" s="12"/>
      <c r="S53" s="12"/>
      <c r="T53" s="12"/>
      <c r="U53" s="12"/>
    </row>
    <row r="54" spans="1:21" x14ac:dyDescent="0.25">
      <c r="A54" s="9"/>
      <c r="B54" s="9"/>
      <c r="C54" s="15"/>
      <c r="D54" s="9"/>
      <c r="E54" s="9"/>
      <c r="F54" s="9"/>
      <c r="G54" s="9"/>
      <c r="H54" s="9"/>
      <c r="I54" s="9"/>
      <c r="J54" s="9"/>
      <c r="K54" s="9"/>
      <c r="L54" s="9"/>
      <c r="M54" s="9"/>
      <c r="N54" s="12"/>
      <c r="O54" s="12"/>
      <c r="P54" s="12"/>
      <c r="Q54" s="12"/>
      <c r="R54" s="12"/>
      <c r="S54" s="12"/>
      <c r="T54" s="12"/>
      <c r="U54" s="12"/>
    </row>
    <row r="55" spans="1:21" x14ac:dyDescent="0.25">
      <c r="A55" s="9"/>
      <c r="B55" s="9"/>
      <c r="C55" s="15"/>
      <c r="D55" s="9"/>
      <c r="E55" s="9"/>
      <c r="F55" s="9"/>
      <c r="G55" s="9"/>
      <c r="H55" s="9"/>
      <c r="I55" s="9"/>
      <c r="J55" s="9"/>
      <c r="K55" s="9"/>
      <c r="L55" s="9"/>
      <c r="M55" s="9"/>
      <c r="N55" s="12"/>
      <c r="O55" s="12"/>
      <c r="P55" s="12"/>
      <c r="Q55" s="12"/>
      <c r="R55" s="12"/>
      <c r="S55" s="12"/>
      <c r="T55" s="12"/>
      <c r="U55" s="12"/>
    </row>
    <row r="56" spans="1:21" x14ac:dyDescent="0.25">
      <c r="A56" s="9"/>
      <c r="B56" s="9"/>
      <c r="C56" s="15"/>
      <c r="D56" s="9"/>
      <c r="E56" s="9"/>
      <c r="F56" s="9"/>
      <c r="G56" s="9"/>
      <c r="H56" s="9"/>
      <c r="I56" s="9"/>
      <c r="J56" s="9"/>
      <c r="K56" s="9"/>
      <c r="L56" s="9"/>
      <c r="M56" s="9"/>
      <c r="N56" s="12"/>
      <c r="O56" s="12"/>
      <c r="P56" s="12"/>
      <c r="Q56" s="12"/>
      <c r="R56" s="12"/>
      <c r="S56" s="12"/>
      <c r="T56" s="12"/>
      <c r="U56" s="12"/>
    </row>
    <row r="57" spans="1:21" x14ac:dyDescent="0.25">
      <c r="A57" s="9"/>
      <c r="B57" s="9"/>
      <c r="C57" s="15"/>
      <c r="D57" s="9"/>
      <c r="E57" s="9"/>
      <c r="F57" s="9"/>
      <c r="G57" s="9"/>
      <c r="H57" s="9"/>
      <c r="I57" s="9"/>
      <c r="J57" s="9"/>
      <c r="K57" s="9"/>
      <c r="L57" s="9"/>
      <c r="M57" s="9"/>
      <c r="N57" s="12"/>
      <c r="O57" s="12"/>
      <c r="P57" s="12"/>
      <c r="Q57" s="12"/>
      <c r="R57" s="12"/>
      <c r="S57" s="12"/>
      <c r="T57" s="12"/>
      <c r="U57" s="12"/>
    </row>
    <row r="58" spans="1:21" x14ac:dyDescent="0.25">
      <c r="A58" s="9"/>
      <c r="B58" s="9"/>
      <c r="C58" s="15"/>
      <c r="D58" s="9"/>
      <c r="E58" s="9"/>
      <c r="F58" s="9"/>
      <c r="G58" s="9"/>
      <c r="H58" s="9"/>
      <c r="I58" s="9"/>
      <c r="J58" s="9"/>
      <c r="K58" s="9"/>
      <c r="L58" s="9"/>
      <c r="M58" s="9"/>
      <c r="N58" s="12"/>
      <c r="O58" s="12"/>
      <c r="P58" s="12"/>
      <c r="Q58" s="12"/>
      <c r="R58" s="12"/>
      <c r="S58" s="12"/>
      <c r="T58" s="12"/>
      <c r="U58" s="12"/>
    </row>
    <row r="59" spans="1:21" x14ac:dyDescent="0.25">
      <c r="A59" s="9"/>
      <c r="B59" s="9"/>
      <c r="C59" s="15"/>
      <c r="D59" s="9"/>
      <c r="E59" s="9"/>
      <c r="F59" s="9"/>
      <c r="G59" s="9"/>
      <c r="H59" s="9"/>
      <c r="I59" s="9"/>
      <c r="J59" s="9"/>
      <c r="K59" s="9"/>
      <c r="L59" s="9"/>
      <c r="M59" s="9"/>
      <c r="N59" s="12"/>
      <c r="O59" s="12"/>
      <c r="P59" s="12"/>
      <c r="Q59" s="12"/>
      <c r="R59" s="12"/>
      <c r="S59" s="12"/>
      <c r="T59" s="12"/>
      <c r="U59" s="12"/>
    </row>
    <row r="60" spans="1:21" x14ac:dyDescent="0.25">
      <c r="A60" s="9"/>
      <c r="B60" s="9"/>
      <c r="C60" s="15"/>
      <c r="D60" s="9"/>
      <c r="E60" s="9"/>
      <c r="F60" s="9"/>
      <c r="G60" s="9"/>
      <c r="H60" s="9"/>
      <c r="I60" s="9"/>
      <c r="J60" s="9"/>
      <c r="K60" s="9"/>
      <c r="L60" s="9"/>
      <c r="M60" s="9"/>
      <c r="N60" s="12"/>
      <c r="O60" s="12"/>
      <c r="P60" s="12"/>
      <c r="Q60" s="12"/>
      <c r="R60" s="12"/>
      <c r="S60" s="12"/>
      <c r="T60" s="12"/>
      <c r="U60" s="12"/>
    </row>
    <row r="61" spans="1:21" x14ac:dyDescent="0.25">
      <c r="A61" s="9"/>
      <c r="B61" s="9"/>
      <c r="C61" s="15"/>
      <c r="D61" s="9"/>
      <c r="E61" s="9"/>
      <c r="F61" s="9"/>
      <c r="G61" s="9"/>
      <c r="H61" s="9"/>
      <c r="I61" s="9"/>
      <c r="J61" s="9"/>
      <c r="K61" s="9"/>
      <c r="L61" s="9"/>
      <c r="M61" s="9"/>
      <c r="N61" s="12"/>
      <c r="O61" s="12"/>
      <c r="P61" s="12"/>
      <c r="Q61" s="12"/>
      <c r="R61" s="12"/>
      <c r="S61" s="12"/>
      <c r="T61" s="12"/>
      <c r="U61" s="12"/>
    </row>
    <row r="62" spans="1:21" x14ac:dyDescent="0.25">
      <c r="A62" s="9"/>
      <c r="B62" s="9"/>
      <c r="C62" s="15"/>
      <c r="D62" s="9"/>
      <c r="E62" s="9"/>
      <c r="F62" s="9"/>
      <c r="G62" s="9"/>
      <c r="H62" s="9"/>
      <c r="I62" s="9"/>
      <c r="J62" s="9"/>
      <c r="K62" s="9"/>
      <c r="L62" s="9"/>
      <c r="M62" s="9"/>
      <c r="N62" s="12"/>
      <c r="O62" s="12"/>
      <c r="P62" s="12"/>
      <c r="Q62" s="12"/>
      <c r="R62" s="12"/>
      <c r="S62" s="12"/>
      <c r="T62" s="12"/>
      <c r="U62" s="12"/>
    </row>
    <row r="63" spans="1:21" x14ac:dyDescent="0.25">
      <c r="A63" s="9"/>
      <c r="B63" s="9"/>
      <c r="C63" s="15"/>
      <c r="D63" s="9"/>
      <c r="E63" s="9"/>
      <c r="F63" s="9"/>
      <c r="G63" s="9"/>
      <c r="H63" s="9"/>
      <c r="I63" s="9"/>
      <c r="J63" s="9"/>
      <c r="K63" s="9"/>
      <c r="L63" s="9"/>
      <c r="M63" s="9"/>
      <c r="N63" s="12"/>
      <c r="O63" s="12"/>
      <c r="P63" s="12"/>
      <c r="Q63" s="12"/>
      <c r="R63" s="12"/>
      <c r="S63" s="12"/>
      <c r="T63" s="12"/>
      <c r="U63" s="12"/>
    </row>
    <row r="64" spans="1:21" x14ac:dyDescent="0.25">
      <c r="A64" s="9"/>
      <c r="B64" s="9"/>
      <c r="C64" s="15"/>
      <c r="D64" s="9"/>
      <c r="E64" s="9"/>
      <c r="F64" s="9"/>
      <c r="G64" s="9"/>
      <c r="H64" s="9"/>
      <c r="I64" s="9"/>
      <c r="J64" s="9"/>
      <c r="K64" s="9"/>
      <c r="L64" s="9"/>
      <c r="M64" s="9"/>
      <c r="N64" s="12"/>
      <c r="O64" s="12"/>
      <c r="P64" s="12"/>
      <c r="Q64" s="12"/>
      <c r="R64" s="12"/>
      <c r="S64" s="12"/>
      <c r="T64" s="12"/>
      <c r="U64" s="12"/>
    </row>
    <row r="65" spans="1:21" x14ac:dyDescent="0.25">
      <c r="A65" s="9"/>
      <c r="B65" s="9"/>
      <c r="C65" s="15"/>
      <c r="D65" s="9"/>
      <c r="E65" s="9"/>
      <c r="F65" s="9"/>
      <c r="G65" s="9"/>
      <c r="H65" s="9"/>
      <c r="I65" s="9"/>
      <c r="J65" s="9"/>
      <c r="K65" s="9"/>
      <c r="L65" s="9"/>
      <c r="M65" s="9"/>
      <c r="N65" s="12"/>
      <c r="O65" s="12"/>
      <c r="P65" s="12"/>
      <c r="Q65" s="12"/>
      <c r="R65" s="12"/>
      <c r="S65" s="12"/>
      <c r="T65" s="12"/>
      <c r="U65" s="12"/>
    </row>
    <row r="66" spans="1:21" x14ac:dyDescent="0.25">
      <c r="A66" s="9"/>
      <c r="B66" s="9"/>
      <c r="C66" s="15"/>
      <c r="D66" s="9"/>
      <c r="E66" s="9"/>
      <c r="F66" s="9"/>
      <c r="G66" s="9"/>
      <c r="H66" s="9"/>
      <c r="I66" s="9"/>
      <c r="J66" s="9"/>
      <c r="K66" s="9"/>
      <c r="L66" s="9"/>
      <c r="M66" s="9"/>
      <c r="N66" s="12"/>
      <c r="O66" s="12"/>
      <c r="P66" s="12"/>
      <c r="Q66" s="12"/>
      <c r="R66" s="12"/>
      <c r="S66" s="12"/>
      <c r="T66" s="12"/>
      <c r="U66" s="12"/>
    </row>
    <row r="67" spans="1:21" x14ac:dyDescent="0.25">
      <c r="A67" s="9"/>
      <c r="B67" s="9"/>
      <c r="C67" s="15"/>
      <c r="D67" s="9"/>
      <c r="E67" s="9"/>
      <c r="F67" s="9"/>
      <c r="G67" s="9"/>
      <c r="H67" s="9"/>
      <c r="I67" s="9"/>
      <c r="J67" s="9"/>
      <c r="K67" s="9"/>
      <c r="L67" s="9"/>
      <c r="M67" s="9"/>
      <c r="N67" s="12"/>
      <c r="O67" s="12"/>
      <c r="P67" s="12"/>
      <c r="Q67" s="12"/>
      <c r="R67" s="12"/>
      <c r="S67" s="12"/>
      <c r="T67" s="12"/>
      <c r="U67" s="12"/>
    </row>
    <row r="68" spans="1:21" x14ac:dyDescent="0.25">
      <c r="A68" s="9"/>
      <c r="B68" s="9"/>
      <c r="C68" s="15"/>
      <c r="D68" s="9"/>
      <c r="E68" s="9"/>
      <c r="F68" s="9"/>
      <c r="G68" s="9"/>
      <c r="H68" s="9"/>
      <c r="I68" s="9"/>
      <c r="J68" s="9"/>
      <c r="K68" s="9"/>
      <c r="L68" s="9"/>
      <c r="M68" s="9"/>
      <c r="N68" s="12"/>
      <c r="O68" s="12"/>
      <c r="P68" s="12"/>
      <c r="Q68" s="12"/>
      <c r="R68" s="12"/>
      <c r="S68" s="12"/>
      <c r="T68" s="12"/>
      <c r="U68" s="12"/>
    </row>
    <row r="69" spans="1:21" x14ac:dyDescent="0.25">
      <c r="A69" s="9"/>
      <c r="B69" s="9"/>
      <c r="C69" s="15"/>
      <c r="D69" s="9"/>
      <c r="E69" s="9"/>
      <c r="F69" s="9"/>
      <c r="G69" s="9"/>
      <c r="H69" s="9"/>
      <c r="I69" s="9"/>
      <c r="J69" s="9"/>
      <c r="K69" s="9"/>
      <c r="L69" s="9"/>
      <c r="M69" s="9"/>
      <c r="N69" s="12"/>
      <c r="O69" s="12"/>
      <c r="P69" s="12"/>
      <c r="Q69" s="12"/>
      <c r="R69" s="12"/>
      <c r="S69" s="12"/>
      <c r="T69" s="12"/>
      <c r="U69" s="12"/>
    </row>
    <row r="70" spans="1:21" x14ac:dyDescent="0.25">
      <c r="A70" s="9"/>
      <c r="B70" s="9"/>
      <c r="C70" s="15"/>
      <c r="D70" s="9"/>
      <c r="E70" s="9"/>
      <c r="F70" s="9"/>
      <c r="G70" s="9"/>
      <c r="H70" s="9"/>
      <c r="I70" s="9"/>
      <c r="J70" s="9"/>
      <c r="K70" s="9"/>
      <c r="L70" s="9"/>
      <c r="M70" s="9"/>
      <c r="N70" s="12"/>
      <c r="O70" s="12"/>
      <c r="P70" s="12"/>
      <c r="Q70" s="12"/>
      <c r="R70" s="12"/>
      <c r="S70" s="12"/>
      <c r="T70" s="12"/>
      <c r="U70" s="12"/>
    </row>
    <row r="71" spans="1:21" x14ac:dyDescent="0.25">
      <c r="A71" s="9"/>
      <c r="B71" s="9"/>
      <c r="C71" s="15"/>
      <c r="D71" s="9"/>
      <c r="E71" s="9"/>
      <c r="F71" s="9"/>
      <c r="G71" s="9"/>
      <c r="H71" s="9"/>
      <c r="I71" s="9"/>
      <c r="J71" s="9"/>
      <c r="K71" s="9"/>
      <c r="L71" s="9"/>
      <c r="M71" s="9"/>
      <c r="N71" s="12"/>
      <c r="O71" s="12"/>
      <c r="P71" s="12"/>
      <c r="Q71" s="12"/>
      <c r="R71" s="12"/>
      <c r="S71" s="12"/>
      <c r="T71" s="12"/>
      <c r="U71" s="12"/>
    </row>
    <row r="72" spans="1:21" x14ac:dyDescent="0.25">
      <c r="A72" s="9"/>
      <c r="B72" s="9"/>
      <c r="C72" s="15"/>
      <c r="D72" s="9"/>
      <c r="E72" s="9"/>
      <c r="F72" s="9"/>
      <c r="G72" s="9"/>
      <c r="H72" s="9"/>
      <c r="I72" s="9"/>
      <c r="J72" s="9"/>
      <c r="K72" s="9"/>
      <c r="L72" s="9"/>
      <c r="M72" s="9"/>
      <c r="N72" s="12"/>
      <c r="O72" s="12"/>
      <c r="P72" s="12"/>
      <c r="Q72" s="12"/>
      <c r="R72" s="12"/>
      <c r="S72" s="12"/>
      <c r="T72" s="12"/>
      <c r="U72" s="12"/>
    </row>
    <row r="73" spans="1:21" x14ac:dyDescent="0.25">
      <c r="A73" s="9"/>
      <c r="B73" s="9"/>
      <c r="C73" s="15"/>
      <c r="D73" s="9"/>
      <c r="E73" s="9"/>
      <c r="F73" s="9"/>
      <c r="G73" s="9"/>
      <c r="H73" s="9"/>
      <c r="I73" s="9"/>
      <c r="J73" s="9"/>
      <c r="K73" s="9"/>
      <c r="L73" s="9"/>
      <c r="M73" s="9"/>
      <c r="N73" s="12"/>
      <c r="O73" s="12"/>
      <c r="P73" s="12"/>
      <c r="Q73" s="12"/>
      <c r="R73" s="12"/>
      <c r="S73" s="12"/>
      <c r="T73" s="12"/>
      <c r="U73" s="12"/>
    </row>
    <row r="74" spans="1:21" x14ac:dyDescent="0.25">
      <c r="A74" s="9"/>
      <c r="B74" s="9"/>
      <c r="C74" s="15"/>
      <c r="D74" s="9"/>
      <c r="E74" s="9"/>
      <c r="F74" s="9"/>
      <c r="G74" s="9"/>
      <c r="H74" s="9"/>
      <c r="I74" s="9"/>
      <c r="J74" s="9"/>
      <c r="K74" s="9"/>
      <c r="L74" s="9"/>
      <c r="M74" s="9"/>
      <c r="N74" s="12"/>
      <c r="O74" s="12"/>
      <c r="P74" s="12"/>
      <c r="Q74" s="12"/>
      <c r="R74" s="12"/>
      <c r="S74" s="12"/>
      <c r="T74" s="12"/>
      <c r="U74" s="12"/>
    </row>
    <row r="75" spans="1:21" x14ac:dyDescent="0.25">
      <c r="A75" s="9"/>
      <c r="B75" s="9"/>
      <c r="C75" s="15"/>
      <c r="D75" s="9"/>
      <c r="E75" s="9"/>
      <c r="F75" s="9"/>
      <c r="G75" s="9"/>
      <c r="H75" s="9"/>
      <c r="I75" s="9"/>
      <c r="J75" s="9"/>
      <c r="K75" s="9"/>
      <c r="L75" s="9"/>
      <c r="M75" s="9"/>
      <c r="N75" s="12"/>
      <c r="O75" s="12"/>
      <c r="P75" s="12"/>
      <c r="Q75" s="12"/>
      <c r="R75" s="12"/>
      <c r="S75" s="12"/>
      <c r="T75" s="12"/>
      <c r="U75" s="12"/>
    </row>
    <row r="76" spans="1:21" x14ac:dyDescent="0.25">
      <c r="A76" s="9"/>
      <c r="B76" s="9"/>
      <c r="C76" s="15"/>
      <c r="D76" s="9"/>
      <c r="E76" s="9"/>
      <c r="F76" s="9"/>
      <c r="G76" s="9"/>
      <c r="H76" s="9"/>
      <c r="I76" s="9"/>
      <c r="J76" s="9"/>
      <c r="K76" s="9"/>
      <c r="L76" s="9"/>
      <c r="M76" s="9"/>
      <c r="N76" s="12"/>
      <c r="O76" s="12"/>
      <c r="P76" s="12"/>
      <c r="Q76" s="12"/>
      <c r="R76" s="12"/>
      <c r="S76" s="12"/>
      <c r="T76" s="12"/>
      <c r="U76" s="12"/>
    </row>
    <row r="77" spans="1:21" x14ac:dyDescent="0.25">
      <c r="A77" s="9"/>
      <c r="B77" s="9"/>
      <c r="C77" s="15"/>
      <c r="D77" s="9"/>
      <c r="E77" s="9"/>
      <c r="F77" s="9"/>
      <c r="G77" s="9"/>
      <c r="H77" s="9"/>
      <c r="I77" s="9"/>
      <c r="J77" s="9"/>
      <c r="K77" s="9"/>
      <c r="L77" s="9"/>
      <c r="M77" s="9"/>
      <c r="N77" s="12"/>
      <c r="O77" s="12"/>
      <c r="P77" s="12"/>
      <c r="Q77" s="12"/>
      <c r="R77" s="12"/>
      <c r="S77" s="12"/>
      <c r="T77" s="12"/>
      <c r="U77" s="12"/>
    </row>
    <row r="78" spans="1:21" x14ac:dyDescent="0.25">
      <c r="A78" s="9"/>
      <c r="B78" s="9"/>
      <c r="C78" s="15"/>
      <c r="D78" s="9"/>
      <c r="E78" s="9"/>
      <c r="F78" s="9"/>
      <c r="G78" s="9"/>
      <c r="H78" s="9"/>
      <c r="I78" s="9"/>
      <c r="J78" s="9"/>
      <c r="K78" s="9"/>
      <c r="L78" s="9"/>
      <c r="M78" s="9"/>
      <c r="N78" s="12"/>
      <c r="O78" s="12"/>
      <c r="P78" s="12"/>
      <c r="Q78" s="12"/>
      <c r="R78" s="12"/>
      <c r="S78" s="12"/>
      <c r="T78" s="12"/>
      <c r="U78" s="12"/>
    </row>
    <row r="79" spans="1:21" x14ac:dyDescent="0.25">
      <c r="A79" s="9"/>
      <c r="B79" s="9"/>
      <c r="C79" s="15"/>
      <c r="D79" s="9"/>
      <c r="E79" s="9"/>
      <c r="F79" s="9"/>
      <c r="G79" s="9"/>
      <c r="H79" s="9"/>
      <c r="I79" s="9"/>
      <c r="J79" s="9"/>
      <c r="K79" s="9"/>
      <c r="L79" s="9"/>
      <c r="M79" s="9"/>
      <c r="N79" s="12"/>
      <c r="O79" s="12"/>
      <c r="P79" s="12"/>
      <c r="Q79" s="12"/>
      <c r="R79" s="12"/>
      <c r="S79" s="12"/>
      <c r="T79" s="12"/>
      <c r="U79" s="12"/>
    </row>
    <row r="80" spans="1:21" x14ac:dyDescent="0.25">
      <c r="A80" s="9"/>
      <c r="B80" s="9"/>
      <c r="C80" s="15"/>
      <c r="D80" s="9"/>
      <c r="E80" s="9"/>
      <c r="F80" s="9"/>
      <c r="G80" s="9"/>
      <c r="H80" s="9"/>
      <c r="I80" s="9"/>
      <c r="J80" s="9"/>
      <c r="K80" s="9"/>
      <c r="L80" s="9"/>
      <c r="M80" s="9"/>
      <c r="N80" s="12"/>
      <c r="O80" s="12"/>
      <c r="P80" s="12"/>
      <c r="Q80" s="12"/>
      <c r="R80" s="12"/>
      <c r="S80" s="12"/>
      <c r="T80" s="12"/>
      <c r="U80" s="12"/>
    </row>
    <row r="81" spans="1:21" x14ac:dyDescent="0.25">
      <c r="A81" s="9"/>
      <c r="B81" s="9"/>
      <c r="C81" s="15"/>
      <c r="D81" s="9"/>
      <c r="E81" s="9"/>
      <c r="F81" s="9"/>
      <c r="G81" s="9"/>
      <c r="H81" s="9"/>
      <c r="I81" s="9"/>
      <c r="J81" s="9"/>
      <c r="K81" s="9"/>
      <c r="L81" s="9"/>
      <c r="M81" s="9"/>
      <c r="N81" s="12"/>
      <c r="O81" s="12"/>
      <c r="P81" s="12"/>
      <c r="Q81" s="12"/>
      <c r="R81" s="12"/>
      <c r="S81" s="12"/>
      <c r="T81" s="12"/>
      <c r="U81" s="12"/>
    </row>
    <row r="82" spans="1:21" x14ac:dyDescent="0.25">
      <c r="A82" s="9"/>
      <c r="B82" s="9"/>
      <c r="C82" s="15"/>
      <c r="D82" s="9"/>
      <c r="E82" s="9"/>
      <c r="F82" s="9"/>
      <c r="G82" s="9"/>
      <c r="H82" s="9"/>
      <c r="I82" s="9"/>
      <c r="J82" s="9"/>
      <c r="K82" s="9"/>
      <c r="L82" s="9"/>
      <c r="M82" s="9"/>
      <c r="N82" s="12"/>
      <c r="O82" s="12"/>
      <c r="P82" s="12"/>
      <c r="Q82" s="12"/>
      <c r="R82" s="12"/>
      <c r="S82" s="12"/>
      <c r="T82" s="12"/>
      <c r="U82" s="12"/>
    </row>
    <row r="83" spans="1:21" x14ac:dyDescent="0.25">
      <c r="A83" s="9"/>
      <c r="B83" s="9"/>
      <c r="C83" s="15"/>
      <c r="D83" s="9"/>
      <c r="E83" s="9"/>
      <c r="F83" s="9"/>
      <c r="G83" s="9"/>
      <c r="H83" s="9"/>
      <c r="I83" s="9"/>
      <c r="J83" s="9"/>
      <c r="K83" s="9"/>
      <c r="L83" s="9"/>
      <c r="M83" s="9"/>
      <c r="N83" s="12"/>
      <c r="O83" s="12"/>
      <c r="P83" s="12"/>
      <c r="Q83" s="12"/>
      <c r="R83" s="12"/>
      <c r="S83" s="12"/>
      <c r="T83" s="12"/>
      <c r="U83" s="12"/>
    </row>
    <row r="84" spans="1:21" x14ac:dyDescent="0.25">
      <c r="A84" s="9"/>
      <c r="B84" s="9"/>
      <c r="C84" s="15"/>
      <c r="D84" s="9"/>
      <c r="E84" s="9"/>
      <c r="F84" s="9"/>
      <c r="G84" s="9"/>
      <c r="H84" s="9"/>
      <c r="I84" s="9"/>
      <c r="J84" s="9"/>
      <c r="K84" s="9"/>
      <c r="L84" s="9"/>
      <c r="M84" s="9"/>
      <c r="N84" s="12"/>
      <c r="O84" s="12"/>
      <c r="P84" s="12"/>
      <c r="Q84" s="12"/>
      <c r="R84" s="12"/>
      <c r="S84" s="12"/>
      <c r="T84" s="12"/>
      <c r="U84" s="12"/>
    </row>
    <row r="85" spans="1:21" x14ac:dyDescent="0.25">
      <c r="A85" s="9"/>
      <c r="B85" s="9"/>
      <c r="C85" s="15"/>
      <c r="D85" s="9"/>
      <c r="E85" s="9"/>
      <c r="F85" s="9"/>
      <c r="G85" s="9"/>
      <c r="H85" s="9"/>
      <c r="I85" s="9"/>
      <c r="J85" s="9"/>
      <c r="K85" s="9"/>
      <c r="L85" s="9"/>
      <c r="M85" s="9"/>
      <c r="N85" s="12"/>
      <c r="O85" s="12"/>
      <c r="P85" s="12"/>
      <c r="Q85" s="12"/>
      <c r="R85" s="12"/>
      <c r="S85" s="12"/>
      <c r="T85" s="12"/>
      <c r="U85" s="12"/>
    </row>
    <row r="86" spans="1:21" x14ac:dyDescent="0.25">
      <c r="A86" s="9"/>
      <c r="B86" s="9"/>
      <c r="C86" s="15"/>
      <c r="D86" s="9"/>
      <c r="E86" s="9"/>
      <c r="F86" s="9"/>
      <c r="G86" s="9"/>
      <c r="H86" s="9"/>
      <c r="I86" s="9"/>
      <c r="J86" s="9"/>
      <c r="K86" s="9"/>
      <c r="L86" s="9"/>
      <c r="M86" s="9"/>
      <c r="N86" s="12"/>
      <c r="O86" s="12"/>
      <c r="P86" s="12"/>
      <c r="Q86" s="12"/>
      <c r="R86" s="12"/>
      <c r="S86" s="12"/>
      <c r="T86" s="12"/>
      <c r="U86" s="12"/>
    </row>
    <row r="87" spans="1:21" x14ac:dyDescent="0.25">
      <c r="A87" s="9"/>
      <c r="B87" s="9"/>
      <c r="C87" s="15"/>
      <c r="D87" s="9"/>
      <c r="E87" s="9"/>
      <c r="F87" s="9"/>
      <c r="G87" s="9"/>
      <c r="H87" s="9"/>
      <c r="I87" s="9"/>
      <c r="J87" s="9"/>
      <c r="K87" s="9"/>
      <c r="L87" s="9"/>
      <c r="M87" s="9"/>
      <c r="N87" s="12"/>
      <c r="O87" s="12"/>
      <c r="P87" s="12"/>
      <c r="Q87" s="12"/>
      <c r="R87" s="12"/>
      <c r="S87" s="12"/>
      <c r="T87" s="12"/>
      <c r="U87" s="12"/>
    </row>
    <row r="88" spans="1:21" x14ac:dyDescent="0.25">
      <c r="A88" s="9"/>
      <c r="B88" s="9"/>
      <c r="C88" s="15"/>
      <c r="D88" s="9"/>
      <c r="E88" s="9"/>
      <c r="F88" s="9"/>
      <c r="G88" s="9"/>
      <c r="H88" s="9"/>
      <c r="I88" s="9"/>
      <c r="J88" s="9"/>
      <c r="K88" s="9"/>
      <c r="L88" s="9"/>
      <c r="M88" s="9"/>
      <c r="N88" s="12"/>
      <c r="O88" s="12"/>
      <c r="P88" s="12"/>
      <c r="Q88" s="12"/>
      <c r="R88" s="12"/>
      <c r="S88" s="12"/>
      <c r="T88" s="12"/>
      <c r="U88" s="12"/>
    </row>
    <row r="89" spans="1:21" x14ac:dyDescent="0.25">
      <c r="A89" s="9"/>
      <c r="B89" s="9"/>
      <c r="C89" s="15"/>
      <c r="D89" s="9"/>
      <c r="E89" s="9"/>
      <c r="F89" s="9"/>
      <c r="G89" s="9"/>
      <c r="H89" s="9"/>
      <c r="I89" s="9"/>
      <c r="J89" s="9"/>
      <c r="K89" s="9"/>
      <c r="L89" s="9"/>
      <c r="M89" s="9"/>
      <c r="N89" s="12"/>
      <c r="O89" s="12"/>
      <c r="P89" s="12"/>
      <c r="Q89" s="12"/>
      <c r="R89" s="12"/>
      <c r="S89" s="12"/>
      <c r="T89" s="12"/>
      <c r="U89" s="12"/>
    </row>
    <row r="90" spans="1:21" x14ac:dyDescent="0.25">
      <c r="A90" s="9"/>
      <c r="B90" s="9"/>
      <c r="C90" s="15"/>
      <c r="D90" s="9"/>
      <c r="E90" s="9"/>
      <c r="F90" s="9"/>
      <c r="G90" s="9"/>
      <c r="H90" s="9"/>
      <c r="I90" s="9"/>
      <c r="J90" s="9"/>
      <c r="K90" s="9"/>
      <c r="L90" s="9"/>
      <c r="M90" s="9"/>
      <c r="N90" s="12"/>
      <c r="O90" s="12"/>
      <c r="P90" s="12"/>
      <c r="Q90" s="12"/>
      <c r="R90" s="12"/>
      <c r="S90" s="12"/>
      <c r="T90" s="12"/>
      <c r="U90" s="12"/>
    </row>
    <row r="91" spans="1:21" x14ac:dyDescent="0.25">
      <c r="A91" s="9"/>
      <c r="B91" s="9"/>
      <c r="C91" s="15"/>
      <c r="D91" s="9"/>
      <c r="E91" s="9"/>
      <c r="F91" s="9"/>
      <c r="G91" s="9"/>
      <c r="H91" s="9"/>
      <c r="I91" s="9"/>
      <c r="J91" s="9"/>
      <c r="K91" s="9"/>
      <c r="L91" s="9"/>
      <c r="M91" s="9"/>
      <c r="N91" s="12"/>
      <c r="O91" s="12"/>
      <c r="P91" s="12"/>
      <c r="Q91" s="12"/>
      <c r="R91" s="12"/>
      <c r="S91" s="12"/>
      <c r="T91" s="12"/>
      <c r="U91" s="12"/>
    </row>
    <row r="92" spans="1:21" x14ac:dyDescent="0.25">
      <c r="A92" s="9"/>
      <c r="B92" s="9"/>
      <c r="C92" s="15"/>
      <c r="D92" s="9"/>
      <c r="E92" s="9"/>
      <c r="F92" s="9"/>
      <c r="G92" s="9"/>
      <c r="H92" s="9"/>
      <c r="I92" s="9"/>
      <c r="J92" s="9"/>
      <c r="K92" s="9"/>
      <c r="L92" s="9"/>
      <c r="M92" s="9"/>
      <c r="N92" s="12"/>
      <c r="O92" s="12"/>
      <c r="P92" s="12"/>
      <c r="Q92" s="12"/>
      <c r="R92" s="12"/>
      <c r="S92" s="12"/>
      <c r="T92" s="12"/>
      <c r="U92" s="12"/>
    </row>
    <row r="93" spans="1:21" x14ac:dyDescent="0.25">
      <c r="A93" s="9"/>
      <c r="B93" s="9"/>
      <c r="C93" s="15"/>
      <c r="D93" s="9"/>
      <c r="E93" s="9"/>
      <c r="F93" s="9"/>
      <c r="G93" s="9"/>
      <c r="H93" s="9"/>
      <c r="I93" s="9"/>
      <c r="J93" s="9"/>
      <c r="K93" s="9"/>
      <c r="L93" s="9"/>
      <c r="M93" s="9"/>
      <c r="N93" s="12"/>
      <c r="O93" s="12"/>
      <c r="P93" s="12"/>
      <c r="Q93" s="12"/>
      <c r="R93" s="12"/>
      <c r="S93" s="12"/>
      <c r="T93" s="12"/>
      <c r="U93" s="12"/>
    </row>
    <row r="94" spans="1:21" x14ac:dyDescent="0.25">
      <c r="C94" s="15"/>
      <c r="D94" s="9"/>
      <c r="E94" s="9"/>
      <c r="F94" s="9"/>
      <c r="G94" s="9"/>
      <c r="H94" s="9"/>
      <c r="I94" s="9"/>
      <c r="J94" s="9"/>
      <c r="K94" s="9"/>
      <c r="L94" s="9"/>
      <c r="M94" s="9"/>
      <c r="N94" s="12"/>
    </row>
    <row r="95" spans="1:21" x14ac:dyDescent="0.25">
      <c r="C95" s="15"/>
      <c r="D95" s="9"/>
      <c r="E95" s="9"/>
      <c r="F95" s="9"/>
      <c r="G95" s="9"/>
      <c r="H95" s="9"/>
      <c r="I95" s="9"/>
      <c r="J95" s="9"/>
      <c r="K95" s="9"/>
      <c r="L95" s="9"/>
      <c r="M95" s="9"/>
      <c r="N95" s="12"/>
    </row>
    <row r="96" spans="1:21" x14ac:dyDescent="0.25">
      <c r="C96" s="15"/>
      <c r="D96" s="9"/>
      <c r="E96" s="9"/>
      <c r="F96" s="9"/>
      <c r="G96" s="9"/>
      <c r="H96" s="9"/>
      <c r="I96" s="9"/>
      <c r="J96" s="9"/>
      <c r="K96" s="9"/>
      <c r="L96" s="9"/>
      <c r="M96" s="9"/>
      <c r="N96" s="12"/>
    </row>
    <row r="97" spans="3:14" x14ac:dyDescent="0.25">
      <c r="C97" s="15"/>
      <c r="D97" s="9"/>
      <c r="E97" s="9"/>
      <c r="F97" s="9"/>
      <c r="G97" s="9"/>
      <c r="H97" s="9"/>
      <c r="I97" s="9"/>
      <c r="J97" s="9"/>
      <c r="K97" s="9"/>
      <c r="L97" s="9"/>
      <c r="M97" s="9"/>
      <c r="N97" s="12"/>
    </row>
  </sheetData>
  <mergeCells count="75">
    <mergeCell ref="C31:H31"/>
    <mergeCell ref="I31:Q31"/>
    <mergeCell ref="C32:H32"/>
    <mergeCell ref="I32:Q32"/>
    <mergeCell ref="C33:H33"/>
    <mergeCell ref="I33:Q33"/>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B23:B26"/>
    <mergeCell ref="C23:C24"/>
    <mergeCell ref="D23:D24"/>
    <mergeCell ref="C17:C18"/>
    <mergeCell ref="E17:E18"/>
    <mergeCell ref="U9:U10"/>
    <mergeCell ref="V9:V10"/>
    <mergeCell ref="V15:V16"/>
    <mergeCell ref="C11:C12"/>
    <mergeCell ref="D11:D12"/>
    <mergeCell ref="E11:E12"/>
    <mergeCell ref="U11:U12"/>
    <mergeCell ref="V11:V12"/>
    <mergeCell ref="T9:T14"/>
    <mergeCell ref="U13:U14"/>
    <mergeCell ref="V13:V14"/>
    <mergeCell ref="C9:C10"/>
    <mergeCell ref="D9:D10"/>
    <mergeCell ref="E9:E10"/>
    <mergeCell ref="C13:C14"/>
    <mergeCell ref="D13:D14"/>
    <mergeCell ref="U17:U18"/>
    <mergeCell ref="V17:V18"/>
    <mergeCell ref="C21:C22"/>
    <mergeCell ref="D21:D22"/>
    <mergeCell ref="E21:E22"/>
    <mergeCell ref="T15:T22"/>
    <mergeCell ref="U15:U16"/>
    <mergeCell ref="C19:C20"/>
    <mergeCell ref="D19:D20"/>
    <mergeCell ref="E19:E20"/>
    <mergeCell ref="U19:U20"/>
    <mergeCell ref="V19:V20"/>
    <mergeCell ref="U21:U22"/>
    <mergeCell ref="V21:V22"/>
    <mergeCell ref="D15:D16"/>
    <mergeCell ref="E15:E16"/>
    <mergeCell ref="A27:S27"/>
    <mergeCell ref="E23:E24"/>
    <mergeCell ref="T23:T26"/>
    <mergeCell ref="U23:U24"/>
    <mergeCell ref="V23:V24"/>
    <mergeCell ref="C25:C26"/>
    <mergeCell ref="D25:D26"/>
    <mergeCell ref="E25:E26"/>
    <mergeCell ref="U25:U26"/>
    <mergeCell ref="V25:V26"/>
    <mergeCell ref="A9:A26"/>
    <mergeCell ref="B9:B14"/>
    <mergeCell ref="E13:E14"/>
    <mergeCell ref="D17:D18"/>
    <mergeCell ref="B15:B22"/>
    <mergeCell ref="C15:C16"/>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5CAE5-E6F2-4D04-9B92-9E60900099BF}">
  <dimension ref="A1:BD1719"/>
  <sheetViews>
    <sheetView zoomScale="87" zoomScaleNormal="87" workbookViewId="0">
      <selection activeCell="F14" sqref="F14"/>
    </sheetView>
  </sheetViews>
  <sheetFormatPr baseColWidth="10" defaultRowHeight="15" x14ac:dyDescent="0.25"/>
  <cols>
    <col min="1" max="1" width="4.42578125" customWidth="1"/>
    <col min="2" max="2" width="17.28515625" customWidth="1"/>
    <col min="3" max="3" width="14.42578125" customWidth="1"/>
    <col min="4" max="4" width="7.85546875" customWidth="1"/>
    <col min="5" max="5" width="21.140625" customWidth="1"/>
    <col min="6" max="6" width="22.85546875" customWidth="1"/>
    <col min="7" max="9" width="19.28515625" customWidth="1"/>
    <col min="10" max="11" width="19.7109375" customWidth="1"/>
    <col min="12" max="12" width="1.7109375" customWidth="1"/>
    <col min="13" max="14" width="19" customWidth="1"/>
    <col min="15" max="15" width="1.28515625" customWidth="1"/>
    <col min="16" max="16" width="20.5703125" customWidth="1"/>
    <col min="17" max="25" width="19" customWidth="1"/>
    <col min="26" max="26" width="1.28515625" customWidth="1"/>
    <col min="27" max="32" width="19" customWidth="1"/>
    <col min="33" max="33" width="20.140625" customWidth="1"/>
    <col min="34" max="34" width="29.42578125" customWidth="1"/>
    <col min="35" max="35" width="31.5703125" customWidth="1"/>
    <col min="36" max="37" width="17.140625" customWidth="1"/>
    <col min="38" max="38" width="38.85546875" customWidth="1"/>
    <col min="39" max="39" width="17.140625" customWidth="1"/>
    <col min="40" max="40" width="27" customWidth="1"/>
    <col min="41" max="42" width="17.140625" customWidth="1"/>
    <col min="43" max="44" width="17.140625" style="469" customWidth="1"/>
    <col min="45" max="50" width="17.140625" customWidth="1"/>
    <col min="51" max="51" width="17.140625" style="469" customWidth="1"/>
    <col min="52" max="52" width="17.140625" customWidth="1"/>
  </cols>
  <sheetData>
    <row r="1" spans="1:56" ht="29.25" customHeight="1" x14ac:dyDescent="0.25">
      <c r="A1" s="807"/>
      <c r="B1" s="808"/>
      <c r="C1" s="808"/>
      <c r="D1" s="808"/>
      <c r="E1" s="955" t="s">
        <v>39</v>
      </c>
      <c r="F1" s="955"/>
      <c r="G1" s="955"/>
      <c r="H1" s="955"/>
      <c r="I1" s="955"/>
      <c r="J1" s="955"/>
      <c r="K1" s="955"/>
      <c r="L1" s="955"/>
      <c r="M1" s="955"/>
      <c r="N1" s="955"/>
      <c r="O1" s="955"/>
      <c r="P1" s="955"/>
      <c r="Q1" s="955"/>
      <c r="R1" s="955"/>
      <c r="S1" s="955"/>
      <c r="T1" s="955"/>
      <c r="U1" s="955"/>
      <c r="V1" s="955"/>
      <c r="W1" s="955"/>
      <c r="X1" s="955"/>
      <c r="Y1" s="955"/>
      <c r="Z1" s="955"/>
      <c r="AA1" s="955"/>
      <c r="AB1" s="955"/>
      <c r="AC1" s="955"/>
      <c r="AD1" s="955"/>
      <c r="AE1" s="955"/>
      <c r="AF1" s="955"/>
      <c r="AG1" s="955"/>
      <c r="AH1" s="955"/>
      <c r="AI1" s="955"/>
      <c r="AJ1" s="955"/>
      <c r="AK1" s="955"/>
      <c r="AL1" s="955"/>
      <c r="AM1" s="955"/>
      <c r="AN1" s="955"/>
      <c r="AO1" s="955"/>
      <c r="AP1" s="955"/>
      <c r="AQ1" s="955"/>
      <c r="AR1" s="955"/>
      <c r="AS1" s="955"/>
      <c r="AT1" s="955"/>
      <c r="AU1" s="955"/>
      <c r="AV1" s="955"/>
      <c r="AW1" s="955"/>
      <c r="AX1" s="955"/>
      <c r="AY1" s="955"/>
      <c r="AZ1" s="955"/>
    </row>
    <row r="2" spans="1:56" ht="36" customHeight="1" thickBot="1" x14ac:dyDescent="0.3">
      <c r="A2" s="809"/>
      <c r="B2" s="715"/>
      <c r="C2" s="715"/>
      <c r="D2" s="715"/>
      <c r="E2" s="956" t="s">
        <v>328</v>
      </c>
      <c r="F2" s="956"/>
      <c r="G2" s="956"/>
      <c r="H2" s="956"/>
      <c r="I2" s="956"/>
      <c r="J2" s="956"/>
      <c r="K2" s="956"/>
      <c r="L2" s="956"/>
      <c r="M2" s="956"/>
      <c r="N2" s="956"/>
      <c r="O2" s="956"/>
      <c r="P2" s="956"/>
      <c r="Q2" s="956"/>
      <c r="R2" s="956"/>
      <c r="S2" s="956"/>
      <c r="T2" s="956"/>
      <c r="U2" s="956"/>
      <c r="V2" s="956"/>
      <c r="W2" s="956"/>
      <c r="X2" s="956"/>
      <c r="Y2" s="956"/>
      <c r="Z2" s="956"/>
      <c r="AA2" s="956"/>
      <c r="AB2" s="956"/>
      <c r="AC2" s="956"/>
      <c r="AD2" s="956"/>
      <c r="AE2" s="956"/>
      <c r="AF2" s="956"/>
      <c r="AG2" s="956"/>
      <c r="AH2" s="956"/>
      <c r="AI2" s="956"/>
      <c r="AJ2" s="956"/>
      <c r="AK2" s="956"/>
      <c r="AL2" s="956"/>
      <c r="AM2" s="956"/>
      <c r="AN2" s="956"/>
      <c r="AO2" s="956"/>
      <c r="AP2" s="956"/>
      <c r="AQ2" s="956"/>
      <c r="AR2" s="956"/>
      <c r="AS2" s="956"/>
      <c r="AT2" s="956"/>
      <c r="AU2" s="956"/>
      <c r="AV2" s="956"/>
      <c r="AW2" s="956"/>
      <c r="AX2" s="956"/>
      <c r="AY2" s="956"/>
      <c r="AZ2" s="956"/>
    </row>
    <row r="3" spans="1:56" ht="27.75" customHeight="1" thickBot="1" x14ac:dyDescent="0.3">
      <c r="A3" s="809"/>
      <c r="B3" s="715"/>
      <c r="C3" s="715"/>
      <c r="D3" s="715"/>
      <c r="E3" s="957" t="s">
        <v>40</v>
      </c>
      <c r="F3" s="958"/>
      <c r="G3" s="958"/>
      <c r="H3" s="958"/>
      <c r="I3" s="958"/>
      <c r="J3" s="958"/>
      <c r="K3" s="958"/>
      <c r="L3" s="958"/>
      <c r="M3" s="958"/>
      <c r="N3" s="958"/>
      <c r="O3" s="958"/>
      <c r="P3" s="958"/>
      <c r="Q3" s="958"/>
      <c r="R3" s="958"/>
      <c r="S3" s="958"/>
      <c r="T3" s="958"/>
      <c r="U3" s="958"/>
      <c r="V3" s="958"/>
      <c r="W3" s="958"/>
      <c r="X3" s="958"/>
      <c r="Y3" s="958"/>
      <c r="Z3" s="958"/>
      <c r="AA3" s="958"/>
      <c r="AB3" s="958"/>
      <c r="AC3" s="958"/>
      <c r="AD3" s="958"/>
      <c r="AE3" s="959"/>
      <c r="AF3" s="960" t="s">
        <v>445</v>
      </c>
      <c r="AG3" s="961"/>
      <c r="AH3" s="961"/>
      <c r="AI3" s="961"/>
      <c r="AJ3" s="961"/>
      <c r="AK3" s="961"/>
      <c r="AL3" s="961"/>
      <c r="AM3" s="961"/>
      <c r="AN3" s="961"/>
      <c r="AO3" s="961"/>
      <c r="AP3" s="961"/>
      <c r="AQ3" s="961"/>
      <c r="AR3" s="961"/>
      <c r="AS3" s="961"/>
      <c r="AT3" s="961"/>
      <c r="AU3" s="961"/>
      <c r="AV3" s="961"/>
      <c r="AW3" s="961"/>
      <c r="AX3" s="961"/>
      <c r="AY3" s="961"/>
      <c r="AZ3" s="962"/>
    </row>
    <row r="4" spans="1:56" s="195" customFormat="1" ht="22.5" customHeight="1" thickBot="1" x14ac:dyDescent="0.3">
      <c r="A4" s="963" t="s">
        <v>0</v>
      </c>
      <c r="B4" s="964"/>
      <c r="C4" s="964"/>
      <c r="D4" s="965"/>
      <c r="E4" s="966" t="s">
        <v>285</v>
      </c>
      <c r="F4" s="966"/>
      <c r="G4" s="967"/>
      <c r="H4" s="967"/>
      <c r="I4" s="967"/>
      <c r="J4" s="967"/>
      <c r="K4" s="967"/>
      <c r="L4" s="967"/>
      <c r="M4" s="967"/>
      <c r="N4" s="967"/>
      <c r="O4" s="967"/>
      <c r="P4" s="967"/>
      <c r="Q4" s="967"/>
      <c r="R4" s="967"/>
      <c r="S4" s="967"/>
      <c r="T4" s="967"/>
      <c r="U4" s="967"/>
      <c r="V4" s="967"/>
      <c r="W4" s="967"/>
      <c r="X4" s="967"/>
      <c r="Y4" s="967"/>
      <c r="Z4" s="967"/>
      <c r="AA4" s="967"/>
      <c r="AB4" s="967"/>
      <c r="AC4" s="967"/>
      <c r="AD4" s="967"/>
      <c r="AE4" s="967"/>
      <c r="AF4" s="967"/>
      <c r="AG4" s="967"/>
      <c r="AH4" s="967"/>
      <c r="AI4" s="967"/>
      <c r="AJ4" s="967"/>
      <c r="AK4" s="967"/>
      <c r="AL4" s="967"/>
      <c r="AM4" s="967"/>
      <c r="AN4" s="967"/>
      <c r="AO4" s="967"/>
      <c r="AP4" s="967"/>
      <c r="AQ4" s="967"/>
      <c r="AR4" s="967"/>
      <c r="AS4" s="967"/>
      <c r="AT4" s="967"/>
      <c r="AU4" s="967"/>
      <c r="AV4" s="967"/>
      <c r="AW4" s="967"/>
      <c r="AX4" s="967"/>
      <c r="AY4" s="968"/>
      <c r="AZ4" s="969"/>
    </row>
    <row r="5" spans="1:56" s="195" customFormat="1" ht="22.5" customHeight="1" thickBot="1" x14ac:dyDescent="0.3">
      <c r="A5" s="931" t="s">
        <v>2</v>
      </c>
      <c r="B5" s="932"/>
      <c r="C5" s="932"/>
      <c r="D5" s="933"/>
      <c r="E5" s="934" t="s">
        <v>286</v>
      </c>
      <c r="F5" s="934"/>
      <c r="G5" s="935"/>
      <c r="H5" s="935"/>
      <c r="I5" s="935"/>
      <c r="J5" s="935"/>
      <c r="K5" s="935"/>
      <c r="L5" s="935"/>
      <c r="M5" s="935"/>
      <c r="N5" s="935"/>
      <c r="O5" s="935"/>
      <c r="P5" s="935"/>
      <c r="Q5" s="935"/>
      <c r="R5" s="935"/>
      <c r="S5" s="935"/>
      <c r="T5" s="935"/>
      <c r="U5" s="935"/>
      <c r="V5" s="935"/>
      <c r="W5" s="935"/>
      <c r="X5" s="935"/>
      <c r="Y5" s="935"/>
      <c r="Z5" s="935"/>
      <c r="AA5" s="935"/>
      <c r="AB5" s="935"/>
      <c r="AC5" s="935"/>
      <c r="AD5" s="935"/>
      <c r="AE5" s="935"/>
      <c r="AF5" s="935"/>
      <c r="AG5" s="935"/>
      <c r="AH5" s="935"/>
      <c r="AI5" s="935"/>
      <c r="AJ5" s="935"/>
      <c r="AK5" s="935"/>
      <c r="AL5" s="935"/>
      <c r="AM5" s="935"/>
      <c r="AN5" s="935"/>
      <c r="AO5" s="935"/>
      <c r="AP5" s="935"/>
      <c r="AQ5" s="935"/>
      <c r="AR5" s="935"/>
      <c r="AS5" s="935"/>
      <c r="AT5" s="935"/>
      <c r="AU5" s="935"/>
      <c r="AV5" s="935"/>
      <c r="AW5" s="935"/>
      <c r="AX5" s="935"/>
      <c r="AY5" s="936"/>
      <c r="AZ5" s="937"/>
    </row>
    <row r="6" spans="1:56" s="195" customFormat="1" ht="22.5" customHeight="1" thickBot="1" x14ac:dyDescent="0.3">
      <c r="A6" s="938" t="s">
        <v>21</v>
      </c>
      <c r="B6" s="939"/>
      <c r="C6" s="939"/>
      <c r="D6" s="940"/>
      <c r="E6" s="941" t="s">
        <v>463</v>
      </c>
      <c r="F6" s="941"/>
      <c r="G6" s="941"/>
      <c r="H6" s="941"/>
      <c r="I6" s="941"/>
      <c r="J6" s="941"/>
      <c r="K6" s="941"/>
      <c r="L6" s="941"/>
      <c r="M6" s="941"/>
      <c r="N6" s="941"/>
      <c r="O6" s="941"/>
      <c r="P6" s="941"/>
      <c r="Q6" s="941"/>
      <c r="R6" s="941"/>
      <c r="S6" s="942"/>
      <c r="T6" s="942"/>
      <c r="U6" s="942"/>
      <c r="V6" s="942"/>
      <c r="W6" s="942"/>
      <c r="X6" s="942"/>
      <c r="Y6" s="942"/>
      <c r="Z6" s="942"/>
      <c r="AA6" s="942"/>
      <c r="AB6" s="942"/>
      <c r="AC6" s="942"/>
      <c r="AD6" s="942"/>
      <c r="AE6" s="942"/>
      <c r="AF6" s="942"/>
      <c r="AG6" s="942"/>
      <c r="AH6" s="942"/>
      <c r="AI6" s="942"/>
      <c r="AJ6" s="942"/>
      <c r="AK6" s="942"/>
      <c r="AL6" s="942"/>
      <c r="AM6" s="942"/>
      <c r="AN6" s="942"/>
      <c r="AO6" s="942"/>
      <c r="AP6" s="942"/>
      <c r="AQ6" s="942"/>
      <c r="AR6" s="942"/>
      <c r="AS6" s="942"/>
      <c r="AT6" s="942"/>
      <c r="AU6" s="942"/>
      <c r="AV6" s="942"/>
      <c r="AW6" s="942"/>
      <c r="AX6" s="942"/>
      <c r="AY6" s="942"/>
      <c r="AZ6" s="943"/>
    </row>
    <row r="7" spans="1:56" ht="15.75" hidden="1" customHeight="1" x14ac:dyDescent="0.25">
      <c r="A7" s="944"/>
      <c r="B7" s="945"/>
      <c r="C7" s="945"/>
      <c r="D7" s="945"/>
      <c r="E7" s="945"/>
      <c r="F7" s="945"/>
      <c r="G7" s="946"/>
      <c r="H7" s="946"/>
      <c r="I7" s="946"/>
      <c r="J7" s="946"/>
      <c r="K7" s="946"/>
      <c r="L7" s="946"/>
      <c r="M7" s="946"/>
      <c r="N7" s="946"/>
      <c r="O7" s="946"/>
      <c r="P7" s="946"/>
      <c r="Q7" s="946"/>
      <c r="R7" s="946"/>
      <c r="S7" s="946"/>
      <c r="T7" s="946"/>
      <c r="U7" s="946"/>
      <c r="V7" s="946"/>
      <c r="W7" s="946"/>
      <c r="X7" s="946"/>
      <c r="Y7" s="946"/>
      <c r="Z7" s="946"/>
      <c r="AA7" s="946"/>
      <c r="AB7" s="946"/>
      <c r="AC7" s="946"/>
      <c r="AD7" s="946"/>
      <c r="AE7" s="946"/>
      <c r="AF7" s="946"/>
      <c r="AG7" s="946"/>
      <c r="AH7" s="946"/>
      <c r="AI7" s="946"/>
      <c r="AJ7" s="946"/>
      <c r="AK7" s="946"/>
      <c r="AL7" s="946"/>
      <c r="AM7" s="946"/>
      <c r="AN7" s="946"/>
      <c r="AO7" s="946"/>
      <c r="AP7" s="946"/>
      <c r="AQ7" s="946"/>
      <c r="AR7" s="946"/>
      <c r="AS7" s="946"/>
      <c r="AT7" s="946"/>
      <c r="AU7" s="946"/>
      <c r="AV7" s="946"/>
      <c r="AW7" s="946"/>
      <c r="AX7" s="946"/>
      <c r="AY7" s="946"/>
      <c r="AZ7" s="947"/>
    </row>
    <row r="8" spans="1:56" ht="12" customHeight="1" thickBot="1" x14ac:dyDescent="0.3">
      <c r="A8" s="948" t="s">
        <v>92</v>
      </c>
      <c r="B8" s="949"/>
      <c r="C8" s="949"/>
      <c r="D8" s="949"/>
      <c r="E8" s="949"/>
      <c r="F8" s="950"/>
      <c r="G8" s="925" t="s">
        <v>98</v>
      </c>
      <c r="H8" s="925"/>
      <c r="I8" s="925"/>
      <c r="J8" s="925"/>
      <c r="K8" s="925"/>
      <c r="L8" s="925"/>
      <c r="M8" s="925"/>
      <c r="N8" s="925"/>
      <c r="O8" s="925"/>
      <c r="P8" s="925"/>
      <c r="Q8" s="925"/>
      <c r="R8" s="925"/>
      <c r="S8" s="925"/>
      <c r="T8" s="951"/>
      <c r="U8" s="952" t="s">
        <v>329</v>
      </c>
      <c r="V8" s="925"/>
      <c r="W8" s="925"/>
      <c r="X8" s="925"/>
      <c r="Y8" s="925"/>
      <c r="Z8" s="925"/>
      <c r="AA8" s="925"/>
      <c r="AB8" s="925"/>
      <c r="AC8" s="925"/>
      <c r="AD8" s="925"/>
      <c r="AE8" s="925"/>
      <c r="AF8" s="925"/>
      <c r="AG8" s="951"/>
      <c r="AH8" s="953" t="s">
        <v>330</v>
      </c>
      <c r="AI8" s="954"/>
      <c r="AJ8" s="954"/>
      <c r="AK8" s="954"/>
      <c r="AL8" s="954"/>
      <c r="AM8" s="925" t="s">
        <v>104</v>
      </c>
      <c r="AN8" s="926"/>
      <c r="AO8" s="924" t="s">
        <v>331</v>
      </c>
      <c r="AP8" s="925"/>
      <c r="AQ8" s="925"/>
      <c r="AR8" s="925"/>
      <c r="AS8" s="925"/>
      <c r="AT8" s="925"/>
      <c r="AU8" s="925"/>
      <c r="AV8" s="925"/>
      <c r="AW8" s="925"/>
      <c r="AX8" s="925"/>
      <c r="AY8" s="926"/>
      <c r="AZ8" s="927" t="s">
        <v>118</v>
      </c>
      <c r="BA8" s="29"/>
      <c r="BB8" s="29"/>
      <c r="BC8" s="29"/>
      <c r="BD8" s="29"/>
    </row>
    <row r="9" spans="1:56" s="52" customFormat="1" ht="24" customHeight="1" thickBot="1" x14ac:dyDescent="0.3">
      <c r="A9" s="139" t="s">
        <v>93</v>
      </c>
      <c r="B9" s="142" t="s">
        <v>94</v>
      </c>
      <c r="C9" s="196" t="s">
        <v>95</v>
      </c>
      <c r="D9" s="197" t="s">
        <v>96</v>
      </c>
      <c r="E9" s="139" t="s">
        <v>209</v>
      </c>
      <c r="F9" s="198" t="s">
        <v>97</v>
      </c>
      <c r="G9" s="178" t="s">
        <v>6</v>
      </c>
      <c r="H9" s="178" t="s">
        <v>7</v>
      </c>
      <c r="I9" s="178" t="s">
        <v>8</v>
      </c>
      <c r="J9" s="178" t="s">
        <v>9</v>
      </c>
      <c r="K9" s="178" t="s">
        <v>10</v>
      </c>
      <c r="L9" s="178" t="s">
        <v>11</v>
      </c>
      <c r="M9" s="178" t="s">
        <v>12</v>
      </c>
      <c r="N9" s="178" t="s">
        <v>13</v>
      </c>
      <c r="O9" s="178"/>
      <c r="P9" s="178" t="s">
        <v>14</v>
      </c>
      <c r="Q9" s="178" t="s">
        <v>15</v>
      </c>
      <c r="R9" s="178" t="s">
        <v>16</v>
      </c>
      <c r="S9" s="178" t="s">
        <v>17</v>
      </c>
      <c r="T9" s="471" t="s">
        <v>66</v>
      </c>
      <c r="U9" s="446" t="s">
        <v>6</v>
      </c>
      <c r="V9" s="178" t="s">
        <v>7</v>
      </c>
      <c r="W9" s="178" t="s">
        <v>8</v>
      </c>
      <c r="X9" s="178" t="s">
        <v>9</v>
      </c>
      <c r="Y9" s="178" t="s">
        <v>10</v>
      </c>
      <c r="Z9" s="178" t="s">
        <v>11</v>
      </c>
      <c r="AA9" s="178" t="s">
        <v>12</v>
      </c>
      <c r="AB9" s="178" t="s">
        <v>13</v>
      </c>
      <c r="AC9" s="178" t="s">
        <v>447</v>
      </c>
      <c r="AD9" s="178" t="s">
        <v>15</v>
      </c>
      <c r="AE9" s="178" t="s">
        <v>16</v>
      </c>
      <c r="AF9" s="199" t="s">
        <v>17</v>
      </c>
      <c r="AG9" s="140" t="s">
        <v>67</v>
      </c>
      <c r="AH9" s="141" t="s">
        <v>99</v>
      </c>
      <c r="AI9" s="140" t="s">
        <v>100</v>
      </c>
      <c r="AJ9" s="140" t="s">
        <v>101</v>
      </c>
      <c r="AK9" s="140" t="s">
        <v>102</v>
      </c>
      <c r="AL9" s="140" t="s">
        <v>103</v>
      </c>
      <c r="AM9" s="140" t="s">
        <v>105</v>
      </c>
      <c r="AN9" s="140" t="s">
        <v>106</v>
      </c>
      <c r="AO9" s="140" t="s">
        <v>107</v>
      </c>
      <c r="AP9" s="140" t="s">
        <v>108</v>
      </c>
      <c r="AQ9" s="140" t="s">
        <v>109</v>
      </c>
      <c r="AR9" s="140" t="s">
        <v>110</v>
      </c>
      <c r="AS9" s="140" t="s">
        <v>111</v>
      </c>
      <c r="AT9" s="140" t="s">
        <v>112</v>
      </c>
      <c r="AU9" s="140" t="s">
        <v>113</v>
      </c>
      <c r="AV9" s="140" t="s">
        <v>114</v>
      </c>
      <c r="AW9" s="140" t="s">
        <v>115</v>
      </c>
      <c r="AX9" s="140" t="s">
        <v>116</v>
      </c>
      <c r="AY9" s="200" t="s">
        <v>117</v>
      </c>
      <c r="AZ9" s="928"/>
      <c r="BA9" s="201"/>
      <c r="BB9" s="201"/>
      <c r="BC9" s="201"/>
      <c r="BD9" s="201"/>
    </row>
    <row r="10" spans="1:56" ht="24" customHeight="1" thickBot="1" x14ac:dyDescent="0.3">
      <c r="A10" s="867">
        <v>1</v>
      </c>
      <c r="B10" s="929" t="s">
        <v>299</v>
      </c>
      <c r="C10" s="915" t="s">
        <v>332</v>
      </c>
      <c r="D10" s="202" t="s">
        <v>41</v>
      </c>
      <c r="E10" s="203">
        <v>251</v>
      </c>
      <c r="F10" s="203">
        <v>251</v>
      </c>
      <c r="G10" s="203">
        <v>251</v>
      </c>
      <c r="H10" s="204">
        <v>251</v>
      </c>
      <c r="I10" s="204">
        <v>251</v>
      </c>
      <c r="J10" s="204">
        <v>251</v>
      </c>
      <c r="K10" s="204">
        <v>251</v>
      </c>
      <c r="L10" s="204">
        <v>251</v>
      </c>
      <c r="M10" s="204">
        <v>251</v>
      </c>
      <c r="N10" s="204">
        <v>251</v>
      </c>
      <c r="O10" s="204"/>
      <c r="P10" s="204">
        <v>412</v>
      </c>
      <c r="Q10" s="122"/>
      <c r="R10" s="122"/>
      <c r="S10" s="122"/>
      <c r="T10" s="205"/>
      <c r="U10" s="203">
        <v>0</v>
      </c>
      <c r="V10" s="204">
        <v>14</v>
      </c>
      <c r="W10" s="204">
        <v>27</v>
      </c>
      <c r="X10" s="204">
        <v>76</v>
      </c>
      <c r="Y10" s="204">
        <v>96</v>
      </c>
      <c r="Z10" s="204">
        <v>121</v>
      </c>
      <c r="AA10" s="204">
        <v>126</v>
      </c>
      <c r="AB10" s="204">
        <v>139</v>
      </c>
      <c r="AC10" s="204">
        <v>189</v>
      </c>
      <c r="AD10" s="204"/>
      <c r="AE10" s="122"/>
      <c r="AF10" s="122"/>
      <c r="AG10" s="864"/>
      <c r="AH10" s="872" t="s">
        <v>332</v>
      </c>
      <c r="AI10" s="841" t="s">
        <v>333</v>
      </c>
      <c r="AJ10" s="859" t="s">
        <v>69</v>
      </c>
      <c r="AK10" s="875" t="s">
        <v>469</v>
      </c>
      <c r="AL10" s="859" t="s">
        <v>332</v>
      </c>
      <c r="AM10" s="859" t="s">
        <v>69</v>
      </c>
      <c r="AN10" s="859" t="s">
        <v>334</v>
      </c>
      <c r="AO10" s="839">
        <v>563172.78652489418</v>
      </c>
      <c r="AP10" s="839">
        <v>258860.18234553467</v>
      </c>
      <c r="AQ10" s="839">
        <v>304312.60417935957</v>
      </c>
      <c r="AR10" s="859" t="s">
        <v>69</v>
      </c>
      <c r="AS10" s="921" t="s">
        <v>335</v>
      </c>
      <c r="AT10" s="918">
        <v>563172.78652489418</v>
      </c>
      <c r="AU10" s="921" t="s">
        <v>335</v>
      </c>
      <c r="AV10" s="918">
        <v>563172.78652489418</v>
      </c>
      <c r="AW10" s="921" t="s">
        <v>336</v>
      </c>
      <c r="AX10" s="918">
        <v>563172.78652489418</v>
      </c>
      <c r="AY10" s="839">
        <v>563172.78652489418</v>
      </c>
      <c r="AZ10" s="911"/>
    </row>
    <row r="11" spans="1:56" ht="24" customHeight="1" thickBot="1" x14ac:dyDescent="0.3">
      <c r="A11" s="867"/>
      <c r="B11" s="929"/>
      <c r="C11" s="915"/>
      <c r="D11" s="206" t="s">
        <v>3</v>
      </c>
      <c r="E11" s="543">
        <v>82643699</v>
      </c>
      <c r="F11" s="543">
        <v>82643699</v>
      </c>
      <c r="G11" s="543">
        <v>82643699</v>
      </c>
      <c r="H11" s="544">
        <v>82643699</v>
      </c>
      <c r="I11" s="544">
        <v>82643699</v>
      </c>
      <c r="J11" s="544">
        <v>84418835</v>
      </c>
      <c r="K11" s="544">
        <v>84418835</v>
      </c>
      <c r="L11" s="544">
        <v>84418835</v>
      </c>
      <c r="M11" s="544">
        <v>84418835</v>
      </c>
      <c r="N11" s="544">
        <v>88082278</v>
      </c>
      <c r="O11" s="544"/>
      <c r="P11" s="544">
        <v>79468372</v>
      </c>
      <c r="Q11" s="207"/>
      <c r="R11" s="207"/>
      <c r="S11" s="207"/>
      <c r="T11" s="208"/>
      <c r="U11" s="543">
        <v>0</v>
      </c>
      <c r="V11" s="544">
        <v>13003722</v>
      </c>
      <c r="W11" s="544">
        <v>17925989</v>
      </c>
      <c r="X11" s="544">
        <v>17937629</v>
      </c>
      <c r="Y11" s="544">
        <v>17956075</v>
      </c>
      <c r="Z11" s="544">
        <v>19131066</v>
      </c>
      <c r="AA11" s="544">
        <v>18406683</v>
      </c>
      <c r="AB11" s="544">
        <v>18406683</v>
      </c>
      <c r="AC11" s="544">
        <v>20631066</v>
      </c>
      <c r="AD11" s="544"/>
      <c r="AE11" s="207"/>
      <c r="AF11" s="207"/>
      <c r="AG11" s="864"/>
      <c r="AH11" s="873"/>
      <c r="AI11" s="917"/>
      <c r="AJ11" s="840"/>
      <c r="AK11" s="876"/>
      <c r="AL11" s="840"/>
      <c r="AM11" s="840"/>
      <c r="AN11" s="840"/>
      <c r="AO11" s="857"/>
      <c r="AP11" s="857"/>
      <c r="AQ11" s="857"/>
      <c r="AR11" s="840"/>
      <c r="AS11" s="922"/>
      <c r="AT11" s="919"/>
      <c r="AU11" s="922"/>
      <c r="AV11" s="919"/>
      <c r="AW11" s="922"/>
      <c r="AX11" s="919"/>
      <c r="AY11" s="857"/>
      <c r="AZ11" s="912"/>
    </row>
    <row r="12" spans="1:56" ht="24" customHeight="1" thickBot="1" x14ac:dyDescent="0.3">
      <c r="A12" s="867"/>
      <c r="B12" s="929"/>
      <c r="C12" s="915"/>
      <c r="D12" s="206" t="s">
        <v>42</v>
      </c>
      <c r="E12" s="209">
        <v>0</v>
      </c>
      <c r="F12" s="209">
        <v>0</v>
      </c>
      <c r="G12" s="209">
        <v>0</v>
      </c>
      <c r="H12" s="210">
        <v>0</v>
      </c>
      <c r="I12" s="210">
        <v>0</v>
      </c>
      <c r="J12" s="210">
        <v>0</v>
      </c>
      <c r="K12" s="210">
        <v>0</v>
      </c>
      <c r="L12" s="210">
        <v>0</v>
      </c>
      <c r="M12" s="210">
        <v>0</v>
      </c>
      <c r="N12" s="210">
        <v>0</v>
      </c>
      <c r="O12" s="210"/>
      <c r="P12" s="210">
        <v>0</v>
      </c>
      <c r="Q12" s="211"/>
      <c r="R12" s="211"/>
      <c r="S12" s="211"/>
      <c r="T12" s="212"/>
      <c r="U12" s="209">
        <v>0</v>
      </c>
      <c r="V12" s="210">
        <v>0</v>
      </c>
      <c r="W12" s="210">
        <v>0</v>
      </c>
      <c r="X12" s="210">
        <v>0</v>
      </c>
      <c r="Y12" s="210">
        <v>0</v>
      </c>
      <c r="Z12" s="210">
        <v>0</v>
      </c>
      <c r="AA12" s="210">
        <v>0</v>
      </c>
      <c r="AB12" s="210">
        <v>0</v>
      </c>
      <c r="AC12" s="210">
        <v>0</v>
      </c>
      <c r="AD12" s="210"/>
      <c r="AE12" s="211"/>
      <c r="AF12" s="211"/>
      <c r="AG12" s="864"/>
      <c r="AH12" s="873"/>
      <c r="AI12" s="917"/>
      <c r="AJ12" s="840"/>
      <c r="AK12" s="876"/>
      <c r="AL12" s="840"/>
      <c r="AM12" s="840"/>
      <c r="AN12" s="840"/>
      <c r="AO12" s="857"/>
      <c r="AP12" s="857"/>
      <c r="AQ12" s="857"/>
      <c r="AR12" s="840"/>
      <c r="AS12" s="922"/>
      <c r="AT12" s="919"/>
      <c r="AU12" s="922"/>
      <c r="AV12" s="919"/>
      <c r="AW12" s="922"/>
      <c r="AX12" s="919"/>
      <c r="AY12" s="857"/>
      <c r="AZ12" s="912"/>
    </row>
    <row r="13" spans="1:56" ht="24" customHeight="1" thickBot="1" x14ac:dyDescent="0.3">
      <c r="A13" s="867"/>
      <c r="B13" s="929"/>
      <c r="C13" s="915"/>
      <c r="D13" s="206" t="s">
        <v>4</v>
      </c>
      <c r="E13" s="209">
        <v>7019238</v>
      </c>
      <c r="F13" s="209">
        <v>7019238</v>
      </c>
      <c r="G13" s="209">
        <v>7019238</v>
      </c>
      <c r="H13" s="210">
        <v>7019238</v>
      </c>
      <c r="I13" s="210">
        <v>7019238</v>
      </c>
      <c r="J13" s="210">
        <v>7019238</v>
      </c>
      <c r="K13" s="210">
        <v>7019238</v>
      </c>
      <c r="L13" s="210">
        <v>7019238</v>
      </c>
      <c r="M13" s="210">
        <v>7019238</v>
      </c>
      <c r="N13" s="210">
        <v>7019238</v>
      </c>
      <c r="O13" s="210"/>
      <c r="P13" s="210">
        <v>7019238</v>
      </c>
      <c r="Q13" s="211"/>
      <c r="R13" s="211"/>
      <c r="S13" s="211"/>
      <c r="T13" s="212"/>
      <c r="U13" s="543">
        <v>3508757</v>
      </c>
      <c r="V13" s="544">
        <v>5652197</v>
      </c>
      <c r="W13" s="544">
        <v>6237945</v>
      </c>
      <c r="X13" s="544">
        <v>6855036</v>
      </c>
      <c r="Y13" s="544">
        <v>6855036</v>
      </c>
      <c r="Z13" s="544">
        <v>7017824</v>
      </c>
      <c r="AA13" s="544">
        <v>7017824</v>
      </c>
      <c r="AB13" s="544">
        <v>7017824</v>
      </c>
      <c r="AC13" s="544">
        <v>7017824</v>
      </c>
      <c r="AD13" s="544"/>
      <c r="AE13" s="211"/>
      <c r="AF13" s="211"/>
      <c r="AG13" s="864"/>
      <c r="AH13" s="873"/>
      <c r="AI13" s="917"/>
      <c r="AJ13" s="840"/>
      <c r="AK13" s="876"/>
      <c r="AL13" s="840"/>
      <c r="AM13" s="840"/>
      <c r="AN13" s="840"/>
      <c r="AO13" s="857"/>
      <c r="AP13" s="857"/>
      <c r="AQ13" s="857"/>
      <c r="AR13" s="840"/>
      <c r="AS13" s="922"/>
      <c r="AT13" s="919"/>
      <c r="AU13" s="922"/>
      <c r="AV13" s="919"/>
      <c r="AW13" s="922"/>
      <c r="AX13" s="919"/>
      <c r="AY13" s="857"/>
      <c r="AZ13" s="912"/>
    </row>
    <row r="14" spans="1:56" ht="24" customHeight="1" thickBot="1" x14ac:dyDescent="0.3">
      <c r="A14" s="867"/>
      <c r="B14" s="929"/>
      <c r="C14" s="915"/>
      <c r="D14" s="206" t="s">
        <v>43</v>
      </c>
      <c r="E14" s="209">
        <v>251</v>
      </c>
      <c r="F14" s="209">
        <v>251</v>
      </c>
      <c r="G14" s="209">
        <v>251</v>
      </c>
      <c r="H14" s="210">
        <v>251</v>
      </c>
      <c r="I14" s="210">
        <v>251</v>
      </c>
      <c r="J14" s="210">
        <v>251</v>
      </c>
      <c r="K14" s="210">
        <v>251</v>
      </c>
      <c r="L14" s="210">
        <v>251</v>
      </c>
      <c r="M14" s="210">
        <v>251</v>
      </c>
      <c r="N14" s="210">
        <v>251</v>
      </c>
      <c r="O14" s="210"/>
      <c r="P14" s="210">
        <v>412</v>
      </c>
      <c r="Q14" s="210"/>
      <c r="R14" s="210"/>
      <c r="S14" s="210"/>
      <c r="T14" s="545"/>
      <c r="U14" s="209">
        <v>0</v>
      </c>
      <c r="V14" s="210">
        <v>14</v>
      </c>
      <c r="W14" s="210">
        <v>27</v>
      </c>
      <c r="X14" s="210">
        <v>76</v>
      </c>
      <c r="Y14" s="210">
        <v>96</v>
      </c>
      <c r="Z14" s="210">
        <v>121</v>
      </c>
      <c r="AA14" s="210">
        <v>126</v>
      </c>
      <c r="AB14" s="210">
        <v>139</v>
      </c>
      <c r="AC14" s="210">
        <v>189</v>
      </c>
      <c r="AD14" s="210"/>
      <c r="AE14" s="210"/>
      <c r="AF14" s="210"/>
      <c r="AG14" s="864"/>
      <c r="AH14" s="873"/>
      <c r="AI14" s="917"/>
      <c r="AJ14" s="840"/>
      <c r="AK14" s="876"/>
      <c r="AL14" s="840"/>
      <c r="AM14" s="840"/>
      <c r="AN14" s="840"/>
      <c r="AO14" s="857"/>
      <c r="AP14" s="857"/>
      <c r="AQ14" s="857"/>
      <c r="AR14" s="840"/>
      <c r="AS14" s="922"/>
      <c r="AT14" s="919"/>
      <c r="AU14" s="922"/>
      <c r="AV14" s="919"/>
      <c r="AW14" s="922"/>
      <c r="AX14" s="919"/>
      <c r="AY14" s="857"/>
      <c r="AZ14" s="912"/>
    </row>
    <row r="15" spans="1:56" ht="24" customHeight="1" thickBot="1" x14ac:dyDescent="0.3">
      <c r="A15" s="867"/>
      <c r="B15" s="929"/>
      <c r="C15" s="916"/>
      <c r="D15" s="213" t="s">
        <v>45</v>
      </c>
      <c r="E15" s="546">
        <v>89662937</v>
      </c>
      <c r="F15" s="546">
        <v>89662937</v>
      </c>
      <c r="G15" s="546">
        <v>89662937</v>
      </c>
      <c r="H15" s="547">
        <v>89662937</v>
      </c>
      <c r="I15" s="547">
        <v>89662937</v>
      </c>
      <c r="J15" s="547">
        <v>91438073</v>
      </c>
      <c r="K15" s="547">
        <v>91438073</v>
      </c>
      <c r="L15" s="547">
        <v>91438073</v>
      </c>
      <c r="M15" s="547">
        <v>91438073</v>
      </c>
      <c r="N15" s="547">
        <v>95101516</v>
      </c>
      <c r="O15" s="547"/>
      <c r="P15" s="547">
        <v>86487610</v>
      </c>
      <c r="Q15" s="548"/>
      <c r="R15" s="548"/>
      <c r="S15" s="548"/>
      <c r="T15" s="549"/>
      <c r="U15" s="546">
        <v>3508757</v>
      </c>
      <c r="V15" s="547">
        <v>18655919</v>
      </c>
      <c r="W15" s="547">
        <v>24163934</v>
      </c>
      <c r="X15" s="547">
        <v>24792665</v>
      </c>
      <c r="Y15" s="547">
        <v>24811111</v>
      </c>
      <c r="Z15" s="210">
        <v>26148890</v>
      </c>
      <c r="AA15" s="210">
        <v>25424506.978695933</v>
      </c>
      <c r="AB15" s="210">
        <v>25424507</v>
      </c>
      <c r="AC15" s="210">
        <v>27648890</v>
      </c>
      <c r="AD15" s="210"/>
      <c r="AE15" s="548"/>
      <c r="AF15" s="548"/>
      <c r="AG15" s="865"/>
      <c r="AH15" s="874"/>
      <c r="AI15" s="917"/>
      <c r="AJ15" s="841"/>
      <c r="AK15" s="877"/>
      <c r="AL15" s="841"/>
      <c r="AM15" s="841"/>
      <c r="AN15" s="841"/>
      <c r="AO15" s="858"/>
      <c r="AP15" s="858"/>
      <c r="AQ15" s="858"/>
      <c r="AR15" s="841"/>
      <c r="AS15" s="923"/>
      <c r="AT15" s="920"/>
      <c r="AU15" s="923"/>
      <c r="AV15" s="920"/>
      <c r="AW15" s="923"/>
      <c r="AX15" s="920"/>
      <c r="AY15" s="858"/>
      <c r="AZ15" s="913"/>
    </row>
    <row r="16" spans="1:56" ht="24" customHeight="1" thickBot="1" x14ac:dyDescent="0.3">
      <c r="A16" s="867"/>
      <c r="B16" s="929"/>
      <c r="C16" s="914" t="s">
        <v>337</v>
      </c>
      <c r="D16" s="214" t="s">
        <v>41</v>
      </c>
      <c r="E16" s="203">
        <v>56</v>
      </c>
      <c r="F16" s="203">
        <v>56</v>
      </c>
      <c r="G16" s="203">
        <v>56</v>
      </c>
      <c r="H16" s="204">
        <v>56</v>
      </c>
      <c r="I16" s="204">
        <v>56</v>
      </c>
      <c r="J16" s="204">
        <v>56</v>
      </c>
      <c r="K16" s="204">
        <v>56</v>
      </c>
      <c r="L16" s="204">
        <v>56</v>
      </c>
      <c r="M16" s="204">
        <v>56</v>
      </c>
      <c r="N16" s="204">
        <v>56</v>
      </c>
      <c r="O16" s="204"/>
      <c r="P16" s="204">
        <v>93</v>
      </c>
      <c r="Q16" s="215"/>
      <c r="R16" s="215"/>
      <c r="S16" s="215"/>
      <c r="T16" s="216"/>
      <c r="U16" s="203">
        <v>0</v>
      </c>
      <c r="V16" s="204">
        <v>8</v>
      </c>
      <c r="W16" s="204">
        <v>16</v>
      </c>
      <c r="X16" s="204">
        <v>49</v>
      </c>
      <c r="Y16" s="204">
        <v>54</v>
      </c>
      <c r="Z16" s="204">
        <v>62</v>
      </c>
      <c r="AA16" s="204">
        <v>65</v>
      </c>
      <c r="AB16" s="204">
        <v>73</v>
      </c>
      <c r="AC16" s="204">
        <v>88</v>
      </c>
      <c r="AD16" s="204"/>
      <c r="AE16" s="215"/>
      <c r="AF16" s="215"/>
      <c r="AG16" s="863"/>
      <c r="AH16" s="872" t="s">
        <v>337</v>
      </c>
      <c r="AI16" s="917" t="s">
        <v>338</v>
      </c>
      <c r="AJ16" s="859" t="s">
        <v>69</v>
      </c>
      <c r="AK16" s="875" t="s">
        <v>469</v>
      </c>
      <c r="AL16" s="859" t="s">
        <v>337</v>
      </c>
      <c r="AM16" s="859" t="s">
        <v>69</v>
      </c>
      <c r="AN16" s="859" t="s">
        <v>334</v>
      </c>
      <c r="AO16" s="839">
        <v>163230.72497655527</v>
      </c>
      <c r="AP16" s="839">
        <v>77499.342048074177</v>
      </c>
      <c r="AQ16" s="839">
        <v>85731.382928481078</v>
      </c>
      <c r="AR16" s="859" t="s">
        <v>69</v>
      </c>
      <c r="AS16" s="921" t="s">
        <v>335</v>
      </c>
      <c r="AT16" s="918">
        <v>163230.72497655527</v>
      </c>
      <c r="AU16" s="921" t="s">
        <v>335</v>
      </c>
      <c r="AV16" s="918">
        <v>163230.72497655527</v>
      </c>
      <c r="AW16" s="921" t="s">
        <v>336</v>
      </c>
      <c r="AX16" s="918">
        <v>163230.72497655527</v>
      </c>
      <c r="AY16" s="839">
        <v>163230.72497655527</v>
      </c>
      <c r="AZ16" s="911"/>
    </row>
    <row r="17" spans="1:52" ht="24" customHeight="1" thickBot="1" x14ac:dyDescent="0.3">
      <c r="A17" s="867"/>
      <c r="B17" s="929"/>
      <c r="C17" s="915"/>
      <c r="D17" s="206" t="s">
        <v>3</v>
      </c>
      <c r="E17" s="543">
        <v>18594832</v>
      </c>
      <c r="F17" s="543">
        <v>18594832</v>
      </c>
      <c r="G17" s="543">
        <v>18594832</v>
      </c>
      <c r="H17" s="544">
        <v>18594832</v>
      </c>
      <c r="I17" s="544">
        <v>18594832</v>
      </c>
      <c r="J17" s="544">
        <v>18994238</v>
      </c>
      <c r="K17" s="544">
        <v>18994238</v>
      </c>
      <c r="L17" s="544">
        <v>18994238</v>
      </c>
      <c r="M17" s="544">
        <v>18994238</v>
      </c>
      <c r="N17" s="544">
        <v>19818512</v>
      </c>
      <c r="O17" s="544"/>
      <c r="P17" s="544">
        <v>17880384</v>
      </c>
      <c r="Q17" s="207"/>
      <c r="R17" s="207"/>
      <c r="S17" s="207"/>
      <c r="T17" s="208"/>
      <c r="U17" s="543">
        <v>0</v>
      </c>
      <c r="V17" s="544">
        <v>7705909</v>
      </c>
      <c r="W17" s="544">
        <v>10622808</v>
      </c>
      <c r="X17" s="544">
        <v>10629706</v>
      </c>
      <c r="Y17" s="544">
        <v>10640082</v>
      </c>
      <c r="Z17" s="544">
        <v>11242143</v>
      </c>
      <c r="AA17" s="544">
        <v>10870972</v>
      </c>
      <c r="AB17" s="544">
        <v>10870972</v>
      </c>
      <c r="AC17" s="544">
        <v>12742143</v>
      </c>
      <c r="AD17" s="544"/>
      <c r="AE17" s="207"/>
      <c r="AF17" s="207"/>
      <c r="AG17" s="864"/>
      <c r="AH17" s="873"/>
      <c r="AI17" s="917"/>
      <c r="AJ17" s="840"/>
      <c r="AK17" s="876"/>
      <c r="AL17" s="840"/>
      <c r="AM17" s="840"/>
      <c r="AN17" s="840"/>
      <c r="AO17" s="857"/>
      <c r="AP17" s="857"/>
      <c r="AQ17" s="857"/>
      <c r="AR17" s="840"/>
      <c r="AS17" s="922"/>
      <c r="AT17" s="919"/>
      <c r="AU17" s="922"/>
      <c r="AV17" s="919"/>
      <c r="AW17" s="922"/>
      <c r="AX17" s="919"/>
      <c r="AY17" s="857"/>
      <c r="AZ17" s="912"/>
    </row>
    <row r="18" spans="1:52" ht="24" customHeight="1" thickBot="1" x14ac:dyDescent="0.3">
      <c r="A18" s="867"/>
      <c r="B18" s="929"/>
      <c r="C18" s="915"/>
      <c r="D18" s="206" t="s">
        <v>42</v>
      </c>
      <c r="E18" s="209">
        <v>0</v>
      </c>
      <c r="F18" s="209">
        <v>0</v>
      </c>
      <c r="G18" s="209">
        <v>0</v>
      </c>
      <c r="H18" s="210">
        <v>0</v>
      </c>
      <c r="I18" s="210">
        <v>0</v>
      </c>
      <c r="J18" s="210">
        <v>0</v>
      </c>
      <c r="K18" s="210">
        <v>0</v>
      </c>
      <c r="L18" s="210">
        <v>0</v>
      </c>
      <c r="M18" s="210">
        <v>0</v>
      </c>
      <c r="N18" s="210">
        <v>0</v>
      </c>
      <c r="O18" s="210"/>
      <c r="P18" s="210">
        <v>0</v>
      </c>
      <c r="Q18" s="211"/>
      <c r="R18" s="211"/>
      <c r="S18" s="211"/>
      <c r="T18" s="212"/>
      <c r="U18" s="209">
        <v>0</v>
      </c>
      <c r="V18" s="210">
        <v>0</v>
      </c>
      <c r="W18" s="210">
        <v>0</v>
      </c>
      <c r="X18" s="210">
        <v>0</v>
      </c>
      <c r="Y18" s="210">
        <v>0</v>
      </c>
      <c r="Z18" s="210">
        <v>0</v>
      </c>
      <c r="AA18" s="210">
        <v>0</v>
      </c>
      <c r="AB18" s="210">
        <v>0</v>
      </c>
      <c r="AC18" s="210">
        <v>0</v>
      </c>
      <c r="AD18" s="210"/>
      <c r="AE18" s="211"/>
      <c r="AF18" s="211"/>
      <c r="AG18" s="864"/>
      <c r="AH18" s="873"/>
      <c r="AI18" s="917"/>
      <c r="AJ18" s="840"/>
      <c r="AK18" s="876"/>
      <c r="AL18" s="840"/>
      <c r="AM18" s="840"/>
      <c r="AN18" s="840"/>
      <c r="AO18" s="857"/>
      <c r="AP18" s="857"/>
      <c r="AQ18" s="857"/>
      <c r="AR18" s="840"/>
      <c r="AS18" s="922"/>
      <c r="AT18" s="919"/>
      <c r="AU18" s="922"/>
      <c r="AV18" s="919"/>
      <c r="AW18" s="922"/>
      <c r="AX18" s="919"/>
      <c r="AY18" s="857"/>
      <c r="AZ18" s="912"/>
    </row>
    <row r="19" spans="1:52" ht="24" customHeight="1" thickBot="1" x14ac:dyDescent="0.3">
      <c r="A19" s="867"/>
      <c r="B19" s="929"/>
      <c r="C19" s="915"/>
      <c r="D19" s="206" t="s">
        <v>4</v>
      </c>
      <c r="E19" s="209">
        <v>2854490</v>
      </c>
      <c r="F19" s="209">
        <v>2854490</v>
      </c>
      <c r="G19" s="209">
        <v>2854490</v>
      </c>
      <c r="H19" s="210">
        <v>2854490</v>
      </c>
      <c r="I19" s="210">
        <v>2854490</v>
      </c>
      <c r="J19" s="210">
        <v>2854490</v>
      </c>
      <c r="K19" s="210">
        <v>2854490</v>
      </c>
      <c r="L19" s="210">
        <v>2854490</v>
      </c>
      <c r="M19" s="210">
        <v>2854490</v>
      </c>
      <c r="N19" s="210">
        <v>2854490</v>
      </c>
      <c r="O19" s="210"/>
      <c r="P19" s="210">
        <v>2854490</v>
      </c>
      <c r="Q19" s="211"/>
      <c r="R19" s="211"/>
      <c r="S19" s="211"/>
      <c r="T19" s="212"/>
      <c r="U19" s="543">
        <v>1426895</v>
      </c>
      <c r="V19" s="544">
        <v>2298560</v>
      </c>
      <c r="W19" s="544">
        <v>2536764</v>
      </c>
      <c r="X19" s="544">
        <v>2787714</v>
      </c>
      <c r="Y19" s="544">
        <v>2787714</v>
      </c>
      <c r="Z19" s="544">
        <v>2853915</v>
      </c>
      <c r="AA19" s="544">
        <v>2853915</v>
      </c>
      <c r="AB19" s="544">
        <v>2853915</v>
      </c>
      <c r="AC19" s="544">
        <v>2853915</v>
      </c>
      <c r="AD19" s="544"/>
      <c r="AE19" s="211"/>
      <c r="AF19" s="211"/>
      <c r="AG19" s="864"/>
      <c r="AH19" s="873"/>
      <c r="AI19" s="917"/>
      <c r="AJ19" s="840"/>
      <c r="AK19" s="876"/>
      <c r="AL19" s="840"/>
      <c r="AM19" s="840"/>
      <c r="AN19" s="840"/>
      <c r="AO19" s="857"/>
      <c r="AP19" s="857"/>
      <c r="AQ19" s="857"/>
      <c r="AR19" s="840"/>
      <c r="AS19" s="922"/>
      <c r="AT19" s="919"/>
      <c r="AU19" s="922"/>
      <c r="AV19" s="919"/>
      <c r="AW19" s="922"/>
      <c r="AX19" s="919"/>
      <c r="AY19" s="857"/>
      <c r="AZ19" s="912"/>
    </row>
    <row r="20" spans="1:52" ht="24" customHeight="1" thickBot="1" x14ac:dyDescent="0.3">
      <c r="A20" s="867"/>
      <c r="B20" s="929"/>
      <c r="C20" s="915"/>
      <c r="D20" s="206" t="s">
        <v>43</v>
      </c>
      <c r="E20" s="209">
        <v>56</v>
      </c>
      <c r="F20" s="209">
        <v>56</v>
      </c>
      <c r="G20" s="209">
        <v>56</v>
      </c>
      <c r="H20" s="210">
        <v>56</v>
      </c>
      <c r="I20" s="210">
        <v>56</v>
      </c>
      <c r="J20" s="210">
        <v>56</v>
      </c>
      <c r="K20" s="210">
        <v>56</v>
      </c>
      <c r="L20" s="210">
        <v>56</v>
      </c>
      <c r="M20" s="210">
        <v>56</v>
      </c>
      <c r="N20" s="210">
        <v>56</v>
      </c>
      <c r="O20" s="210"/>
      <c r="P20" s="210">
        <v>93</v>
      </c>
      <c r="Q20" s="210"/>
      <c r="R20" s="210"/>
      <c r="S20" s="210"/>
      <c r="T20" s="545"/>
      <c r="U20" s="209">
        <v>0</v>
      </c>
      <c r="V20" s="210">
        <v>8</v>
      </c>
      <c r="W20" s="210">
        <v>16</v>
      </c>
      <c r="X20" s="210">
        <v>49</v>
      </c>
      <c r="Y20" s="210">
        <v>54</v>
      </c>
      <c r="Z20" s="210">
        <v>62</v>
      </c>
      <c r="AA20" s="210">
        <v>65</v>
      </c>
      <c r="AB20" s="210">
        <v>73</v>
      </c>
      <c r="AC20" s="210">
        <v>88</v>
      </c>
      <c r="AD20" s="210"/>
      <c r="AE20" s="210"/>
      <c r="AF20" s="210"/>
      <c r="AG20" s="864"/>
      <c r="AH20" s="873"/>
      <c r="AI20" s="917"/>
      <c r="AJ20" s="840"/>
      <c r="AK20" s="876"/>
      <c r="AL20" s="840"/>
      <c r="AM20" s="840"/>
      <c r="AN20" s="840"/>
      <c r="AO20" s="857"/>
      <c r="AP20" s="857"/>
      <c r="AQ20" s="857"/>
      <c r="AR20" s="840"/>
      <c r="AS20" s="922"/>
      <c r="AT20" s="919"/>
      <c r="AU20" s="922"/>
      <c r="AV20" s="919"/>
      <c r="AW20" s="922"/>
      <c r="AX20" s="919"/>
      <c r="AY20" s="857"/>
      <c r="AZ20" s="912"/>
    </row>
    <row r="21" spans="1:52" ht="24" customHeight="1" thickBot="1" x14ac:dyDescent="0.3">
      <c r="A21" s="867"/>
      <c r="B21" s="929"/>
      <c r="C21" s="916"/>
      <c r="D21" s="213" t="s">
        <v>45</v>
      </c>
      <c r="E21" s="546">
        <v>21449322</v>
      </c>
      <c r="F21" s="546">
        <v>21449322</v>
      </c>
      <c r="G21" s="546">
        <v>21449322</v>
      </c>
      <c r="H21" s="547">
        <v>21449322</v>
      </c>
      <c r="I21" s="547">
        <v>21449322</v>
      </c>
      <c r="J21" s="547">
        <v>21848728</v>
      </c>
      <c r="K21" s="547">
        <v>21848728</v>
      </c>
      <c r="L21" s="547">
        <v>21848728</v>
      </c>
      <c r="M21" s="547">
        <v>21848728</v>
      </c>
      <c r="N21" s="547">
        <v>22673002</v>
      </c>
      <c r="O21" s="547"/>
      <c r="P21" s="547">
        <v>20734874</v>
      </c>
      <c r="Q21" s="548"/>
      <c r="R21" s="548"/>
      <c r="S21" s="548"/>
      <c r="T21" s="549"/>
      <c r="U21" s="546">
        <v>1426895</v>
      </c>
      <c r="V21" s="547">
        <v>10004469</v>
      </c>
      <c r="W21" s="547">
        <v>13159572</v>
      </c>
      <c r="X21" s="547">
        <v>13417420</v>
      </c>
      <c r="Y21" s="547">
        <v>13427796</v>
      </c>
      <c r="Z21" s="210">
        <v>14096058</v>
      </c>
      <c r="AA21" s="210">
        <v>13724886.534538412</v>
      </c>
      <c r="AB21" s="210">
        <v>13724887</v>
      </c>
      <c r="AC21" s="210">
        <v>15596058</v>
      </c>
      <c r="AD21" s="210"/>
      <c r="AE21" s="548"/>
      <c r="AF21" s="548"/>
      <c r="AG21" s="865"/>
      <c r="AH21" s="874"/>
      <c r="AI21" s="917"/>
      <c r="AJ21" s="841"/>
      <c r="AK21" s="877"/>
      <c r="AL21" s="841"/>
      <c r="AM21" s="841"/>
      <c r="AN21" s="841"/>
      <c r="AO21" s="858"/>
      <c r="AP21" s="858"/>
      <c r="AQ21" s="858"/>
      <c r="AR21" s="841"/>
      <c r="AS21" s="923"/>
      <c r="AT21" s="920"/>
      <c r="AU21" s="923"/>
      <c r="AV21" s="920"/>
      <c r="AW21" s="923"/>
      <c r="AX21" s="920"/>
      <c r="AY21" s="858"/>
      <c r="AZ21" s="913"/>
    </row>
    <row r="22" spans="1:52" ht="24" customHeight="1" thickBot="1" x14ac:dyDescent="0.3">
      <c r="A22" s="867"/>
      <c r="B22" s="929"/>
      <c r="C22" s="914" t="s">
        <v>339</v>
      </c>
      <c r="D22" s="214" t="s">
        <v>41</v>
      </c>
      <c r="E22" s="203">
        <v>37</v>
      </c>
      <c r="F22" s="203">
        <v>37</v>
      </c>
      <c r="G22" s="203">
        <v>37</v>
      </c>
      <c r="H22" s="204">
        <v>37</v>
      </c>
      <c r="I22" s="204">
        <v>37</v>
      </c>
      <c r="J22" s="204">
        <v>37</v>
      </c>
      <c r="K22" s="204">
        <v>37</v>
      </c>
      <c r="L22" s="204">
        <v>37</v>
      </c>
      <c r="M22" s="204">
        <v>37</v>
      </c>
      <c r="N22" s="204">
        <v>37</v>
      </c>
      <c r="O22" s="204"/>
      <c r="P22" s="204">
        <v>61</v>
      </c>
      <c r="Q22" s="215"/>
      <c r="R22" s="215"/>
      <c r="S22" s="215"/>
      <c r="T22" s="216"/>
      <c r="U22" s="203">
        <v>0</v>
      </c>
      <c r="V22" s="204">
        <v>3</v>
      </c>
      <c r="W22" s="204">
        <v>6</v>
      </c>
      <c r="X22" s="204">
        <v>31</v>
      </c>
      <c r="Y22" s="204">
        <v>36</v>
      </c>
      <c r="Z22" s="204">
        <v>39</v>
      </c>
      <c r="AA22" s="204">
        <v>41</v>
      </c>
      <c r="AB22" s="204">
        <v>48</v>
      </c>
      <c r="AC22" s="204">
        <v>56</v>
      </c>
      <c r="AD22" s="204"/>
      <c r="AE22" s="215"/>
      <c r="AF22" s="215"/>
      <c r="AG22" s="863"/>
      <c r="AH22" s="872" t="s">
        <v>339</v>
      </c>
      <c r="AI22" s="917" t="s">
        <v>340</v>
      </c>
      <c r="AJ22" s="859" t="s">
        <v>69</v>
      </c>
      <c r="AK22" s="875" t="s">
        <v>469</v>
      </c>
      <c r="AL22" s="859" t="s">
        <v>339</v>
      </c>
      <c r="AM22" s="859" t="s">
        <v>69</v>
      </c>
      <c r="AN22" s="859" t="s">
        <v>334</v>
      </c>
      <c r="AO22" s="839">
        <v>107787.77730349379</v>
      </c>
      <c r="AP22" s="839">
        <v>53687.302981756962</v>
      </c>
      <c r="AQ22" s="839">
        <v>54100.474321736823</v>
      </c>
      <c r="AR22" s="859" t="s">
        <v>69</v>
      </c>
      <c r="AS22" s="921" t="s">
        <v>335</v>
      </c>
      <c r="AT22" s="918">
        <v>107787.77730349379</v>
      </c>
      <c r="AU22" s="921" t="s">
        <v>335</v>
      </c>
      <c r="AV22" s="918">
        <v>107787.77730349379</v>
      </c>
      <c r="AW22" s="921" t="s">
        <v>336</v>
      </c>
      <c r="AX22" s="918">
        <v>107787.77730349379</v>
      </c>
      <c r="AY22" s="839">
        <v>107787.77730349379</v>
      </c>
      <c r="AZ22" s="911"/>
    </row>
    <row r="23" spans="1:52" ht="24" customHeight="1" thickBot="1" x14ac:dyDescent="0.3">
      <c r="A23" s="867"/>
      <c r="B23" s="929"/>
      <c r="C23" s="915"/>
      <c r="D23" s="206" t="s">
        <v>3</v>
      </c>
      <c r="E23" s="543">
        <v>12196610</v>
      </c>
      <c r="F23" s="543">
        <v>12196610</v>
      </c>
      <c r="G23" s="543">
        <v>12196610</v>
      </c>
      <c r="H23" s="544">
        <v>12196610</v>
      </c>
      <c r="I23" s="544">
        <v>12196610</v>
      </c>
      <c r="J23" s="544">
        <v>12458586</v>
      </c>
      <c r="K23" s="544">
        <v>12458586</v>
      </c>
      <c r="L23" s="544">
        <v>12458586</v>
      </c>
      <c r="M23" s="544">
        <v>12458586</v>
      </c>
      <c r="N23" s="544">
        <v>12999239</v>
      </c>
      <c r="O23" s="544"/>
      <c r="P23" s="544">
        <v>11727994</v>
      </c>
      <c r="Q23" s="207"/>
      <c r="R23" s="207"/>
      <c r="S23" s="207"/>
      <c r="T23" s="208"/>
      <c r="U23" s="543">
        <v>0</v>
      </c>
      <c r="V23" s="544">
        <v>2889716</v>
      </c>
      <c r="W23" s="544">
        <v>3983553</v>
      </c>
      <c r="X23" s="544">
        <v>3986140</v>
      </c>
      <c r="Y23" s="544">
        <v>3993057</v>
      </c>
      <c r="Z23" s="544">
        <v>4371773</v>
      </c>
      <c r="AA23" s="544">
        <v>4138294</v>
      </c>
      <c r="AB23" s="544">
        <v>4138294</v>
      </c>
      <c r="AC23" s="544">
        <v>5871773</v>
      </c>
      <c r="AD23" s="544"/>
      <c r="AE23" s="207"/>
      <c r="AF23" s="207"/>
      <c r="AG23" s="864"/>
      <c r="AH23" s="873"/>
      <c r="AI23" s="917"/>
      <c r="AJ23" s="840"/>
      <c r="AK23" s="876"/>
      <c r="AL23" s="840"/>
      <c r="AM23" s="840"/>
      <c r="AN23" s="840"/>
      <c r="AO23" s="857"/>
      <c r="AP23" s="857"/>
      <c r="AQ23" s="857"/>
      <c r="AR23" s="840"/>
      <c r="AS23" s="922"/>
      <c r="AT23" s="919"/>
      <c r="AU23" s="922"/>
      <c r="AV23" s="919"/>
      <c r="AW23" s="922"/>
      <c r="AX23" s="919"/>
      <c r="AY23" s="857"/>
      <c r="AZ23" s="912"/>
    </row>
    <row r="24" spans="1:52" ht="24" customHeight="1" thickBot="1" x14ac:dyDescent="0.3">
      <c r="A24" s="867"/>
      <c r="B24" s="929"/>
      <c r="C24" s="915"/>
      <c r="D24" s="206" t="s">
        <v>42</v>
      </c>
      <c r="E24" s="209">
        <v>0</v>
      </c>
      <c r="F24" s="209">
        <v>0</v>
      </c>
      <c r="G24" s="209">
        <v>0</v>
      </c>
      <c r="H24" s="210">
        <v>0</v>
      </c>
      <c r="I24" s="210">
        <v>0</v>
      </c>
      <c r="J24" s="210">
        <v>0</v>
      </c>
      <c r="K24" s="210">
        <v>0</v>
      </c>
      <c r="L24" s="210">
        <v>0</v>
      </c>
      <c r="M24" s="210">
        <v>0</v>
      </c>
      <c r="N24" s="210">
        <v>0</v>
      </c>
      <c r="O24" s="210"/>
      <c r="P24" s="210">
        <v>0</v>
      </c>
      <c r="Q24" s="211"/>
      <c r="R24" s="211"/>
      <c r="S24" s="211"/>
      <c r="T24" s="212"/>
      <c r="U24" s="209">
        <v>0</v>
      </c>
      <c r="V24" s="210">
        <v>0</v>
      </c>
      <c r="W24" s="210">
        <v>0</v>
      </c>
      <c r="X24" s="210">
        <v>0</v>
      </c>
      <c r="Y24" s="210">
        <v>0</v>
      </c>
      <c r="Z24" s="210">
        <v>0</v>
      </c>
      <c r="AA24" s="210">
        <v>0</v>
      </c>
      <c r="AB24" s="210">
        <v>0</v>
      </c>
      <c r="AC24" s="210">
        <v>0</v>
      </c>
      <c r="AD24" s="210"/>
      <c r="AE24" s="211"/>
      <c r="AF24" s="211"/>
      <c r="AG24" s="864"/>
      <c r="AH24" s="873"/>
      <c r="AI24" s="917"/>
      <c r="AJ24" s="840"/>
      <c r="AK24" s="876"/>
      <c r="AL24" s="840"/>
      <c r="AM24" s="840"/>
      <c r="AN24" s="840"/>
      <c r="AO24" s="857"/>
      <c r="AP24" s="857"/>
      <c r="AQ24" s="857"/>
      <c r="AR24" s="840"/>
      <c r="AS24" s="922"/>
      <c r="AT24" s="919"/>
      <c r="AU24" s="922"/>
      <c r="AV24" s="919"/>
      <c r="AW24" s="922"/>
      <c r="AX24" s="919"/>
      <c r="AY24" s="857"/>
      <c r="AZ24" s="912"/>
    </row>
    <row r="25" spans="1:52" ht="24" customHeight="1" thickBot="1" x14ac:dyDescent="0.3">
      <c r="A25" s="867"/>
      <c r="B25" s="929"/>
      <c r="C25" s="915"/>
      <c r="D25" s="206" t="s">
        <v>4</v>
      </c>
      <c r="E25" s="209">
        <v>4351928</v>
      </c>
      <c r="F25" s="209">
        <v>4351928</v>
      </c>
      <c r="G25" s="209">
        <v>4351928</v>
      </c>
      <c r="H25" s="210">
        <v>4351928</v>
      </c>
      <c r="I25" s="210">
        <v>4351928</v>
      </c>
      <c r="J25" s="210">
        <v>4351928</v>
      </c>
      <c r="K25" s="210">
        <v>4351928</v>
      </c>
      <c r="L25" s="210">
        <v>4351928</v>
      </c>
      <c r="M25" s="210">
        <v>4351928</v>
      </c>
      <c r="N25" s="210">
        <v>4351928</v>
      </c>
      <c r="O25" s="210"/>
      <c r="P25" s="210">
        <v>4351928</v>
      </c>
      <c r="Q25" s="211"/>
      <c r="R25" s="211"/>
      <c r="S25" s="211"/>
      <c r="T25" s="212"/>
      <c r="U25" s="543">
        <v>2175430</v>
      </c>
      <c r="V25" s="544">
        <v>3504362</v>
      </c>
      <c r="W25" s="544">
        <v>3867526</v>
      </c>
      <c r="X25" s="544">
        <v>4250122</v>
      </c>
      <c r="Y25" s="544">
        <v>4250122</v>
      </c>
      <c r="Z25" s="544">
        <v>4351051</v>
      </c>
      <c r="AA25" s="544">
        <v>4351051</v>
      </c>
      <c r="AB25" s="544">
        <v>4351051</v>
      </c>
      <c r="AC25" s="544">
        <v>4351051</v>
      </c>
      <c r="AD25" s="544"/>
      <c r="AE25" s="211"/>
      <c r="AF25" s="211"/>
      <c r="AG25" s="864"/>
      <c r="AH25" s="873"/>
      <c r="AI25" s="917"/>
      <c r="AJ25" s="840"/>
      <c r="AK25" s="876"/>
      <c r="AL25" s="840"/>
      <c r="AM25" s="840"/>
      <c r="AN25" s="840"/>
      <c r="AO25" s="857"/>
      <c r="AP25" s="857"/>
      <c r="AQ25" s="857"/>
      <c r="AR25" s="840"/>
      <c r="AS25" s="922"/>
      <c r="AT25" s="919"/>
      <c r="AU25" s="922"/>
      <c r="AV25" s="919"/>
      <c r="AW25" s="922"/>
      <c r="AX25" s="919"/>
      <c r="AY25" s="857"/>
      <c r="AZ25" s="912"/>
    </row>
    <row r="26" spans="1:52" ht="24" customHeight="1" thickBot="1" x14ac:dyDescent="0.3">
      <c r="A26" s="867"/>
      <c r="B26" s="929"/>
      <c r="C26" s="915"/>
      <c r="D26" s="206" t="s">
        <v>43</v>
      </c>
      <c r="E26" s="209">
        <v>37</v>
      </c>
      <c r="F26" s="209">
        <v>37</v>
      </c>
      <c r="G26" s="209">
        <v>37</v>
      </c>
      <c r="H26" s="210">
        <v>37</v>
      </c>
      <c r="I26" s="210">
        <v>37</v>
      </c>
      <c r="J26" s="210">
        <v>37</v>
      </c>
      <c r="K26" s="210">
        <v>37</v>
      </c>
      <c r="L26" s="210">
        <v>37</v>
      </c>
      <c r="M26" s="210">
        <v>37</v>
      </c>
      <c r="N26" s="210">
        <v>37</v>
      </c>
      <c r="O26" s="210"/>
      <c r="P26" s="210">
        <v>61</v>
      </c>
      <c r="Q26" s="210"/>
      <c r="R26" s="210"/>
      <c r="S26" s="210"/>
      <c r="T26" s="545"/>
      <c r="U26" s="209">
        <v>0</v>
      </c>
      <c r="V26" s="210">
        <v>3</v>
      </c>
      <c r="W26" s="210">
        <v>6</v>
      </c>
      <c r="X26" s="210">
        <v>31</v>
      </c>
      <c r="Y26" s="210">
        <v>36</v>
      </c>
      <c r="Z26" s="210">
        <v>39</v>
      </c>
      <c r="AA26" s="210">
        <v>41</v>
      </c>
      <c r="AB26" s="210">
        <v>48</v>
      </c>
      <c r="AC26" s="210">
        <v>56</v>
      </c>
      <c r="AD26" s="210"/>
      <c r="AE26" s="210"/>
      <c r="AF26" s="210"/>
      <c r="AG26" s="864"/>
      <c r="AH26" s="873"/>
      <c r="AI26" s="917"/>
      <c r="AJ26" s="840"/>
      <c r="AK26" s="876"/>
      <c r="AL26" s="840"/>
      <c r="AM26" s="840"/>
      <c r="AN26" s="840"/>
      <c r="AO26" s="857"/>
      <c r="AP26" s="857"/>
      <c r="AQ26" s="857"/>
      <c r="AR26" s="840"/>
      <c r="AS26" s="922"/>
      <c r="AT26" s="919"/>
      <c r="AU26" s="922"/>
      <c r="AV26" s="919"/>
      <c r="AW26" s="922"/>
      <c r="AX26" s="919"/>
      <c r="AY26" s="857"/>
      <c r="AZ26" s="912"/>
    </row>
    <row r="27" spans="1:52" ht="24" customHeight="1" thickBot="1" x14ac:dyDescent="0.3">
      <c r="A27" s="867"/>
      <c r="B27" s="929"/>
      <c r="C27" s="916"/>
      <c r="D27" s="213" t="s">
        <v>45</v>
      </c>
      <c r="E27" s="546">
        <v>16548538</v>
      </c>
      <c r="F27" s="546">
        <v>16548538</v>
      </c>
      <c r="G27" s="546">
        <v>16548538</v>
      </c>
      <c r="H27" s="547">
        <v>16548538</v>
      </c>
      <c r="I27" s="547">
        <v>16548538</v>
      </c>
      <c r="J27" s="547">
        <v>16810514</v>
      </c>
      <c r="K27" s="547">
        <v>16810514</v>
      </c>
      <c r="L27" s="547">
        <v>16810514</v>
      </c>
      <c r="M27" s="547">
        <v>16810514</v>
      </c>
      <c r="N27" s="547">
        <v>17351167</v>
      </c>
      <c r="O27" s="547"/>
      <c r="P27" s="547">
        <v>16079922</v>
      </c>
      <c r="Q27" s="548"/>
      <c r="R27" s="548"/>
      <c r="S27" s="548"/>
      <c r="T27" s="549"/>
      <c r="U27" s="546">
        <v>2175430</v>
      </c>
      <c r="V27" s="547">
        <v>6394078</v>
      </c>
      <c r="W27" s="547">
        <v>7851079</v>
      </c>
      <c r="X27" s="547">
        <v>8236262</v>
      </c>
      <c r="Y27" s="547">
        <v>8243179</v>
      </c>
      <c r="Z27" s="210">
        <v>8722824</v>
      </c>
      <c r="AA27" s="210">
        <v>8489345.1749515813</v>
      </c>
      <c r="AB27" s="210">
        <v>8489345</v>
      </c>
      <c r="AC27" s="210">
        <v>10222824</v>
      </c>
      <c r="AD27" s="210"/>
      <c r="AE27" s="548"/>
      <c r="AF27" s="548"/>
      <c r="AG27" s="865"/>
      <c r="AH27" s="874"/>
      <c r="AI27" s="917"/>
      <c r="AJ27" s="841"/>
      <c r="AK27" s="877"/>
      <c r="AL27" s="841"/>
      <c r="AM27" s="841"/>
      <c r="AN27" s="841"/>
      <c r="AO27" s="858"/>
      <c r="AP27" s="858"/>
      <c r="AQ27" s="858"/>
      <c r="AR27" s="841"/>
      <c r="AS27" s="923"/>
      <c r="AT27" s="920"/>
      <c r="AU27" s="923"/>
      <c r="AV27" s="920"/>
      <c r="AW27" s="923"/>
      <c r="AX27" s="920"/>
      <c r="AY27" s="858"/>
      <c r="AZ27" s="913"/>
    </row>
    <row r="28" spans="1:52" ht="24" customHeight="1" thickBot="1" x14ac:dyDescent="0.3">
      <c r="A28" s="867"/>
      <c r="B28" s="929"/>
      <c r="C28" s="914" t="s">
        <v>341</v>
      </c>
      <c r="D28" s="214" t="s">
        <v>41</v>
      </c>
      <c r="E28" s="203">
        <v>69</v>
      </c>
      <c r="F28" s="203">
        <v>69</v>
      </c>
      <c r="G28" s="203">
        <v>69</v>
      </c>
      <c r="H28" s="204">
        <v>69</v>
      </c>
      <c r="I28" s="204">
        <v>69</v>
      </c>
      <c r="J28" s="204">
        <v>69</v>
      </c>
      <c r="K28" s="204">
        <v>69</v>
      </c>
      <c r="L28" s="204">
        <v>69</v>
      </c>
      <c r="M28" s="204">
        <v>69</v>
      </c>
      <c r="N28" s="204">
        <v>69</v>
      </c>
      <c r="O28" s="204"/>
      <c r="P28" s="204">
        <v>113</v>
      </c>
      <c r="Q28" s="215"/>
      <c r="R28" s="215"/>
      <c r="S28" s="215"/>
      <c r="T28" s="216"/>
      <c r="U28" s="203">
        <v>0</v>
      </c>
      <c r="V28" s="204">
        <v>29</v>
      </c>
      <c r="W28" s="204">
        <v>57</v>
      </c>
      <c r="X28" s="204">
        <v>102</v>
      </c>
      <c r="Y28" s="204">
        <v>111</v>
      </c>
      <c r="Z28" s="204">
        <v>118</v>
      </c>
      <c r="AA28" s="204">
        <v>123</v>
      </c>
      <c r="AB28" s="204">
        <v>128</v>
      </c>
      <c r="AC28" s="204">
        <v>149</v>
      </c>
      <c r="AD28" s="204"/>
      <c r="AE28" s="215"/>
      <c r="AF28" s="215"/>
      <c r="AG28" s="863"/>
      <c r="AH28" s="872" t="s">
        <v>341</v>
      </c>
      <c r="AI28" s="917" t="s">
        <v>342</v>
      </c>
      <c r="AJ28" s="859" t="s">
        <v>69</v>
      </c>
      <c r="AK28" s="875" t="s">
        <v>469</v>
      </c>
      <c r="AL28" s="859" t="s">
        <v>341</v>
      </c>
      <c r="AM28" s="859" t="s">
        <v>69</v>
      </c>
      <c r="AN28" s="859" t="s">
        <v>334</v>
      </c>
      <c r="AO28" s="839">
        <v>406574.31283195887</v>
      </c>
      <c r="AP28" s="839">
        <v>196556.91202693075</v>
      </c>
      <c r="AQ28" s="839">
        <v>210017.40080502813</v>
      </c>
      <c r="AR28" s="859" t="s">
        <v>69</v>
      </c>
      <c r="AS28" s="921" t="s">
        <v>335</v>
      </c>
      <c r="AT28" s="918">
        <v>406574.31283195887</v>
      </c>
      <c r="AU28" s="921" t="s">
        <v>335</v>
      </c>
      <c r="AV28" s="918">
        <v>406574.31283195887</v>
      </c>
      <c r="AW28" s="921" t="s">
        <v>336</v>
      </c>
      <c r="AX28" s="918">
        <v>406574.31283195887</v>
      </c>
      <c r="AY28" s="839">
        <v>406574.31283195887</v>
      </c>
      <c r="AZ28" s="911"/>
    </row>
    <row r="29" spans="1:52" ht="24" customHeight="1" thickBot="1" x14ac:dyDescent="0.3">
      <c r="A29" s="867"/>
      <c r="B29" s="929"/>
      <c r="C29" s="915"/>
      <c r="D29" s="206" t="s">
        <v>3</v>
      </c>
      <c r="E29" s="543">
        <v>22793665</v>
      </c>
      <c r="F29" s="543">
        <v>22793665</v>
      </c>
      <c r="G29" s="543">
        <v>22793665</v>
      </c>
      <c r="H29" s="544">
        <v>22793665</v>
      </c>
      <c r="I29" s="544">
        <v>22793665</v>
      </c>
      <c r="J29" s="544">
        <v>23283259</v>
      </c>
      <c r="K29" s="544">
        <v>23283259</v>
      </c>
      <c r="L29" s="544">
        <v>23283259</v>
      </c>
      <c r="M29" s="544">
        <v>23283259</v>
      </c>
      <c r="N29" s="544">
        <v>24293660</v>
      </c>
      <c r="O29" s="544"/>
      <c r="P29" s="544">
        <v>21917890</v>
      </c>
      <c r="Q29" s="207"/>
      <c r="R29" s="207"/>
      <c r="S29" s="207"/>
      <c r="T29" s="208"/>
      <c r="U29" s="543">
        <v>0</v>
      </c>
      <c r="V29" s="544">
        <v>27452301</v>
      </c>
      <c r="W29" s="544">
        <v>37843754</v>
      </c>
      <c r="X29" s="544">
        <v>37868327</v>
      </c>
      <c r="Y29" s="544">
        <v>37889656</v>
      </c>
      <c r="Z29" s="544">
        <v>39035515</v>
      </c>
      <c r="AA29" s="544">
        <v>38329092</v>
      </c>
      <c r="AB29" s="544">
        <v>38329092</v>
      </c>
      <c r="AC29" s="544">
        <v>40535515</v>
      </c>
      <c r="AD29" s="544"/>
      <c r="AE29" s="207"/>
      <c r="AF29" s="207"/>
      <c r="AG29" s="864"/>
      <c r="AH29" s="873"/>
      <c r="AI29" s="917"/>
      <c r="AJ29" s="840"/>
      <c r="AK29" s="876"/>
      <c r="AL29" s="840"/>
      <c r="AM29" s="840"/>
      <c r="AN29" s="840"/>
      <c r="AO29" s="857"/>
      <c r="AP29" s="857"/>
      <c r="AQ29" s="857"/>
      <c r="AR29" s="840"/>
      <c r="AS29" s="922"/>
      <c r="AT29" s="919"/>
      <c r="AU29" s="922"/>
      <c r="AV29" s="919"/>
      <c r="AW29" s="922"/>
      <c r="AX29" s="919"/>
      <c r="AY29" s="857"/>
      <c r="AZ29" s="912"/>
    </row>
    <row r="30" spans="1:52" ht="24" customHeight="1" thickBot="1" x14ac:dyDescent="0.3">
      <c r="A30" s="867"/>
      <c r="B30" s="929"/>
      <c r="C30" s="915"/>
      <c r="D30" s="206" t="s">
        <v>42</v>
      </c>
      <c r="E30" s="209">
        <v>0</v>
      </c>
      <c r="F30" s="209">
        <v>0</v>
      </c>
      <c r="G30" s="209">
        <v>0</v>
      </c>
      <c r="H30" s="210">
        <v>0</v>
      </c>
      <c r="I30" s="210">
        <v>0</v>
      </c>
      <c r="J30" s="210">
        <v>0</v>
      </c>
      <c r="K30" s="210">
        <v>0</v>
      </c>
      <c r="L30" s="210">
        <v>0</v>
      </c>
      <c r="M30" s="210">
        <v>0</v>
      </c>
      <c r="N30" s="210">
        <v>0</v>
      </c>
      <c r="O30" s="210"/>
      <c r="P30" s="210">
        <v>0</v>
      </c>
      <c r="Q30" s="211"/>
      <c r="R30" s="211"/>
      <c r="S30" s="211"/>
      <c r="T30" s="212"/>
      <c r="U30" s="209">
        <v>0</v>
      </c>
      <c r="V30" s="210">
        <v>0</v>
      </c>
      <c r="W30" s="210">
        <v>0</v>
      </c>
      <c r="X30" s="210">
        <v>0</v>
      </c>
      <c r="Y30" s="210">
        <v>0</v>
      </c>
      <c r="Z30" s="210">
        <v>0</v>
      </c>
      <c r="AA30" s="210">
        <v>0</v>
      </c>
      <c r="AB30" s="210">
        <v>0</v>
      </c>
      <c r="AC30" s="210">
        <v>0</v>
      </c>
      <c r="AD30" s="210"/>
      <c r="AE30" s="211"/>
      <c r="AF30" s="211"/>
      <c r="AG30" s="864"/>
      <c r="AH30" s="873"/>
      <c r="AI30" s="917"/>
      <c r="AJ30" s="840"/>
      <c r="AK30" s="876"/>
      <c r="AL30" s="840"/>
      <c r="AM30" s="840"/>
      <c r="AN30" s="840"/>
      <c r="AO30" s="857"/>
      <c r="AP30" s="857"/>
      <c r="AQ30" s="857"/>
      <c r="AR30" s="840"/>
      <c r="AS30" s="922"/>
      <c r="AT30" s="919"/>
      <c r="AU30" s="922"/>
      <c r="AV30" s="919"/>
      <c r="AW30" s="922"/>
      <c r="AX30" s="919"/>
      <c r="AY30" s="857"/>
      <c r="AZ30" s="912"/>
    </row>
    <row r="31" spans="1:52" ht="24" customHeight="1" thickBot="1" x14ac:dyDescent="0.3">
      <c r="A31" s="867"/>
      <c r="B31" s="929"/>
      <c r="C31" s="915"/>
      <c r="D31" s="206" t="s">
        <v>4</v>
      </c>
      <c r="E31" s="209">
        <v>2667310</v>
      </c>
      <c r="F31" s="209">
        <v>2667310</v>
      </c>
      <c r="G31" s="209">
        <v>2667310</v>
      </c>
      <c r="H31" s="210">
        <v>2667310</v>
      </c>
      <c r="I31" s="210">
        <v>2667310</v>
      </c>
      <c r="J31" s="210">
        <v>2667310</v>
      </c>
      <c r="K31" s="210">
        <v>2667310</v>
      </c>
      <c r="L31" s="210">
        <v>2667310</v>
      </c>
      <c r="M31" s="210">
        <v>2667310</v>
      </c>
      <c r="N31" s="210">
        <v>2667310</v>
      </c>
      <c r="O31" s="210"/>
      <c r="P31" s="210">
        <v>2667310</v>
      </c>
      <c r="Q31" s="211"/>
      <c r="R31" s="211"/>
      <c r="S31" s="211"/>
      <c r="T31" s="212"/>
      <c r="U31" s="543">
        <v>1333328</v>
      </c>
      <c r="V31" s="544">
        <v>2147835</v>
      </c>
      <c r="W31" s="544">
        <v>2370419</v>
      </c>
      <c r="X31" s="544">
        <v>2604914</v>
      </c>
      <c r="Y31" s="544">
        <v>2604914</v>
      </c>
      <c r="Z31" s="544">
        <v>2666773</v>
      </c>
      <c r="AA31" s="544">
        <v>2666773</v>
      </c>
      <c r="AB31" s="544">
        <v>2666773</v>
      </c>
      <c r="AC31" s="544">
        <v>2666773</v>
      </c>
      <c r="AD31" s="544"/>
      <c r="AE31" s="211"/>
      <c r="AF31" s="211"/>
      <c r="AG31" s="864"/>
      <c r="AH31" s="873"/>
      <c r="AI31" s="917"/>
      <c r="AJ31" s="840"/>
      <c r="AK31" s="876"/>
      <c r="AL31" s="840"/>
      <c r="AM31" s="840"/>
      <c r="AN31" s="840"/>
      <c r="AO31" s="857"/>
      <c r="AP31" s="857"/>
      <c r="AQ31" s="857"/>
      <c r="AR31" s="840"/>
      <c r="AS31" s="922"/>
      <c r="AT31" s="919"/>
      <c r="AU31" s="922"/>
      <c r="AV31" s="919"/>
      <c r="AW31" s="922"/>
      <c r="AX31" s="919"/>
      <c r="AY31" s="857"/>
      <c r="AZ31" s="912"/>
    </row>
    <row r="32" spans="1:52" ht="24" customHeight="1" thickBot="1" x14ac:dyDescent="0.3">
      <c r="A32" s="867"/>
      <c r="B32" s="929"/>
      <c r="C32" s="915"/>
      <c r="D32" s="206" t="s">
        <v>43</v>
      </c>
      <c r="E32" s="209">
        <v>69</v>
      </c>
      <c r="F32" s="209">
        <v>69</v>
      </c>
      <c r="G32" s="209">
        <v>69</v>
      </c>
      <c r="H32" s="210">
        <v>69</v>
      </c>
      <c r="I32" s="210">
        <v>69</v>
      </c>
      <c r="J32" s="210">
        <v>69</v>
      </c>
      <c r="K32" s="210">
        <v>69</v>
      </c>
      <c r="L32" s="210">
        <v>69</v>
      </c>
      <c r="M32" s="210">
        <v>69</v>
      </c>
      <c r="N32" s="210">
        <v>69</v>
      </c>
      <c r="O32" s="210"/>
      <c r="P32" s="210">
        <v>113</v>
      </c>
      <c r="Q32" s="210"/>
      <c r="R32" s="210"/>
      <c r="S32" s="210"/>
      <c r="T32" s="545"/>
      <c r="U32" s="209">
        <v>0</v>
      </c>
      <c r="V32" s="210">
        <v>29</v>
      </c>
      <c r="W32" s="210">
        <v>57</v>
      </c>
      <c r="X32" s="210">
        <v>102</v>
      </c>
      <c r="Y32" s="210">
        <v>111</v>
      </c>
      <c r="Z32" s="210">
        <v>118</v>
      </c>
      <c r="AA32" s="210">
        <v>123</v>
      </c>
      <c r="AB32" s="210">
        <v>128</v>
      </c>
      <c r="AC32" s="210">
        <v>149</v>
      </c>
      <c r="AD32" s="210"/>
      <c r="AE32" s="210"/>
      <c r="AF32" s="210"/>
      <c r="AG32" s="864"/>
      <c r="AH32" s="873"/>
      <c r="AI32" s="917"/>
      <c r="AJ32" s="840"/>
      <c r="AK32" s="876"/>
      <c r="AL32" s="840"/>
      <c r="AM32" s="840"/>
      <c r="AN32" s="840"/>
      <c r="AO32" s="857"/>
      <c r="AP32" s="857"/>
      <c r="AQ32" s="857"/>
      <c r="AR32" s="840"/>
      <c r="AS32" s="922"/>
      <c r="AT32" s="919"/>
      <c r="AU32" s="922"/>
      <c r="AV32" s="919"/>
      <c r="AW32" s="922"/>
      <c r="AX32" s="919"/>
      <c r="AY32" s="857"/>
      <c r="AZ32" s="912"/>
    </row>
    <row r="33" spans="1:52" ht="24" customHeight="1" thickBot="1" x14ac:dyDescent="0.3">
      <c r="A33" s="867"/>
      <c r="B33" s="929"/>
      <c r="C33" s="916"/>
      <c r="D33" s="213" t="s">
        <v>45</v>
      </c>
      <c r="E33" s="546">
        <v>25460975</v>
      </c>
      <c r="F33" s="546">
        <v>25460975</v>
      </c>
      <c r="G33" s="546">
        <v>25460975</v>
      </c>
      <c r="H33" s="547">
        <v>25460975</v>
      </c>
      <c r="I33" s="547">
        <v>25460975</v>
      </c>
      <c r="J33" s="547">
        <v>25950569</v>
      </c>
      <c r="K33" s="547">
        <v>25950569</v>
      </c>
      <c r="L33" s="547">
        <v>25950569</v>
      </c>
      <c r="M33" s="547">
        <v>25950569</v>
      </c>
      <c r="N33" s="547">
        <v>26960970</v>
      </c>
      <c r="O33" s="547"/>
      <c r="P33" s="547">
        <v>24585200</v>
      </c>
      <c r="Q33" s="548"/>
      <c r="R33" s="548"/>
      <c r="S33" s="548"/>
      <c r="T33" s="549"/>
      <c r="U33" s="546">
        <v>1333328</v>
      </c>
      <c r="V33" s="547">
        <v>29600136</v>
      </c>
      <c r="W33" s="547">
        <v>40214173</v>
      </c>
      <c r="X33" s="547">
        <v>40473241</v>
      </c>
      <c r="Y33" s="547">
        <v>40494570</v>
      </c>
      <c r="Z33" s="210">
        <v>41702288</v>
      </c>
      <c r="AA33" s="210">
        <v>40995864.888315044</v>
      </c>
      <c r="AB33" s="210">
        <v>40995865</v>
      </c>
      <c r="AC33" s="210">
        <v>43202288</v>
      </c>
      <c r="AD33" s="210"/>
      <c r="AE33" s="548"/>
      <c r="AF33" s="548"/>
      <c r="AG33" s="865"/>
      <c r="AH33" s="874"/>
      <c r="AI33" s="917"/>
      <c r="AJ33" s="841"/>
      <c r="AK33" s="877"/>
      <c r="AL33" s="841"/>
      <c r="AM33" s="841"/>
      <c r="AN33" s="841"/>
      <c r="AO33" s="858"/>
      <c r="AP33" s="858"/>
      <c r="AQ33" s="858"/>
      <c r="AR33" s="841"/>
      <c r="AS33" s="923"/>
      <c r="AT33" s="920"/>
      <c r="AU33" s="923"/>
      <c r="AV33" s="920"/>
      <c r="AW33" s="923"/>
      <c r="AX33" s="920"/>
      <c r="AY33" s="858"/>
      <c r="AZ33" s="913"/>
    </row>
    <row r="34" spans="1:52" ht="24" customHeight="1" thickBot="1" x14ac:dyDescent="0.3">
      <c r="A34" s="867"/>
      <c r="B34" s="929"/>
      <c r="C34" s="914" t="s">
        <v>343</v>
      </c>
      <c r="D34" s="214" t="s">
        <v>41</v>
      </c>
      <c r="E34" s="203">
        <v>49</v>
      </c>
      <c r="F34" s="203">
        <v>49</v>
      </c>
      <c r="G34" s="203">
        <v>49</v>
      </c>
      <c r="H34" s="204">
        <v>49</v>
      </c>
      <c r="I34" s="204">
        <v>49</v>
      </c>
      <c r="J34" s="204">
        <v>49</v>
      </c>
      <c r="K34" s="204">
        <v>49</v>
      </c>
      <c r="L34" s="204">
        <v>49</v>
      </c>
      <c r="M34" s="204">
        <v>49</v>
      </c>
      <c r="N34" s="204">
        <v>49</v>
      </c>
      <c r="O34" s="204"/>
      <c r="P34" s="204">
        <v>80</v>
      </c>
      <c r="Q34" s="215"/>
      <c r="R34" s="215"/>
      <c r="S34" s="215"/>
      <c r="T34" s="216"/>
      <c r="U34" s="203">
        <v>0</v>
      </c>
      <c r="V34" s="204">
        <v>13</v>
      </c>
      <c r="W34" s="204">
        <v>25</v>
      </c>
      <c r="X34" s="204">
        <v>70</v>
      </c>
      <c r="Y34" s="204">
        <v>72</v>
      </c>
      <c r="Z34" s="204">
        <v>73</v>
      </c>
      <c r="AA34" s="204">
        <v>76</v>
      </c>
      <c r="AB34" s="204">
        <v>78</v>
      </c>
      <c r="AC34" s="204">
        <v>82</v>
      </c>
      <c r="AD34" s="204"/>
      <c r="AE34" s="215"/>
      <c r="AF34" s="215"/>
      <c r="AG34" s="863"/>
      <c r="AH34" s="872" t="s">
        <v>343</v>
      </c>
      <c r="AI34" s="917" t="s">
        <v>344</v>
      </c>
      <c r="AJ34" s="859" t="s">
        <v>69</v>
      </c>
      <c r="AK34" s="875" t="s">
        <v>469</v>
      </c>
      <c r="AL34" s="859" t="s">
        <v>343</v>
      </c>
      <c r="AM34" s="859" t="s">
        <v>69</v>
      </c>
      <c r="AN34" s="859" t="s">
        <v>334</v>
      </c>
      <c r="AO34" s="839">
        <v>376894.60490730946</v>
      </c>
      <c r="AP34" s="839">
        <v>183453.26481399281</v>
      </c>
      <c r="AQ34" s="839">
        <v>193441.34009331666</v>
      </c>
      <c r="AR34" s="859" t="s">
        <v>69</v>
      </c>
      <c r="AS34" s="921" t="s">
        <v>335</v>
      </c>
      <c r="AT34" s="918">
        <v>376894.60490730946</v>
      </c>
      <c r="AU34" s="921" t="s">
        <v>335</v>
      </c>
      <c r="AV34" s="918">
        <v>376894.60490730946</v>
      </c>
      <c r="AW34" s="921" t="s">
        <v>336</v>
      </c>
      <c r="AX34" s="918">
        <v>376894.60490730946</v>
      </c>
      <c r="AY34" s="839">
        <v>376894.60490730946</v>
      </c>
      <c r="AZ34" s="911"/>
    </row>
    <row r="35" spans="1:52" ht="24" customHeight="1" thickBot="1" x14ac:dyDescent="0.3">
      <c r="A35" s="867"/>
      <c r="B35" s="929"/>
      <c r="C35" s="915"/>
      <c r="D35" s="206" t="s">
        <v>3</v>
      </c>
      <c r="E35" s="543">
        <v>16128851</v>
      </c>
      <c r="F35" s="543">
        <v>16128851</v>
      </c>
      <c r="G35" s="543">
        <v>16128851</v>
      </c>
      <c r="H35" s="544">
        <v>16128851</v>
      </c>
      <c r="I35" s="544">
        <v>16128851</v>
      </c>
      <c r="J35" s="544">
        <v>16475289</v>
      </c>
      <c r="K35" s="544">
        <v>16475289</v>
      </c>
      <c r="L35" s="544">
        <v>16475289</v>
      </c>
      <c r="M35" s="544">
        <v>16475289</v>
      </c>
      <c r="N35" s="544">
        <v>17190251</v>
      </c>
      <c r="O35" s="544"/>
      <c r="P35" s="544">
        <v>15509150</v>
      </c>
      <c r="Q35" s="207"/>
      <c r="R35" s="207"/>
      <c r="S35" s="207"/>
      <c r="T35" s="208"/>
      <c r="U35" s="543">
        <v>0</v>
      </c>
      <c r="V35" s="544">
        <v>12040483</v>
      </c>
      <c r="W35" s="544">
        <v>16598138</v>
      </c>
      <c r="X35" s="544">
        <v>16608915</v>
      </c>
      <c r="Y35" s="544">
        <v>16622750</v>
      </c>
      <c r="Z35" s="544">
        <v>17331629</v>
      </c>
      <c r="AA35" s="544">
        <v>16894605</v>
      </c>
      <c r="AB35" s="544">
        <v>16894605</v>
      </c>
      <c r="AC35" s="544">
        <v>18831629</v>
      </c>
      <c r="AD35" s="544"/>
      <c r="AE35" s="207"/>
      <c r="AF35" s="207"/>
      <c r="AG35" s="864"/>
      <c r="AH35" s="873"/>
      <c r="AI35" s="917"/>
      <c r="AJ35" s="840"/>
      <c r="AK35" s="876"/>
      <c r="AL35" s="840"/>
      <c r="AM35" s="840"/>
      <c r="AN35" s="840"/>
      <c r="AO35" s="857"/>
      <c r="AP35" s="857"/>
      <c r="AQ35" s="857"/>
      <c r="AR35" s="840"/>
      <c r="AS35" s="922"/>
      <c r="AT35" s="919"/>
      <c r="AU35" s="922"/>
      <c r="AV35" s="919"/>
      <c r="AW35" s="922"/>
      <c r="AX35" s="919"/>
      <c r="AY35" s="857"/>
      <c r="AZ35" s="912"/>
    </row>
    <row r="36" spans="1:52" ht="24" customHeight="1" thickBot="1" x14ac:dyDescent="0.3">
      <c r="A36" s="867"/>
      <c r="B36" s="929"/>
      <c r="C36" s="915"/>
      <c r="D36" s="206" t="s">
        <v>42</v>
      </c>
      <c r="E36" s="209">
        <v>0</v>
      </c>
      <c r="F36" s="209">
        <v>0</v>
      </c>
      <c r="G36" s="209">
        <v>0</v>
      </c>
      <c r="H36" s="210">
        <v>0</v>
      </c>
      <c r="I36" s="210">
        <v>0</v>
      </c>
      <c r="J36" s="210">
        <v>0</v>
      </c>
      <c r="K36" s="210">
        <v>0</v>
      </c>
      <c r="L36" s="210">
        <v>0</v>
      </c>
      <c r="M36" s="210">
        <v>0</v>
      </c>
      <c r="N36" s="210">
        <v>0</v>
      </c>
      <c r="O36" s="210"/>
      <c r="P36" s="210">
        <v>0</v>
      </c>
      <c r="Q36" s="211"/>
      <c r="R36" s="211"/>
      <c r="S36" s="211"/>
      <c r="T36" s="212"/>
      <c r="U36" s="209">
        <v>0</v>
      </c>
      <c r="V36" s="210">
        <v>0</v>
      </c>
      <c r="W36" s="210">
        <v>0</v>
      </c>
      <c r="X36" s="210">
        <v>0</v>
      </c>
      <c r="Y36" s="210">
        <v>0</v>
      </c>
      <c r="Z36" s="210">
        <v>0</v>
      </c>
      <c r="AA36" s="210">
        <v>0</v>
      </c>
      <c r="AB36" s="210">
        <v>0</v>
      </c>
      <c r="AC36" s="210">
        <v>0</v>
      </c>
      <c r="AD36" s="210"/>
      <c r="AE36" s="211"/>
      <c r="AF36" s="211"/>
      <c r="AG36" s="864"/>
      <c r="AH36" s="873"/>
      <c r="AI36" s="917"/>
      <c r="AJ36" s="840"/>
      <c r="AK36" s="876"/>
      <c r="AL36" s="840"/>
      <c r="AM36" s="840"/>
      <c r="AN36" s="840"/>
      <c r="AO36" s="857"/>
      <c r="AP36" s="857"/>
      <c r="AQ36" s="857"/>
      <c r="AR36" s="840"/>
      <c r="AS36" s="922"/>
      <c r="AT36" s="919"/>
      <c r="AU36" s="922"/>
      <c r="AV36" s="919"/>
      <c r="AW36" s="922"/>
      <c r="AX36" s="919"/>
      <c r="AY36" s="857"/>
      <c r="AZ36" s="912"/>
    </row>
    <row r="37" spans="1:52" ht="24" customHeight="1" thickBot="1" x14ac:dyDescent="0.3">
      <c r="A37" s="867"/>
      <c r="B37" s="929"/>
      <c r="C37" s="915"/>
      <c r="D37" s="206" t="s">
        <v>4</v>
      </c>
      <c r="E37" s="209">
        <v>1731412</v>
      </c>
      <c r="F37" s="209">
        <v>1731412</v>
      </c>
      <c r="G37" s="209">
        <v>1731412</v>
      </c>
      <c r="H37" s="210">
        <v>1731412</v>
      </c>
      <c r="I37" s="210">
        <v>1731412</v>
      </c>
      <c r="J37" s="210">
        <v>1731412</v>
      </c>
      <c r="K37" s="210">
        <v>1731412</v>
      </c>
      <c r="L37" s="210">
        <v>1731412</v>
      </c>
      <c r="M37" s="210">
        <v>1731412</v>
      </c>
      <c r="N37" s="210">
        <v>1731412</v>
      </c>
      <c r="O37" s="210"/>
      <c r="P37" s="210">
        <v>1731412</v>
      </c>
      <c r="Q37" s="211"/>
      <c r="R37" s="211"/>
      <c r="S37" s="211"/>
      <c r="T37" s="212"/>
      <c r="U37" s="543">
        <v>865494</v>
      </c>
      <c r="V37" s="544">
        <v>1394209</v>
      </c>
      <c r="W37" s="544">
        <v>1538693</v>
      </c>
      <c r="X37" s="544">
        <v>1690909</v>
      </c>
      <c r="Y37" s="544">
        <v>1690909</v>
      </c>
      <c r="Z37" s="544">
        <v>1731063</v>
      </c>
      <c r="AA37" s="544">
        <v>1731063</v>
      </c>
      <c r="AB37" s="544">
        <v>1731063</v>
      </c>
      <c r="AC37" s="544">
        <v>1731063</v>
      </c>
      <c r="AD37" s="544"/>
      <c r="AE37" s="211"/>
      <c r="AF37" s="211"/>
      <c r="AG37" s="864"/>
      <c r="AH37" s="873"/>
      <c r="AI37" s="917"/>
      <c r="AJ37" s="840"/>
      <c r="AK37" s="876"/>
      <c r="AL37" s="840"/>
      <c r="AM37" s="840"/>
      <c r="AN37" s="840"/>
      <c r="AO37" s="857"/>
      <c r="AP37" s="857"/>
      <c r="AQ37" s="857"/>
      <c r="AR37" s="840"/>
      <c r="AS37" s="922"/>
      <c r="AT37" s="919"/>
      <c r="AU37" s="922"/>
      <c r="AV37" s="919"/>
      <c r="AW37" s="922"/>
      <c r="AX37" s="919"/>
      <c r="AY37" s="857"/>
      <c r="AZ37" s="912"/>
    </row>
    <row r="38" spans="1:52" ht="24" customHeight="1" thickBot="1" x14ac:dyDescent="0.3">
      <c r="A38" s="867"/>
      <c r="B38" s="929"/>
      <c r="C38" s="915"/>
      <c r="D38" s="206" t="s">
        <v>43</v>
      </c>
      <c r="E38" s="209">
        <v>49</v>
      </c>
      <c r="F38" s="209">
        <v>49</v>
      </c>
      <c r="G38" s="209">
        <v>49</v>
      </c>
      <c r="H38" s="210">
        <v>49</v>
      </c>
      <c r="I38" s="210">
        <v>49</v>
      </c>
      <c r="J38" s="210">
        <v>49</v>
      </c>
      <c r="K38" s="210">
        <v>49</v>
      </c>
      <c r="L38" s="210">
        <v>49</v>
      </c>
      <c r="M38" s="210">
        <v>49</v>
      </c>
      <c r="N38" s="210">
        <v>49</v>
      </c>
      <c r="O38" s="210"/>
      <c r="P38" s="210">
        <v>80</v>
      </c>
      <c r="Q38" s="210"/>
      <c r="R38" s="210"/>
      <c r="S38" s="210"/>
      <c r="T38" s="545"/>
      <c r="U38" s="209">
        <v>0</v>
      </c>
      <c r="V38" s="210">
        <v>13</v>
      </c>
      <c r="W38" s="210">
        <v>25</v>
      </c>
      <c r="X38" s="210">
        <v>70</v>
      </c>
      <c r="Y38" s="210">
        <v>72</v>
      </c>
      <c r="Z38" s="210">
        <v>73</v>
      </c>
      <c r="AA38" s="210">
        <v>76</v>
      </c>
      <c r="AB38" s="210">
        <v>78</v>
      </c>
      <c r="AC38" s="210">
        <v>82</v>
      </c>
      <c r="AD38" s="210"/>
      <c r="AE38" s="210"/>
      <c r="AF38" s="210"/>
      <c r="AG38" s="864"/>
      <c r="AH38" s="873"/>
      <c r="AI38" s="917"/>
      <c r="AJ38" s="840"/>
      <c r="AK38" s="876"/>
      <c r="AL38" s="840"/>
      <c r="AM38" s="840"/>
      <c r="AN38" s="840"/>
      <c r="AO38" s="857"/>
      <c r="AP38" s="857"/>
      <c r="AQ38" s="857"/>
      <c r="AR38" s="840"/>
      <c r="AS38" s="922"/>
      <c r="AT38" s="919"/>
      <c r="AU38" s="922"/>
      <c r="AV38" s="919"/>
      <c r="AW38" s="922"/>
      <c r="AX38" s="919"/>
      <c r="AY38" s="857"/>
      <c r="AZ38" s="912"/>
    </row>
    <row r="39" spans="1:52" ht="24" customHeight="1" thickBot="1" x14ac:dyDescent="0.3">
      <c r="A39" s="867"/>
      <c r="B39" s="929"/>
      <c r="C39" s="916"/>
      <c r="D39" s="213" t="s">
        <v>45</v>
      </c>
      <c r="E39" s="546">
        <v>17860263</v>
      </c>
      <c r="F39" s="546">
        <v>17860263</v>
      </c>
      <c r="G39" s="546">
        <v>17860263</v>
      </c>
      <c r="H39" s="547">
        <v>17860263</v>
      </c>
      <c r="I39" s="547">
        <v>17860263</v>
      </c>
      <c r="J39" s="547">
        <v>18206701</v>
      </c>
      <c r="K39" s="547">
        <v>18206701</v>
      </c>
      <c r="L39" s="547">
        <v>18206701</v>
      </c>
      <c r="M39" s="547">
        <v>18206701</v>
      </c>
      <c r="N39" s="547">
        <v>18921663</v>
      </c>
      <c r="O39" s="547"/>
      <c r="P39" s="547">
        <v>17240562</v>
      </c>
      <c r="Q39" s="548"/>
      <c r="R39" s="548"/>
      <c r="S39" s="548"/>
      <c r="T39" s="549"/>
      <c r="U39" s="546">
        <v>865494</v>
      </c>
      <c r="V39" s="547">
        <v>13434692</v>
      </c>
      <c r="W39" s="547">
        <v>18136831</v>
      </c>
      <c r="X39" s="547">
        <v>18299824</v>
      </c>
      <c r="Y39" s="547">
        <v>18313659</v>
      </c>
      <c r="Z39" s="210">
        <v>19062692</v>
      </c>
      <c r="AA39" s="210">
        <v>18625667.532601677</v>
      </c>
      <c r="AB39" s="210">
        <v>18625668</v>
      </c>
      <c r="AC39" s="210">
        <v>20562692</v>
      </c>
      <c r="AD39" s="210"/>
      <c r="AE39" s="548"/>
      <c r="AF39" s="548"/>
      <c r="AG39" s="865"/>
      <c r="AH39" s="874"/>
      <c r="AI39" s="917"/>
      <c r="AJ39" s="841"/>
      <c r="AK39" s="877"/>
      <c r="AL39" s="841"/>
      <c r="AM39" s="841"/>
      <c r="AN39" s="841"/>
      <c r="AO39" s="858"/>
      <c r="AP39" s="858"/>
      <c r="AQ39" s="858"/>
      <c r="AR39" s="841"/>
      <c r="AS39" s="923"/>
      <c r="AT39" s="920"/>
      <c r="AU39" s="923"/>
      <c r="AV39" s="920"/>
      <c r="AW39" s="923"/>
      <c r="AX39" s="920"/>
      <c r="AY39" s="858"/>
      <c r="AZ39" s="913"/>
    </row>
    <row r="40" spans="1:52" ht="24" customHeight="1" thickBot="1" x14ac:dyDescent="0.3">
      <c r="A40" s="867"/>
      <c r="B40" s="929"/>
      <c r="C40" s="914" t="s">
        <v>345</v>
      </c>
      <c r="D40" s="214" t="s">
        <v>41</v>
      </c>
      <c r="E40" s="203">
        <v>52</v>
      </c>
      <c r="F40" s="203">
        <v>52</v>
      </c>
      <c r="G40" s="203">
        <v>52</v>
      </c>
      <c r="H40" s="204">
        <v>52</v>
      </c>
      <c r="I40" s="204">
        <v>52</v>
      </c>
      <c r="J40" s="204">
        <v>52</v>
      </c>
      <c r="K40" s="204">
        <v>52</v>
      </c>
      <c r="L40" s="204">
        <v>52</v>
      </c>
      <c r="M40" s="204">
        <v>52</v>
      </c>
      <c r="N40" s="204">
        <v>52</v>
      </c>
      <c r="O40" s="204"/>
      <c r="P40" s="204">
        <v>86</v>
      </c>
      <c r="Q40" s="215"/>
      <c r="R40" s="215"/>
      <c r="S40" s="215"/>
      <c r="T40" s="216"/>
      <c r="U40" s="203">
        <v>0</v>
      </c>
      <c r="V40" s="204">
        <v>13</v>
      </c>
      <c r="W40" s="204">
        <v>25</v>
      </c>
      <c r="X40" s="204">
        <v>72</v>
      </c>
      <c r="Y40" s="204">
        <v>73</v>
      </c>
      <c r="Z40" s="204">
        <v>75</v>
      </c>
      <c r="AA40" s="204">
        <v>78</v>
      </c>
      <c r="AB40" s="204">
        <v>80</v>
      </c>
      <c r="AC40" s="204">
        <v>89</v>
      </c>
      <c r="AD40" s="204"/>
      <c r="AE40" s="215"/>
      <c r="AF40" s="215"/>
      <c r="AG40" s="863"/>
      <c r="AH40" s="872" t="s">
        <v>345</v>
      </c>
      <c r="AI40" s="917" t="s">
        <v>346</v>
      </c>
      <c r="AJ40" s="859" t="s">
        <v>69</v>
      </c>
      <c r="AK40" s="875" t="s">
        <v>469</v>
      </c>
      <c r="AL40" s="859" t="s">
        <v>345</v>
      </c>
      <c r="AM40" s="859" t="s">
        <v>69</v>
      </c>
      <c r="AN40" s="859" t="s">
        <v>334</v>
      </c>
      <c r="AO40" s="839">
        <v>181169.79249708285</v>
      </c>
      <c r="AP40" s="839">
        <v>87610.385289610276</v>
      </c>
      <c r="AQ40" s="839">
        <v>93559.407207472585</v>
      </c>
      <c r="AR40" s="859" t="s">
        <v>69</v>
      </c>
      <c r="AS40" s="921" t="s">
        <v>335</v>
      </c>
      <c r="AT40" s="918">
        <v>181169.79249708285</v>
      </c>
      <c r="AU40" s="921" t="s">
        <v>335</v>
      </c>
      <c r="AV40" s="918">
        <v>181169.79249708285</v>
      </c>
      <c r="AW40" s="921" t="s">
        <v>336</v>
      </c>
      <c r="AX40" s="918">
        <v>181169.79249708285</v>
      </c>
      <c r="AY40" s="839">
        <v>181169.79249708285</v>
      </c>
      <c r="AZ40" s="911"/>
    </row>
    <row r="41" spans="1:52" ht="24" customHeight="1" thickBot="1" x14ac:dyDescent="0.3">
      <c r="A41" s="867"/>
      <c r="B41" s="929"/>
      <c r="C41" s="915"/>
      <c r="D41" s="206" t="s">
        <v>3</v>
      </c>
      <c r="E41" s="543">
        <v>17261869</v>
      </c>
      <c r="F41" s="543">
        <v>17261869</v>
      </c>
      <c r="G41" s="543">
        <v>17261869</v>
      </c>
      <c r="H41" s="544">
        <v>17261869</v>
      </c>
      <c r="I41" s="544">
        <v>17261869</v>
      </c>
      <c r="J41" s="544">
        <v>17632644</v>
      </c>
      <c r="K41" s="544">
        <v>17632644</v>
      </c>
      <c r="L41" s="544">
        <v>17632644</v>
      </c>
      <c r="M41" s="544">
        <v>17632644</v>
      </c>
      <c r="N41" s="544">
        <v>18397831</v>
      </c>
      <c r="O41" s="544"/>
      <c r="P41" s="544">
        <v>16598636</v>
      </c>
      <c r="Q41" s="207"/>
      <c r="R41" s="207"/>
      <c r="S41" s="207"/>
      <c r="T41" s="208"/>
      <c r="U41" s="543">
        <v>0</v>
      </c>
      <c r="V41" s="544">
        <v>12040483</v>
      </c>
      <c r="W41" s="544">
        <v>16598138</v>
      </c>
      <c r="X41" s="544">
        <v>16608915</v>
      </c>
      <c r="Y41" s="544">
        <v>16622942</v>
      </c>
      <c r="Z41" s="544">
        <v>17351242</v>
      </c>
      <c r="AA41" s="544">
        <v>16902244</v>
      </c>
      <c r="AB41" s="544">
        <v>16902244</v>
      </c>
      <c r="AC41" s="544">
        <v>18851242</v>
      </c>
      <c r="AD41" s="544"/>
      <c r="AE41" s="207"/>
      <c r="AF41" s="207"/>
      <c r="AG41" s="864"/>
      <c r="AH41" s="873"/>
      <c r="AI41" s="917"/>
      <c r="AJ41" s="840"/>
      <c r="AK41" s="876"/>
      <c r="AL41" s="840"/>
      <c r="AM41" s="840"/>
      <c r="AN41" s="840"/>
      <c r="AO41" s="857"/>
      <c r="AP41" s="857"/>
      <c r="AQ41" s="857"/>
      <c r="AR41" s="840"/>
      <c r="AS41" s="922"/>
      <c r="AT41" s="919"/>
      <c r="AU41" s="922"/>
      <c r="AV41" s="919"/>
      <c r="AW41" s="922"/>
      <c r="AX41" s="919"/>
      <c r="AY41" s="857"/>
      <c r="AZ41" s="912"/>
    </row>
    <row r="42" spans="1:52" ht="24" customHeight="1" thickBot="1" x14ac:dyDescent="0.3">
      <c r="A42" s="867"/>
      <c r="B42" s="929"/>
      <c r="C42" s="915"/>
      <c r="D42" s="206" t="s">
        <v>42</v>
      </c>
      <c r="E42" s="209">
        <v>0</v>
      </c>
      <c r="F42" s="209">
        <v>0</v>
      </c>
      <c r="G42" s="209">
        <v>0</v>
      </c>
      <c r="H42" s="210">
        <v>0</v>
      </c>
      <c r="I42" s="210">
        <v>0</v>
      </c>
      <c r="J42" s="210">
        <v>0</v>
      </c>
      <c r="K42" s="210">
        <v>0</v>
      </c>
      <c r="L42" s="210">
        <v>0</v>
      </c>
      <c r="M42" s="210">
        <v>0</v>
      </c>
      <c r="N42" s="210">
        <v>0</v>
      </c>
      <c r="O42" s="210"/>
      <c r="P42" s="210">
        <v>0</v>
      </c>
      <c r="Q42" s="211"/>
      <c r="R42" s="211"/>
      <c r="S42" s="211"/>
      <c r="T42" s="212"/>
      <c r="U42" s="209">
        <v>0</v>
      </c>
      <c r="V42" s="210">
        <v>0</v>
      </c>
      <c r="W42" s="210">
        <v>0</v>
      </c>
      <c r="X42" s="210">
        <v>0</v>
      </c>
      <c r="Y42" s="210">
        <v>0</v>
      </c>
      <c r="Z42" s="210">
        <v>0</v>
      </c>
      <c r="AA42" s="210">
        <v>0</v>
      </c>
      <c r="AB42" s="210">
        <v>0</v>
      </c>
      <c r="AC42" s="210">
        <v>0</v>
      </c>
      <c r="AD42" s="210"/>
      <c r="AE42" s="211"/>
      <c r="AF42" s="211"/>
      <c r="AG42" s="864"/>
      <c r="AH42" s="873"/>
      <c r="AI42" s="917"/>
      <c r="AJ42" s="840"/>
      <c r="AK42" s="876"/>
      <c r="AL42" s="840"/>
      <c r="AM42" s="840"/>
      <c r="AN42" s="840"/>
      <c r="AO42" s="857"/>
      <c r="AP42" s="857"/>
      <c r="AQ42" s="857"/>
      <c r="AR42" s="840"/>
      <c r="AS42" s="922"/>
      <c r="AT42" s="919"/>
      <c r="AU42" s="922"/>
      <c r="AV42" s="919"/>
      <c r="AW42" s="922"/>
      <c r="AX42" s="919"/>
      <c r="AY42" s="857"/>
      <c r="AZ42" s="912"/>
    </row>
    <row r="43" spans="1:52" ht="24" customHeight="1" thickBot="1" x14ac:dyDescent="0.3">
      <c r="A43" s="867"/>
      <c r="B43" s="929"/>
      <c r="C43" s="915"/>
      <c r="D43" s="206" t="s">
        <v>4</v>
      </c>
      <c r="E43" s="209">
        <v>2246156</v>
      </c>
      <c r="F43" s="209">
        <v>2246156</v>
      </c>
      <c r="G43" s="209">
        <v>2246156</v>
      </c>
      <c r="H43" s="210">
        <v>2246156</v>
      </c>
      <c r="I43" s="210">
        <v>2246156</v>
      </c>
      <c r="J43" s="210">
        <v>2246156</v>
      </c>
      <c r="K43" s="210">
        <v>2246156</v>
      </c>
      <c r="L43" s="210">
        <v>2246156</v>
      </c>
      <c r="M43" s="210">
        <v>2246156</v>
      </c>
      <c r="N43" s="210">
        <v>2246156</v>
      </c>
      <c r="O43" s="210"/>
      <c r="P43" s="210">
        <v>2246156</v>
      </c>
      <c r="Q43" s="211"/>
      <c r="R43" s="211"/>
      <c r="S43" s="211"/>
      <c r="T43" s="212"/>
      <c r="U43" s="543">
        <v>1122802</v>
      </c>
      <c r="V43" s="544">
        <v>1808703</v>
      </c>
      <c r="W43" s="544">
        <v>1996142</v>
      </c>
      <c r="X43" s="544">
        <v>2193611</v>
      </c>
      <c r="Y43" s="544">
        <v>2193611</v>
      </c>
      <c r="Z43" s="544">
        <v>2245704</v>
      </c>
      <c r="AA43" s="544">
        <v>2245704</v>
      </c>
      <c r="AB43" s="544">
        <v>2245704</v>
      </c>
      <c r="AC43" s="544">
        <v>2245704</v>
      </c>
      <c r="AD43" s="544"/>
      <c r="AE43" s="211"/>
      <c r="AF43" s="211"/>
      <c r="AG43" s="864"/>
      <c r="AH43" s="873"/>
      <c r="AI43" s="917"/>
      <c r="AJ43" s="840"/>
      <c r="AK43" s="876"/>
      <c r="AL43" s="840"/>
      <c r="AM43" s="840"/>
      <c r="AN43" s="840"/>
      <c r="AO43" s="857"/>
      <c r="AP43" s="857"/>
      <c r="AQ43" s="857"/>
      <c r="AR43" s="840"/>
      <c r="AS43" s="922"/>
      <c r="AT43" s="919"/>
      <c r="AU43" s="922"/>
      <c r="AV43" s="919"/>
      <c r="AW43" s="922"/>
      <c r="AX43" s="919"/>
      <c r="AY43" s="857"/>
      <c r="AZ43" s="912"/>
    </row>
    <row r="44" spans="1:52" ht="24" customHeight="1" thickBot="1" x14ac:dyDescent="0.3">
      <c r="A44" s="867"/>
      <c r="B44" s="929"/>
      <c r="C44" s="915"/>
      <c r="D44" s="206" t="s">
        <v>43</v>
      </c>
      <c r="E44" s="209">
        <v>52</v>
      </c>
      <c r="F44" s="209">
        <v>52</v>
      </c>
      <c r="G44" s="209">
        <v>52</v>
      </c>
      <c r="H44" s="210">
        <v>52</v>
      </c>
      <c r="I44" s="210">
        <v>52</v>
      </c>
      <c r="J44" s="210">
        <v>52</v>
      </c>
      <c r="K44" s="210">
        <v>52</v>
      </c>
      <c r="L44" s="210">
        <v>52</v>
      </c>
      <c r="M44" s="210">
        <v>52</v>
      </c>
      <c r="N44" s="210">
        <v>52</v>
      </c>
      <c r="O44" s="210"/>
      <c r="P44" s="210">
        <v>86</v>
      </c>
      <c r="Q44" s="210"/>
      <c r="R44" s="210"/>
      <c r="S44" s="210"/>
      <c r="T44" s="545"/>
      <c r="U44" s="209">
        <v>0</v>
      </c>
      <c r="V44" s="210">
        <v>13</v>
      </c>
      <c r="W44" s="210">
        <v>25</v>
      </c>
      <c r="X44" s="210">
        <v>72</v>
      </c>
      <c r="Y44" s="210">
        <v>73</v>
      </c>
      <c r="Z44" s="210">
        <v>75</v>
      </c>
      <c r="AA44" s="210">
        <v>78</v>
      </c>
      <c r="AB44" s="210">
        <v>80</v>
      </c>
      <c r="AC44" s="210">
        <v>89</v>
      </c>
      <c r="AD44" s="210"/>
      <c r="AE44" s="210"/>
      <c r="AF44" s="210"/>
      <c r="AG44" s="864"/>
      <c r="AH44" s="873"/>
      <c r="AI44" s="917"/>
      <c r="AJ44" s="840"/>
      <c r="AK44" s="876"/>
      <c r="AL44" s="840"/>
      <c r="AM44" s="840"/>
      <c r="AN44" s="840"/>
      <c r="AO44" s="857"/>
      <c r="AP44" s="857"/>
      <c r="AQ44" s="857"/>
      <c r="AR44" s="840"/>
      <c r="AS44" s="922"/>
      <c r="AT44" s="919"/>
      <c r="AU44" s="922"/>
      <c r="AV44" s="919"/>
      <c r="AW44" s="922"/>
      <c r="AX44" s="919"/>
      <c r="AY44" s="857"/>
      <c r="AZ44" s="912"/>
    </row>
    <row r="45" spans="1:52" ht="24" customHeight="1" thickBot="1" x14ac:dyDescent="0.3">
      <c r="A45" s="867"/>
      <c r="B45" s="929"/>
      <c r="C45" s="916"/>
      <c r="D45" s="213" t="s">
        <v>45</v>
      </c>
      <c r="E45" s="546">
        <v>19508025</v>
      </c>
      <c r="F45" s="546">
        <v>19508025</v>
      </c>
      <c r="G45" s="546">
        <v>19508025</v>
      </c>
      <c r="H45" s="547">
        <v>19508025</v>
      </c>
      <c r="I45" s="547">
        <v>19508025</v>
      </c>
      <c r="J45" s="547">
        <v>19878800</v>
      </c>
      <c r="K45" s="547">
        <v>19878800</v>
      </c>
      <c r="L45" s="547">
        <v>19878800</v>
      </c>
      <c r="M45" s="547">
        <v>19878800</v>
      </c>
      <c r="N45" s="547">
        <v>20643987</v>
      </c>
      <c r="O45" s="547"/>
      <c r="P45" s="547">
        <v>18844792</v>
      </c>
      <c r="Q45" s="548"/>
      <c r="R45" s="548"/>
      <c r="S45" s="548"/>
      <c r="T45" s="549"/>
      <c r="U45" s="546">
        <v>1122802</v>
      </c>
      <c r="V45" s="547">
        <v>13849186</v>
      </c>
      <c r="W45" s="547">
        <v>18594280</v>
      </c>
      <c r="X45" s="547">
        <v>18802526</v>
      </c>
      <c r="Y45" s="547">
        <v>18816553</v>
      </c>
      <c r="Z45" s="210">
        <v>19596946</v>
      </c>
      <c r="AA45" s="210">
        <v>19147948.259522274</v>
      </c>
      <c r="AB45" s="210">
        <v>19147948</v>
      </c>
      <c r="AC45" s="210">
        <v>21096946</v>
      </c>
      <c r="AD45" s="210"/>
      <c r="AE45" s="548"/>
      <c r="AF45" s="548"/>
      <c r="AG45" s="865"/>
      <c r="AH45" s="874"/>
      <c r="AI45" s="917"/>
      <c r="AJ45" s="841"/>
      <c r="AK45" s="877"/>
      <c r="AL45" s="841"/>
      <c r="AM45" s="841"/>
      <c r="AN45" s="841"/>
      <c r="AO45" s="858"/>
      <c r="AP45" s="858"/>
      <c r="AQ45" s="858"/>
      <c r="AR45" s="841"/>
      <c r="AS45" s="923"/>
      <c r="AT45" s="920"/>
      <c r="AU45" s="923"/>
      <c r="AV45" s="920"/>
      <c r="AW45" s="923"/>
      <c r="AX45" s="920"/>
      <c r="AY45" s="858"/>
      <c r="AZ45" s="913"/>
    </row>
    <row r="46" spans="1:52" ht="24" customHeight="1" thickBot="1" x14ac:dyDescent="0.3">
      <c r="A46" s="867"/>
      <c r="B46" s="929"/>
      <c r="C46" s="914" t="s">
        <v>347</v>
      </c>
      <c r="D46" s="214" t="s">
        <v>41</v>
      </c>
      <c r="E46" s="203">
        <v>472</v>
      </c>
      <c r="F46" s="203">
        <v>472</v>
      </c>
      <c r="G46" s="203">
        <v>472</v>
      </c>
      <c r="H46" s="204">
        <v>472</v>
      </c>
      <c r="I46" s="204">
        <v>472</v>
      </c>
      <c r="J46" s="204">
        <v>472</v>
      </c>
      <c r="K46" s="204">
        <v>472</v>
      </c>
      <c r="L46" s="204">
        <v>472</v>
      </c>
      <c r="M46" s="204">
        <v>472</v>
      </c>
      <c r="N46" s="204">
        <v>472</v>
      </c>
      <c r="O46" s="204"/>
      <c r="P46" s="204">
        <v>775</v>
      </c>
      <c r="Q46" s="215"/>
      <c r="R46" s="215"/>
      <c r="S46" s="215"/>
      <c r="T46" s="216"/>
      <c r="U46" s="203">
        <v>0</v>
      </c>
      <c r="V46" s="204">
        <v>60</v>
      </c>
      <c r="W46" s="204">
        <v>119</v>
      </c>
      <c r="X46" s="204">
        <v>238</v>
      </c>
      <c r="Y46" s="204">
        <v>275</v>
      </c>
      <c r="Z46" s="204">
        <v>327</v>
      </c>
      <c r="AA46" s="204">
        <v>342</v>
      </c>
      <c r="AB46" s="204">
        <v>367</v>
      </c>
      <c r="AC46" s="204">
        <v>432</v>
      </c>
      <c r="AD46" s="204"/>
      <c r="AE46" s="215"/>
      <c r="AF46" s="215"/>
      <c r="AG46" s="863" t="s">
        <v>449</v>
      </c>
      <c r="AH46" s="872" t="s">
        <v>347</v>
      </c>
      <c r="AI46" s="917" t="s">
        <v>348</v>
      </c>
      <c r="AJ46" s="859" t="s">
        <v>69</v>
      </c>
      <c r="AK46" s="875" t="s">
        <v>469</v>
      </c>
      <c r="AL46" s="859" t="s">
        <v>347</v>
      </c>
      <c r="AM46" s="859" t="s">
        <v>69</v>
      </c>
      <c r="AN46" s="859" t="s">
        <v>334</v>
      </c>
      <c r="AO46" s="839">
        <v>735605.84232113999</v>
      </c>
      <c r="AP46" s="839">
        <v>354353.54671357124</v>
      </c>
      <c r="AQ46" s="839">
        <v>381252.29560756875</v>
      </c>
      <c r="AR46" s="859" t="s">
        <v>69</v>
      </c>
      <c r="AS46" s="921" t="s">
        <v>335</v>
      </c>
      <c r="AT46" s="918">
        <v>735605.84232113999</v>
      </c>
      <c r="AU46" s="921" t="s">
        <v>335</v>
      </c>
      <c r="AV46" s="918">
        <v>735605.84232113999</v>
      </c>
      <c r="AW46" s="921" t="s">
        <v>336</v>
      </c>
      <c r="AX46" s="918">
        <v>735605.84232113999</v>
      </c>
      <c r="AY46" s="839">
        <v>735605.84232113999</v>
      </c>
      <c r="AZ46" s="911"/>
    </row>
    <row r="47" spans="1:52" ht="24" customHeight="1" thickBot="1" x14ac:dyDescent="0.3">
      <c r="A47" s="867"/>
      <c r="B47" s="929"/>
      <c r="C47" s="915"/>
      <c r="D47" s="206" t="s">
        <v>3</v>
      </c>
      <c r="E47" s="543">
        <v>155623417</v>
      </c>
      <c r="F47" s="543">
        <v>155623417</v>
      </c>
      <c r="G47" s="543">
        <v>155623417</v>
      </c>
      <c r="H47" s="544">
        <v>155623417</v>
      </c>
      <c r="I47" s="544">
        <v>155623417</v>
      </c>
      <c r="J47" s="544">
        <v>158966113</v>
      </c>
      <c r="K47" s="544">
        <v>158966113</v>
      </c>
      <c r="L47" s="544">
        <v>158966113</v>
      </c>
      <c r="M47" s="544">
        <v>158966113</v>
      </c>
      <c r="N47" s="544">
        <v>165864612</v>
      </c>
      <c r="O47" s="544"/>
      <c r="P47" s="544">
        <v>149644072</v>
      </c>
      <c r="Q47" s="207"/>
      <c r="R47" s="207"/>
      <c r="S47" s="207"/>
      <c r="T47" s="208"/>
      <c r="U47" s="543">
        <v>0</v>
      </c>
      <c r="V47" s="544">
        <v>57312699</v>
      </c>
      <c r="W47" s="544">
        <v>79007136</v>
      </c>
      <c r="X47" s="544">
        <v>79058437</v>
      </c>
      <c r="Y47" s="544">
        <v>79111278</v>
      </c>
      <c r="Z47" s="544">
        <v>82286666</v>
      </c>
      <c r="AA47" s="544">
        <v>80329036</v>
      </c>
      <c r="AB47" s="544">
        <v>80329036</v>
      </c>
      <c r="AC47" s="544">
        <v>83786666</v>
      </c>
      <c r="AD47" s="544"/>
      <c r="AE47" s="207"/>
      <c r="AF47" s="207"/>
      <c r="AG47" s="864"/>
      <c r="AH47" s="873"/>
      <c r="AI47" s="917"/>
      <c r="AJ47" s="840"/>
      <c r="AK47" s="876"/>
      <c r="AL47" s="840"/>
      <c r="AM47" s="840"/>
      <c r="AN47" s="840"/>
      <c r="AO47" s="857"/>
      <c r="AP47" s="857"/>
      <c r="AQ47" s="857"/>
      <c r="AR47" s="840"/>
      <c r="AS47" s="922"/>
      <c r="AT47" s="919"/>
      <c r="AU47" s="922"/>
      <c r="AV47" s="919"/>
      <c r="AW47" s="922"/>
      <c r="AX47" s="919"/>
      <c r="AY47" s="857"/>
      <c r="AZ47" s="912"/>
    </row>
    <row r="48" spans="1:52" ht="24" customHeight="1" thickBot="1" x14ac:dyDescent="0.3">
      <c r="A48" s="867"/>
      <c r="B48" s="929"/>
      <c r="C48" s="915"/>
      <c r="D48" s="206" t="s">
        <v>42</v>
      </c>
      <c r="E48" s="209">
        <v>0</v>
      </c>
      <c r="F48" s="209">
        <v>0</v>
      </c>
      <c r="G48" s="209">
        <v>0</v>
      </c>
      <c r="H48" s="210">
        <v>0</v>
      </c>
      <c r="I48" s="210">
        <v>0</v>
      </c>
      <c r="J48" s="210">
        <v>0</v>
      </c>
      <c r="K48" s="210">
        <v>0</v>
      </c>
      <c r="L48" s="210">
        <v>0</v>
      </c>
      <c r="M48" s="210">
        <v>0</v>
      </c>
      <c r="N48" s="210">
        <v>0</v>
      </c>
      <c r="O48" s="210"/>
      <c r="P48" s="210">
        <v>0</v>
      </c>
      <c r="Q48" s="211"/>
      <c r="R48" s="211"/>
      <c r="S48" s="211"/>
      <c r="T48" s="212"/>
      <c r="U48" s="209">
        <v>0</v>
      </c>
      <c r="V48" s="210">
        <v>0</v>
      </c>
      <c r="W48" s="210">
        <v>0</v>
      </c>
      <c r="X48" s="210">
        <v>0</v>
      </c>
      <c r="Y48" s="210">
        <v>0</v>
      </c>
      <c r="Z48" s="210">
        <v>0</v>
      </c>
      <c r="AA48" s="210">
        <v>0</v>
      </c>
      <c r="AB48" s="210">
        <v>0</v>
      </c>
      <c r="AC48" s="210">
        <v>0</v>
      </c>
      <c r="AD48" s="210"/>
      <c r="AE48" s="211"/>
      <c r="AF48" s="211"/>
      <c r="AG48" s="864"/>
      <c r="AH48" s="873"/>
      <c r="AI48" s="917"/>
      <c r="AJ48" s="840"/>
      <c r="AK48" s="876"/>
      <c r="AL48" s="840"/>
      <c r="AM48" s="840"/>
      <c r="AN48" s="840"/>
      <c r="AO48" s="857"/>
      <c r="AP48" s="857"/>
      <c r="AQ48" s="857"/>
      <c r="AR48" s="840"/>
      <c r="AS48" s="922"/>
      <c r="AT48" s="919"/>
      <c r="AU48" s="922"/>
      <c r="AV48" s="919"/>
      <c r="AW48" s="922"/>
      <c r="AX48" s="919"/>
      <c r="AY48" s="857"/>
      <c r="AZ48" s="912"/>
    </row>
    <row r="49" spans="1:52" ht="24" customHeight="1" thickBot="1" x14ac:dyDescent="0.3">
      <c r="A49" s="867"/>
      <c r="B49" s="929"/>
      <c r="C49" s="915"/>
      <c r="D49" s="206" t="s">
        <v>4</v>
      </c>
      <c r="E49" s="209">
        <v>5381416</v>
      </c>
      <c r="F49" s="209">
        <v>5381416</v>
      </c>
      <c r="G49" s="209">
        <v>5381416</v>
      </c>
      <c r="H49" s="210">
        <v>5381416</v>
      </c>
      <c r="I49" s="210">
        <v>5381416</v>
      </c>
      <c r="J49" s="210">
        <v>5381416</v>
      </c>
      <c r="K49" s="210">
        <v>5381416</v>
      </c>
      <c r="L49" s="210">
        <v>5381416</v>
      </c>
      <c r="M49" s="210">
        <v>5381416</v>
      </c>
      <c r="N49" s="210">
        <v>5381416</v>
      </c>
      <c r="O49" s="210"/>
      <c r="P49" s="210">
        <v>5381416</v>
      </c>
      <c r="Q49" s="211"/>
      <c r="R49" s="211"/>
      <c r="S49" s="211"/>
      <c r="T49" s="212"/>
      <c r="U49" s="543">
        <v>2690047</v>
      </c>
      <c r="V49" s="544">
        <v>4333351</v>
      </c>
      <c r="W49" s="544">
        <v>4782424</v>
      </c>
      <c r="X49" s="544">
        <v>5255527</v>
      </c>
      <c r="Y49" s="544">
        <v>5255527</v>
      </c>
      <c r="Z49" s="544">
        <v>5380331</v>
      </c>
      <c r="AA49" s="544">
        <v>5380331</v>
      </c>
      <c r="AB49" s="544">
        <v>5380331</v>
      </c>
      <c r="AC49" s="544">
        <v>5380331</v>
      </c>
      <c r="AD49" s="544"/>
      <c r="AE49" s="211"/>
      <c r="AF49" s="211"/>
      <c r="AG49" s="864"/>
      <c r="AH49" s="873"/>
      <c r="AI49" s="917"/>
      <c r="AJ49" s="840"/>
      <c r="AK49" s="876"/>
      <c r="AL49" s="840"/>
      <c r="AM49" s="840"/>
      <c r="AN49" s="840"/>
      <c r="AO49" s="857"/>
      <c r="AP49" s="857"/>
      <c r="AQ49" s="857"/>
      <c r="AR49" s="840"/>
      <c r="AS49" s="922"/>
      <c r="AT49" s="919"/>
      <c r="AU49" s="922"/>
      <c r="AV49" s="919"/>
      <c r="AW49" s="922"/>
      <c r="AX49" s="919"/>
      <c r="AY49" s="857"/>
      <c r="AZ49" s="912"/>
    </row>
    <row r="50" spans="1:52" ht="24" customHeight="1" thickBot="1" x14ac:dyDescent="0.3">
      <c r="A50" s="867"/>
      <c r="B50" s="929"/>
      <c r="C50" s="915"/>
      <c r="D50" s="206" t="s">
        <v>43</v>
      </c>
      <c r="E50" s="209">
        <v>472</v>
      </c>
      <c r="F50" s="209">
        <v>472</v>
      </c>
      <c r="G50" s="209">
        <v>472</v>
      </c>
      <c r="H50" s="210">
        <v>472</v>
      </c>
      <c r="I50" s="210">
        <v>472</v>
      </c>
      <c r="J50" s="210">
        <v>472</v>
      </c>
      <c r="K50" s="210">
        <v>472</v>
      </c>
      <c r="L50" s="210">
        <v>472</v>
      </c>
      <c r="M50" s="210">
        <v>472</v>
      </c>
      <c r="N50" s="210">
        <v>472</v>
      </c>
      <c r="O50" s="210"/>
      <c r="P50" s="210">
        <v>775</v>
      </c>
      <c r="Q50" s="210"/>
      <c r="R50" s="210"/>
      <c r="S50" s="210"/>
      <c r="T50" s="545"/>
      <c r="U50" s="209">
        <v>0</v>
      </c>
      <c r="V50" s="210">
        <v>60</v>
      </c>
      <c r="W50" s="210">
        <v>119</v>
      </c>
      <c r="X50" s="210">
        <v>238</v>
      </c>
      <c r="Y50" s="210">
        <v>275</v>
      </c>
      <c r="Z50" s="210">
        <v>327</v>
      </c>
      <c r="AA50" s="210">
        <v>342</v>
      </c>
      <c r="AB50" s="210">
        <v>367</v>
      </c>
      <c r="AC50" s="210">
        <v>432</v>
      </c>
      <c r="AD50" s="210"/>
      <c r="AE50" s="210"/>
      <c r="AF50" s="210"/>
      <c r="AG50" s="864"/>
      <c r="AH50" s="873"/>
      <c r="AI50" s="917"/>
      <c r="AJ50" s="840"/>
      <c r="AK50" s="876"/>
      <c r="AL50" s="840"/>
      <c r="AM50" s="840"/>
      <c r="AN50" s="840"/>
      <c r="AO50" s="857"/>
      <c r="AP50" s="857"/>
      <c r="AQ50" s="857"/>
      <c r="AR50" s="840"/>
      <c r="AS50" s="922"/>
      <c r="AT50" s="919"/>
      <c r="AU50" s="922"/>
      <c r="AV50" s="919"/>
      <c r="AW50" s="922"/>
      <c r="AX50" s="919"/>
      <c r="AY50" s="857"/>
      <c r="AZ50" s="912"/>
    </row>
    <row r="51" spans="1:52" ht="24" customHeight="1" thickBot="1" x14ac:dyDescent="0.3">
      <c r="A51" s="867"/>
      <c r="B51" s="929"/>
      <c r="C51" s="916"/>
      <c r="D51" s="213" t="s">
        <v>45</v>
      </c>
      <c r="E51" s="546">
        <v>161004833</v>
      </c>
      <c r="F51" s="546">
        <v>161004833</v>
      </c>
      <c r="G51" s="546">
        <v>161004833</v>
      </c>
      <c r="H51" s="547">
        <v>161004833</v>
      </c>
      <c r="I51" s="547">
        <v>161004833</v>
      </c>
      <c r="J51" s="547">
        <v>164347529</v>
      </c>
      <c r="K51" s="547">
        <v>164347529</v>
      </c>
      <c r="L51" s="547">
        <v>164347529</v>
      </c>
      <c r="M51" s="547">
        <v>164347529</v>
      </c>
      <c r="N51" s="547">
        <v>171246028</v>
      </c>
      <c r="O51" s="547"/>
      <c r="P51" s="547">
        <v>155025488</v>
      </c>
      <c r="Q51" s="548"/>
      <c r="R51" s="548"/>
      <c r="S51" s="548"/>
      <c r="T51" s="549"/>
      <c r="U51" s="546">
        <v>2690047</v>
      </c>
      <c r="V51" s="547">
        <v>61646050</v>
      </c>
      <c r="W51" s="547">
        <v>83789560</v>
      </c>
      <c r="X51" s="547">
        <v>84313964</v>
      </c>
      <c r="Y51" s="547">
        <v>84366805</v>
      </c>
      <c r="Z51" s="210">
        <v>87666997</v>
      </c>
      <c r="AA51" s="210">
        <v>85709366.851517111</v>
      </c>
      <c r="AB51" s="210">
        <v>85709367</v>
      </c>
      <c r="AC51" s="210">
        <v>89166997</v>
      </c>
      <c r="AD51" s="210"/>
      <c r="AE51" s="548"/>
      <c r="AF51" s="548"/>
      <c r="AG51" s="865"/>
      <c r="AH51" s="874"/>
      <c r="AI51" s="917"/>
      <c r="AJ51" s="841"/>
      <c r="AK51" s="877"/>
      <c r="AL51" s="841"/>
      <c r="AM51" s="841"/>
      <c r="AN51" s="841"/>
      <c r="AO51" s="858"/>
      <c r="AP51" s="858"/>
      <c r="AQ51" s="858"/>
      <c r="AR51" s="841"/>
      <c r="AS51" s="923"/>
      <c r="AT51" s="920"/>
      <c r="AU51" s="923"/>
      <c r="AV51" s="920"/>
      <c r="AW51" s="923"/>
      <c r="AX51" s="920"/>
      <c r="AY51" s="858"/>
      <c r="AZ51" s="913"/>
    </row>
    <row r="52" spans="1:52" ht="24" customHeight="1" thickBot="1" x14ac:dyDescent="0.3">
      <c r="A52" s="867"/>
      <c r="B52" s="929"/>
      <c r="C52" s="914" t="s">
        <v>349</v>
      </c>
      <c r="D52" s="214" t="s">
        <v>41</v>
      </c>
      <c r="E52" s="203">
        <v>171</v>
      </c>
      <c r="F52" s="203">
        <v>171</v>
      </c>
      <c r="G52" s="203">
        <v>171</v>
      </c>
      <c r="H52" s="204">
        <v>171</v>
      </c>
      <c r="I52" s="204">
        <v>171</v>
      </c>
      <c r="J52" s="204">
        <v>171</v>
      </c>
      <c r="K52" s="204">
        <v>171</v>
      </c>
      <c r="L52" s="204">
        <v>171</v>
      </c>
      <c r="M52" s="204">
        <v>171</v>
      </c>
      <c r="N52" s="204">
        <v>171</v>
      </c>
      <c r="O52" s="204"/>
      <c r="P52" s="204">
        <v>280</v>
      </c>
      <c r="Q52" s="215"/>
      <c r="R52" s="215"/>
      <c r="S52" s="215"/>
      <c r="T52" s="216"/>
      <c r="U52" s="203">
        <v>0</v>
      </c>
      <c r="V52" s="204">
        <v>71</v>
      </c>
      <c r="W52" s="204">
        <v>140</v>
      </c>
      <c r="X52" s="204">
        <v>319</v>
      </c>
      <c r="Y52" s="204">
        <v>341</v>
      </c>
      <c r="Z52" s="204">
        <v>374</v>
      </c>
      <c r="AA52" s="204">
        <v>391</v>
      </c>
      <c r="AB52" s="204">
        <v>406</v>
      </c>
      <c r="AC52" s="204">
        <v>443</v>
      </c>
      <c r="AD52" s="204"/>
      <c r="AE52" s="215"/>
      <c r="AF52" s="215"/>
      <c r="AG52" s="863"/>
      <c r="AH52" s="872" t="s">
        <v>349</v>
      </c>
      <c r="AI52" s="917" t="s">
        <v>350</v>
      </c>
      <c r="AJ52" s="859" t="s">
        <v>69</v>
      </c>
      <c r="AK52" s="875" t="s">
        <v>469</v>
      </c>
      <c r="AL52" s="859" t="s">
        <v>349</v>
      </c>
      <c r="AM52" s="859" t="s">
        <v>69</v>
      </c>
      <c r="AN52" s="859" t="s">
        <v>334</v>
      </c>
      <c r="AO52" s="839">
        <v>1080200.266051336</v>
      </c>
      <c r="AP52" s="839">
        <v>517025.31746095064</v>
      </c>
      <c r="AQ52" s="839">
        <v>563174.94859038526</v>
      </c>
      <c r="AR52" s="859" t="s">
        <v>69</v>
      </c>
      <c r="AS52" s="921" t="s">
        <v>335</v>
      </c>
      <c r="AT52" s="918">
        <v>1080200.266051336</v>
      </c>
      <c r="AU52" s="921" t="s">
        <v>335</v>
      </c>
      <c r="AV52" s="918">
        <v>1080200.266051336</v>
      </c>
      <c r="AW52" s="921" t="s">
        <v>336</v>
      </c>
      <c r="AX52" s="918">
        <v>1080200.266051336</v>
      </c>
      <c r="AY52" s="839">
        <v>1080200.266051336</v>
      </c>
      <c r="AZ52" s="911"/>
    </row>
    <row r="53" spans="1:52" ht="24" customHeight="1" thickBot="1" x14ac:dyDescent="0.3">
      <c r="A53" s="867"/>
      <c r="B53" s="929"/>
      <c r="C53" s="915"/>
      <c r="D53" s="206" t="s">
        <v>3</v>
      </c>
      <c r="E53" s="543">
        <v>56184386</v>
      </c>
      <c r="F53" s="543">
        <v>56184386</v>
      </c>
      <c r="G53" s="543">
        <v>56184386</v>
      </c>
      <c r="H53" s="544">
        <v>56184386</v>
      </c>
      <c r="I53" s="544">
        <v>56184386</v>
      </c>
      <c r="J53" s="544">
        <v>57391192</v>
      </c>
      <c r="K53" s="544">
        <v>57391192</v>
      </c>
      <c r="L53" s="544">
        <v>57391192</v>
      </c>
      <c r="M53" s="544">
        <v>57391192</v>
      </c>
      <c r="N53" s="544">
        <v>59881742</v>
      </c>
      <c r="O53" s="544"/>
      <c r="P53" s="544">
        <v>54025676</v>
      </c>
      <c r="Q53" s="207"/>
      <c r="R53" s="207"/>
      <c r="S53" s="207"/>
      <c r="T53" s="208"/>
      <c r="U53" s="543">
        <v>0</v>
      </c>
      <c r="V53" s="544">
        <v>67426705</v>
      </c>
      <c r="W53" s="544">
        <v>92949572</v>
      </c>
      <c r="X53" s="544">
        <v>93009926</v>
      </c>
      <c r="Y53" s="544">
        <v>93075449</v>
      </c>
      <c r="Z53" s="544">
        <v>96707238</v>
      </c>
      <c r="AA53" s="544">
        <v>94468236</v>
      </c>
      <c r="AB53" s="544">
        <v>94468236</v>
      </c>
      <c r="AC53" s="544">
        <v>98207238</v>
      </c>
      <c r="AD53" s="544"/>
      <c r="AE53" s="207"/>
      <c r="AF53" s="207"/>
      <c r="AG53" s="864"/>
      <c r="AH53" s="873"/>
      <c r="AI53" s="917"/>
      <c r="AJ53" s="840"/>
      <c r="AK53" s="876"/>
      <c r="AL53" s="840"/>
      <c r="AM53" s="840"/>
      <c r="AN53" s="840"/>
      <c r="AO53" s="857"/>
      <c r="AP53" s="857"/>
      <c r="AQ53" s="857"/>
      <c r="AR53" s="840"/>
      <c r="AS53" s="922"/>
      <c r="AT53" s="919"/>
      <c r="AU53" s="922"/>
      <c r="AV53" s="919"/>
      <c r="AW53" s="922"/>
      <c r="AX53" s="919"/>
      <c r="AY53" s="857"/>
      <c r="AZ53" s="912"/>
    </row>
    <row r="54" spans="1:52" ht="24" customHeight="1" thickBot="1" x14ac:dyDescent="0.3">
      <c r="A54" s="867"/>
      <c r="B54" s="929"/>
      <c r="C54" s="915"/>
      <c r="D54" s="206" t="s">
        <v>42</v>
      </c>
      <c r="E54" s="209">
        <v>0</v>
      </c>
      <c r="F54" s="209">
        <v>0</v>
      </c>
      <c r="G54" s="209">
        <v>0</v>
      </c>
      <c r="H54" s="210">
        <v>0</v>
      </c>
      <c r="I54" s="210">
        <v>0</v>
      </c>
      <c r="J54" s="210">
        <v>0</v>
      </c>
      <c r="K54" s="210">
        <v>0</v>
      </c>
      <c r="L54" s="210">
        <v>0</v>
      </c>
      <c r="M54" s="210">
        <v>0</v>
      </c>
      <c r="N54" s="210">
        <v>0</v>
      </c>
      <c r="O54" s="210"/>
      <c r="P54" s="210">
        <v>0</v>
      </c>
      <c r="Q54" s="211"/>
      <c r="R54" s="211"/>
      <c r="S54" s="211"/>
      <c r="T54" s="212"/>
      <c r="U54" s="209">
        <v>0</v>
      </c>
      <c r="V54" s="210">
        <v>0</v>
      </c>
      <c r="W54" s="210">
        <v>0</v>
      </c>
      <c r="X54" s="210">
        <v>0</v>
      </c>
      <c r="Y54" s="210">
        <v>0</v>
      </c>
      <c r="Z54" s="210">
        <v>0</v>
      </c>
      <c r="AA54" s="210">
        <v>0</v>
      </c>
      <c r="AB54" s="210">
        <v>0</v>
      </c>
      <c r="AC54" s="210">
        <v>0</v>
      </c>
      <c r="AD54" s="210"/>
      <c r="AE54" s="211"/>
      <c r="AF54" s="211"/>
      <c r="AG54" s="864"/>
      <c r="AH54" s="873"/>
      <c r="AI54" s="917"/>
      <c r="AJ54" s="840"/>
      <c r="AK54" s="876"/>
      <c r="AL54" s="840"/>
      <c r="AM54" s="840"/>
      <c r="AN54" s="840"/>
      <c r="AO54" s="857"/>
      <c r="AP54" s="857"/>
      <c r="AQ54" s="857"/>
      <c r="AR54" s="840"/>
      <c r="AS54" s="922"/>
      <c r="AT54" s="919"/>
      <c r="AU54" s="922"/>
      <c r="AV54" s="919"/>
      <c r="AW54" s="922"/>
      <c r="AX54" s="919"/>
      <c r="AY54" s="857"/>
      <c r="AZ54" s="912"/>
    </row>
    <row r="55" spans="1:52" ht="24" customHeight="1" thickBot="1" x14ac:dyDescent="0.3">
      <c r="A55" s="867"/>
      <c r="B55" s="929"/>
      <c r="C55" s="915"/>
      <c r="D55" s="206" t="s">
        <v>4</v>
      </c>
      <c r="E55" s="209">
        <v>9358984</v>
      </c>
      <c r="F55" s="209">
        <v>9358984</v>
      </c>
      <c r="G55" s="209">
        <v>9358984</v>
      </c>
      <c r="H55" s="210">
        <v>9358984</v>
      </c>
      <c r="I55" s="210">
        <v>9358984</v>
      </c>
      <c r="J55" s="210">
        <v>9358984</v>
      </c>
      <c r="K55" s="210">
        <v>9358984</v>
      </c>
      <c r="L55" s="210">
        <v>9358984</v>
      </c>
      <c r="M55" s="210">
        <v>9358984</v>
      </c>
      <c r="N55" s="210">
        <v>9358984</v>
      </c>
      <c r="O55" s="210"/>
      <c r="P55" s="210">
        <v>9358984</v>
      </c>
      <c r="Q55" s="211"/>
      <c r="R55" s="211"/>
      <c r="S55" s="211"/>
      <c r="T55" s="212"/>
      <c r="U55" s="543">
        <v>4678343</v>
      </c>
      <c r="V55" s="544">
        <v>7536262</v>
      </c>
      <c r="W55" s="544">
        <v>8317260</v>
      </c>
      <c r="X55" s="544">
        <v>9140048</v>
      </c>
      <c r="Y55" s="544">
        <v>9140048</v>
      </c>
      <c r="Z55" s="544">
        <v>9357098</v>
      </c>
      <c r="AA55" s="544">
        <v>9357098</v>
      </c>
      <c r="AB55" s="544">
        <v>9357098</v>
      </c>
      <c r="AC55" s="544">
        <v>9357098</v>
      </c>
      <c r="AD55" s="544"/>
      <c r="AE55" s="211"/>
      <c r="AF55" s="211"/>
      <c r="AG55" s="864"/>
      <c r="AH55" s="873"/>
      <c r="AI55" s="917"/>
      <c r="AJ55" s="840"/>
      <c r="AK55" s="876"/>
      <c r="AL55" s="840"/>
      <c r="AM55" s="840"/>
      <c r="AN55" s="840"/>
      <c r="AO55" s="857"/>
      <c r="AP55" s="857"/>
      <c r="AQ55" s="857"/>
      <c r="AR55" s="840"/>
      <c r="AS55" s="922"/>
      <c r="AT55" s="919"/>
      <c r="AU55" s="922"/>
      <c r="AV55" s="919"/>
      <c r="AW55" s="922"/>
      <c r="AX55" s="919"/>
      <c r="AY55" s="857"/>
      <c r="AZ55" s="912"/>
    </row>
    <row r="56" spans="1:52" ht="24" customHeight="1" thickBot="1" x14ac:dyDescent="0.3">
      <c r="A56" s="867"/>
      <c r="B56" s="929"/>
      <c r="C56" s="915"/>
      <c r="D56" s="206" t="s">
        <v>43</v>
      </c>
      <c r="E56" s="209">
        <v>171</v>
      </c>
      <c r="F56" s="209">
        <v>171</v>
      </c>
      <c r="G56" s="209">
        <v>171</v>
      </c>
      <c r="H56" s="210">
        <v>171</v>
      </c>
      <c r="I56" s="210">
        <v>171</v>
      </c>
      <c r="J56" s="210">
        <v>171</v>
      </c>
      <c r="K56" s="210">
        <v>171</v>
      </c>
      <c r="L56" s="210">
        <v>171</v>
      </c>
      <c r="M56" s="210">
        <v>171</v>
      </c>
      <c r="N56" s="210">
        <v>171</v>
      </c>
      <c r="O56" s="210"/>
      <c r="P56" s="210">
        <v>280</v>
      </c>
      <c r="Q56" s="210"/>
      <c r="R56" s="210"/>
      <c r="S56" s="210"/>
      <c r="T56" s="545"/>
      <c r="U56" s="209">
        <v>0</v>
      </c>
      <c r="V56" s="210">
        <v>71</v>
      </c>
      <c r="W56" s="210">
        <v>140</v>
      </c>
      <c r="X56" s="210">
        <v>319</v>
      </c>
      <c r="Y56" s="210">
        <v>341</v>
      </c>
      <c r="Z56" s="210">
        <v>374</v>
      </c>
      <c r="AA56" s="210">
        <v>391</v>
      </c>
      <c r="AB56" s="210">
        <v>406</v>
      </c>
      <c r="AC56" s="210">
        <v>443</v>
      </c>
      <c r="AD56" s="210"/>
      <c r="AE56" s="210"/>
      <c r="AF56" s="210"/>
      <c r="AG56" s="864"/>
      <c r="AH56" s="873"/>
      <c r="AI56" s="917"/>
      <c r="AJ56" s="840"/>
      <c r="AK56" s="876"/>
      <c r="AL56" s="840"/>
      <c r="AM56" s="840"/>
      <c r="AN56" s="840"/>
      <c r="AO56" s="857"/>
      <c r="AP56" s="857"/>
      <c r="AQ56" s="857"/>
      <c r="AR56" s="840"/>
      <c r="AS56" s="922"/>
      <c r="AT56" s="919"/>
      <c r="AU56" s="922"/>
      <c r="AV56" s="919"/>
      <c r="AW56" s="922"/>
      <c r="AX56" s="919"/>
      <c r="AY56" s="857"/>
      <c r="AZ56" s="912"/>
    </row>
    <row r="57" spans="1:52" ht="24" customHeight="1" thickBot="1" x14ac:dyDescent="0.3">
      <c r="A57" s="867"/>
      <c r="B57" s="929"/>
      <c r="C57" s="916"/>
      <c r="D57" s="213" t="s">
        <v>45</v>
      </c>
      <c r="E57" s="546">
        <v>65543370</v>
      </c>
      <c r="F57" s="546">
        <v>65543370</v>
      </c>
      <c r="G57" s="546">
        <v>65543370</v>
      </c>
      <c r="H57" s="547">
        <v>65543370</v>
      </c>
      <c r="I57" s="547">
        <v>65543370</v>
      </c>
      <c r="J57" s="547">
        <v>66750176</v>
      </c>
      <c r="K57" s="547">
        <v>66750176</v>
      </c>
      <c r="L57" s="547">
        <v>66750176</v>
      </c>
      <c r="M57" s="547">
        <v>66750176</v>
      </c>
      <c r="N57" s="547">
        <v>69240726</v>
      </c>
      <c r="O57" s="547"/>
      <c r="P57" s="547">
        <v>63384660</v>
      </c>
      <c r="Q57" s="548"/>
      <c r="R57" s="548"/>
      <c r="S57" s="548"/>
      <c r="T57" s="549"/>
      <c r="U57" s="546">
        <v>4678343</v>
      </c>
      <c r="V57" s="547">
        <v>74962967</v>
      </c>
      <c r="W57" s="547">
        <v>101266832</v>
      </c>
      <c r="X57" s="547">
        <v>102149974</v>
      </c>
      <c r="Y57" s="547">
        <v>102215497</v>
      </c>
      <c r="Z57" s="210">
        <v>106064336</v>
      </c>
      <c r="AA57" s="210">
        <v>103825333.93415107</v>
      </c>
      <c r="AB57" s="210">
        <v>103825334</v>
      </c>
      <c r="AC57" s="210">
        <v>107564336</v>
      </c>
      <c r="AD57" s="210"/>
      <c r="AE57" s="548"/>
      <c r="AF57" s="548"/>
      <c r="AG57" s="865"/>
      <c r="AH57" s="874"/>
      <c r="AI57" s="917"/>
      <c r="AJ57" s="841"/>
      <c r="AK57" s="877"/>
      <c r="AL57" s="841"/>
      <c r="AM57" s="841"/>
      <c r="AN57" s="841"/>
      <c r="AO57" s="858"/>
      <c r="AP57" s="858"/>
      <c r="AQ57" s="858"/>
      <c r="AR57" s="841"/>
      <c r="AS57" s="923"/>
      <c r="AT57" s="920"/>
      <c r="AU57" s="923"/>
      <c r="AV57" s="920"/>
      <c r="AW57" s="923"/>
      <c r="AX57" s="920"/>
      <c r="AY57" s="858"/>
      <c r="AZ57" s="913"/>
    </row>
    <row r="58" spans="1:52" ht="24" customHeight="1" thickBot="1" x14ac:dyDescent="0.3">
      <c r="A58" s="867"/>
      <c r="B58" s="929"/>
      <c r="C58" s="914" t="s">
        <v>351</v>
      </c>
      <c r="D58" s="214" t="s">
        <v>41</v>
      </c>
      <c r="E58" s="203">
        <v>1686</v>
      </c>
      <c r="F58" s="203">
        <v>1686</v>
      </c>
      <c r="G58" s="203">
        <v>1686</v>
      </c>
      <c r="H58" s="204">
        <v>1686</v>
      </c>
      <c r="I58" s="204">
        <v>1686</v>
      </c>
      <c r="J58" s="204">
        <v>1686</v>
      </c>
      <c r="K58" s="204">
        <v>1686</v>
      </c>
      <c r="L58" s="204">
        <v>1686</v>
      </c>
      <c r="M58" s="204">
        <v>1686</v>
      </c>
      <c r="N58" s="204">
        <v>1686</v>
      </c>
      <c r="O58" s="204"/>
      <c r="P58" s="204">
        <v>2761</v>
      </c>
      <c r="Q58" s="215"/>
      <c r="R58" s="215"/>
      <c r="S58" s="215"/>
      <c r="T58" s="216"/>
      <c r="U58" s="203">
        <v>0</v>
      </c>
      <c r="V58" s="204">
        <v>613</v>
      </c>
      <c r="W58" s="204">
        <v>1210</v>
      </c>
      <c r="X58" s="204">
        <v>1514</v>
      </c>
      <c r="Y58" s="204">
        <v>1739</v>
      </c>
      <c r="Z58" s="204">
        <v>2043</v>
      </c>
      <c r="AA58" s="204">
        <v>2135</v>
      </c>
      <c r="AB58" s="204">
        <v>2315</v>
      </c>
      <c r="AC58" s="204">
        <v>2902</v>
      </c>
      <c r="AD58" s="204"/>
      <c r="AE58" s="215"/>
      <c r="AF58" s="215"/>
      <c r="AG58" s="863" t="s">
        <v>470</v>
      </c>
      <c r="AH58" s="872" t="s">
        <v>351</v>
      </c>
      <c r="AI58" s="917" t="s">
        <v>352</v>
      </c>
      <c r="AJ58" s="859" t="s">
        <v>69</v>
      </c>
      <c r="AK58" s="875" t="s">
        <v>469</v>
      </c>
      <c r="AL58" s="859" t="s">
        <v>351</v>
      </c>
      <c r="AM58" s="859" t="s">
        <v>69</v>
      </c>
      <c r="AN58" s="859" t="s">
        <v>334</v>
      </c>
      <c r="AO58" s="839">
        <v>388154.31397454499</v>
      </c>
      <c r="AP58" s="839">
        <v>183970.6498574955</v>
      </c>
      <c r="AQ58" s="839">
        <v>204183.66411704945</v>
      </c>
      <c r="AR58" s="859" t="s">
        <v>69</v>
      </c>
      <c r="AS58" s="921" t="s">
        <v>335</v>
      </c>
      <c r="AT58" s="918">
        <v>388154.31397454499</v>
      </c>
      <c r="AU58" s="921" t="s">
        <v>335</v>
      </c>
      <c r="AV58" s="918">
        <v>388154.31397454499</v>
      </c>
      <c r="AW58" s="921" t="s">
        <v>336</v>
      </c>
      <c r="AX58" s="918">
        <v>388154.31397454499</v>
      </c>
      <c r="AY58" s="839">
        <v>388154.31397454499</v>
      </c>
      <c r="AZ58" s="911"/>
    </row>
    <row r="59" spans="1:52" ht="24" customHeight="1" thickBot="1" x14ac:dyDescent="0.3">
      <c r="A59" s="867"/>
      <c r="B59" s="929"/>
      <c r="C59" s="915"/>
      <c r="D59" s="206" t="s">
        <v>3</v>
      </c>
      <c r="E59" s="543">
        <v>554712508</v>
      </c>
      <c r="F59" s="543">
        <v>554712508</v>
      </c>
      <c r="G59" s="543">
        <v>554712508</v>
      </c>
      <c r="H59" s="544">
        <v>554712508</v>
      </c>
      <c r="I59" s="544">
        <v>554712508</v>
      </c>
      <c r="J59" s="544">
        <v>566627391</v>
      </c>
      <c r="K59" s="544">
        <v>566627391</v>
      </c>
      <c r="L59" s="544">
        <v>566627391</v>
      </c>
      <c r="M59" s="544">
        <v>566627391</v>
      </c>
      <c r="N59" s="544">
        <v>591216771</v>
      </c>
      <c r="O59" s="544"/>
      <c r="P59" s="544">
        <v>533399404</v>
      </c>
      <c r="Q59" s="207"/>
      <c r="R59" s="207"/>
      <c r="S59" s="207"/>
      <c r="T59" s="208"/>
      <c r="U59" s="543">
        <v>0</v>
      </c>
      <c r="V59" s="544">
        <v>582759375</v>
      </c>
      <c r="W59" s="544">
        <v>803349869</v>
      </c>
      <c r="X59" s="544">
        <v>803871503</v>
      </c>
      <c r="Y59" s="544">
        <v>804205651</v>
      </c>
      <c r="Z59" s="544">
        <v>824044542</v>
      </c>
      <c r="AA59" s="544">
        <v>811813844</v>
      </c>
      <c r="AB59" s="544">
        <v>775027244</v>
      </c>
      <c r="AC59" s="544">
        <v>763422849</v>
      </c>
      <c r="AD59" s="544"/>
      <c r="AE59" s="207"/>
      <c r="AF59" s="207"/>
      <c r="AG59" s="864"/>
      <c r="AH59" s="873"/>
      <c r="AI59" s="917"/>
      <c r="AJ59" s="840"/>
      <c r="AK59" s="876"/>
      <c r="AL59" s="840"/>
      <c r="AM59" s="840"/>
      <c r="AN59" s="840"/>
      <c r="AO59" s="857"/>
      <c r="AP59" s="857"/>
      <c r="AQ59" s="857"/>
      <c r="AR59" s="840"/>
      <c r="AS59" s="922"/>
      <c r="AT59" s="919"/>
      <c r="AU59" s="922"/>
      <c r="AV59" s="919"/>
      <c r="AW59" s="922"/>
      <c r="AX59" s="919"/>
      <c r="AY59" s="857"/>
      <c r="AZ59" s="912"/>
    </row>
    <row r="60" spans="1:52" ht="24" customHeight="1" thickBot="1" x14ac:dyDescent="0.3">
      <c r="A60" s="867"/>
      <c r="B60" s="929"/>
      <c r="C60" s="915"/>
      <c r="D60" s="206" t="s">
        <v>42</v>
      </c>
      <c r="E60" s="209">
        <v>0</v>
      </c>
      <c r="F60" s="209">
        <v>0</v>
      </c>
      <c r="G60" s="209">
        <v>0</v>
      </c>
      <c r="H60" s="210">
        <v>0</v>
      </c>
      <c r="I60" s="210">
        <v>0</v>
      </c>
      <c r="J60" s="210">
        <v>0</v>
      </c>
      <c r="K60" s="210">
        <v>0</v>
      </c>
      <c r="L60" s="210">
        <v>0</v>
      </c>
      <c r="M60" s="210">
        <v>0</v>
      </c>
      <c r="N60" s="210">
        <v>0</v>
      </c>
      <c r="O60" s="210"/>
      <c r="P60" s="210">
        <v>0</v>
      </c>
      <c r="Q60" s="211"/>
      <c r="R60" s="211"/>
      <c r="S60" s="211"/>
      <c r="T60" s="212"/>
      <c r="U60" s="209">
        <v>0</v>
      </c>
      <c r="V60" s="210">
        <v>0</v>
      </c>
      <c r="W60" s="210">
        <v>0</v>
      </c>
      <c r="X60" s="210">
        <v>0</v>
      </c>
      <c r="Y60" s="210">
        <v>0</v>
      </c>
      <c r="Z60" s="210">
        <v>0</v>
      </c>
      <c r="AA60" s="210">
        <v>0</v>
      </c>
      <c r="AB60" s="210">
        <v>0</v>
      </c>
      <c r="AC60" s="210">
        <v>0</v>
      </c>
      <c r="AD60" s="210"/>
      <c r="AE60" s="211"/>
      <c r="AF60" s="211"/>
      <c r="AG60" s="864"/>
      <c r="AH60" s="873"/>
      <c r="AI60" s="917"/>
      <c r="AJ60" s="840"/>
      <c r="AK60" s="876"/>
      <c r="AL60" s="840"/>
      <c r="AM60" s="840"/>
      <c r="AN60" s="840"/>
      <c r="AO60" s="857"/>
      <c r="AP60" s="857"/>
      <c r="AQ60" s="857"/>
      <c r="AR60" s="840"/>
      <c r="AS60" s="922"/>
      <c r="AT60" s="919"/>
      <c r="AU60" s="922"/>
      <c r="AV60" s="919"/>
      <c r="AW60" s="922"/>
      <c r="AX60" s="919"/>
      <c r="AY60" s="857"/>
      <c r="AZ60" s="912"/>
    </row>
    <row r="61" spans="1:52" ht="24" customHeight="1" thickBot="1" x14ac:dyDescent="0.3">
      <c r="A61" s="867"/>
      <c r="B61" s="929"/>
      <c r="C61" s="915"/>
      <c r="D61" s="206" t="s">
        <v>4</v>
      </c>
      <c r="E61" s="209">
        <v>42021837</v>
      </c>
      <c r="F61" s="209">
        <v>42021837</v>
      </c>
      <c r="G61" s="209">
        <v>42021837</v>
      </c>
      <c r="H61" s="210">
        <v>42021837</v>
      </c>
      <c r="I61" s="210">
        <v>42021837</v>
      </c>
      <c r="J61" s="210">
        <v>42021837</v>
      </c>
      <c r="K61" s="210">
        <v>42021837</v>
      </c>
      <c r="L61" s="210">
        <v>42021837</v>
      </c>
      <c r="M61" s="210">
        <v>42021837</v>
      </c>
      <c r="N61" s="210">
        <v>42021837</v>
      </c>
      <c r="O61" s="210"/>
      <c r="P61" s="210">
        <v>42021837</v>
      </c>
      <c r="Q61" s="211"/>
      <c r="R61" s="211"/>
      <c r="S61" s="211"/>
      <c r="T61" s="212"/>
      <c r="U61" s="543">
        <v>21005762</v>
      </c>
      <c r="V61" s="544">
        <v>33837819</v>
      </c>
      <c r="W61" s="544">
        <v>37344495</v>
      </c>
      <c r="X61" s="544">
        <v>41038813</v>
      </c>
      <c r="Y61" s="544">
        <v>41038813</v>
      </c>
      <c r="Z61" s="544">
        <v>42013370</v>
      </c>
      <c r="AA61" s="544">
        <v>42013370</v>
      </c>
      <c r="AB61" s="544">
        <v>42013370</v>
      </c>
      <c r="AC61" s="544">
        <v>42013370</v>
      </c>
      <c r="AD61" s="544"/>
      <c r="AE61" s="211"/>
      <c r="AF61" s="211"/>
      <c r="AG61" s="864"/>
      <c r="AH61" s="873"/>
      <c r="AI61" s="917"/>
      <c r="AJ61" s="840"/>
      <c r="AK61" s="876"/>
      <c r="AL61" s="840"/>
      <c r="AM61" s="840"/>
      <c r="AN61" s="840"/>
      <c r="AO61" s="857"/>
      <c r="AP61" s="857"/>
      <c r="AQ61" s="857"/>
      <c r="AR61" s="840"/>
      <c r="AS61" s="922"/>
      <c r="AT61" s="919"/>
      <c r="AU61" s="922"/>
      <c r="AV61" s="919"/>
      <c r="AW61" s="922"/>
      <c r="AX61" s="919"/>
      <c r="AY61" s="857"/>
      <c r="AZ61" s="912"/>
    </row>
    <row r="62" spans="1:52" ht="24" customHeight="1" thickBot="1" x14ac:dyDescent="0.3">
      <c r="A62" s="867"/>
      <c r="B62" s="929"/>
      <c r="C62" s="915"/>
      <c r="D62" s="206" t="s">
        <v>43</v>
      </c>
      <c r="E62" s="209">
        <v>1686</v>
      </c>
      <c r="F62" s="209">
        <v>1686</v>
      </c>
      <c r="G62" s="209">
        <v>1686</v>
      </c>
      <c r="H62" s="210">
        <v>1686</v>
      </c>
      <c r="I62" s="210">
        <v>1686</v>
      </c>
      <c r="J62" s="210">
        <v>1686</v>
      </c>
      <c r="K62" s="210">
        <v>1686</v>
      </c>
      <c r="L62" s="210">
        <v>1686</v>
      </c>
      <c r="M62" s="210">
        <v>1686</v>
      </c>
      <c r="N62" s="210">
        <v>1686</v>
      </c>
      <c r="O62" s="210"/>
      <c r="P62" s="210">
        <v>2761</v>
      </c>
      <c r="Q62" s="210"/>
      <c r="R62" s="210"/>
      <c r="S62" s="210"/>
      <c r="T62" s="545"/>
      <c r="U62" s="209">
        <v>0</v>
      </c>
      <c r="V62" s="210">
        <v>613</v>
      </c>
      <c r="W62" s="210">
        <v>1210</v>
      </c>
      <c r="X62" s="210">
        <v>1514</v>
      </c>
      <c r="Y62" s="210">
        <v>1739</v>
      </c>
      <c r="Z62" s="210">
        <v>2043</v>
      </c>
      <c r="AA62" s="210">
        <v>2135</v>
      </c>
      <c r="AB62" s="210">
        <v>2315</v>
      </c>
      <c r="AC62" s="210">
        <v>2902</v>
      </c>
      <c r="AD62" s="210"/>
      <c r="AE62" s="210"/>
      <c r="AF62" s="210"/>
      <c r="AG62" s="864"/>
      <c r="AH62" s="873"/>
      <c r="AI62" s="917"/>
      <c r="AJ62" s="840"/>
      <c r="AK62" s="876"/>
      <c r="AL62" s="840"/>
      <c r="AM62" s="840"/>
      <c r="AN62" s="840"/>
      <c r="AO62" s="857"/>
      <c r="AP62" s="857"/>
      <c r="AQ62" s="857"/>
      <c r="AR62" s="840"/>
      <c r="AS62" s="922"/>
      <c r="AT62" s="919"/>
      <c r="AU62" s="922"/>
      <c r="AV62" s="919"/>
      <c r="AW62" s="922"/>
      <c r="AX62" s="919"/>
      <c r="AY62" s="857"/>
      <c r="AZ62" s="912"/>
    </row>
    <row r="63" spans="1:52" ht="24" customHeight="1" thickBot="1" x14ac:dyDescent="0.3">
      <c r="A63" s="867"/>
      <c r="B63" s="929"/>
      <c r="C63" s="916"/>
      <c r="D63" s="213" t="s">
        <v>45</v>
      </c>
      <c r="E63" s="546">
        <v>596734345</v>
      </c>
      <c r="F63" s="546">
        <v>596734345</v>
      </c>
      <c r="G63" s="546">
        <v>596734345</v>
      </c>
      <c r="H63" s="547">
        <v>596734345</v>
      </c>
      <c r="I63" s="547">
        <v>596734345</v>
      </c>
      <c r="J63" s="547">
        <v>608649228</v>
      </c>
      <c r="K63" s="547">
        <v>608649228</v>
      </c>
      <c r="L63" s="547">
        <v>608649228</v>
      </c>
      <c r="M63" s="547">
        <v>608649228</v>
      </c>
      <c r="N63" s="547">
        <v>633238608</v>
      </c>
      <c r="O63" s="547"/>
      <c r="P63" s="547">
        <v>575421241</v>
      </c>
      <c r="Q63" s="548"/>
      <c r="R63" s="548"/>
      <c r="S63" s="548"/>
      <c r="T63" s="549"/>
      <c r="U63" s="546">
        <v>21005762</v>
      </c>
      <c r="V63" s="547">
        <v>616597194</v>
      </c>
      <c r="W63" s="547">
        <v>840694364</v>
      </c>
      <c r="X63" s="547">
        <v>844910316</v>
      </c>
      <c r="Y63" s="547">
        <v>845244464</v>
      </c>
      <c r="Z63" s="210">
        <v>866057912</v>
      </c>
      <c r="AA63" s="210">
        <v>853827213.54938674</v>
      </c>
      <c r="AB63" s="210">
        <v>817040614</v>
      </c>
      <c r="AC63" s="210">
        <v>805436219</v>
      </c>
      <c r="AD63" s="210"/>
      <c r="AE63" s="548"/>
      <c r="AF63" s="548"/>
      <c r="AG63" s="865"/>
      <c r="AH63" s="874"/>
      <c r="AI63" s="917"/>
      <c r="AJ63" s="841"/>
      <c r="AK63" s="877"/>
      <c r="AL63" s="841"/>
      <c r="AM63" s="841"/>
      <c r="AN63" s="841"/>
      <c r="AO63" s="858"/>
      <c r="AP63" s="858"/>
      <c r="AQ63" s="858"/>
      <c r="AR63" s="841"/>
      <c r="AS63" s="923"/>
      <c r="AT63" s="920"/>
      <c r="AU63" s="923"/>
      <c r="AV63" s="920"/>
      <c r="AW63" s="923"/>
      <c r="AX63" s="920"/>
      <c r="AY63" s="858"/>
      <c r="AZ63" s="913"/>
    </row>
    <row r="64" spans="1:52" ht="24" customHeight="1" thickBot="1" x14ac:dyDescent="0.3">
      <c r="A64" s="867"/>
      <c r="B64" s="929"/>
      <c r="C64" s="914" t="s">
        <v>353</v>
      </c>
      <c r="D64" s="214" t="s">
        <v>41</v>
      </c>
      <c r="E64" s="203">
        <v>352</v>
      </c>
      <c r="F64" s="203">
        <v>352</v>
      </c>
      <c r="G64" s="203">
        <v>352</v>
      </c>
      <c r="H64" s="204">
        <v>352</v>
      </c>
      <c r="I64" s="204">
        <v>352</v>
      </c>
      <c r="J64" s="204">
        <v>352</v>
      </c>
      <c r="K64" s="204">
        <v>352</v>
      </c>
      <c r="L64" s="204">
        <v>352</v>
      </c>
      <c r="M64" s="204">
        <v>352</v>
      </c>
      <c r="N64" s="204">
        <v>352</v>
      </c>
      <c r="O64" s="204"/>
      <c r="P64" s="204">
        <v>577</v>
      </c>
      <c r="Q64" s="215"/>
      <c r="R64" s="215"/>
      <c r="S64" s="215"/>
      <c r="T64" s="216"/>
      <c r="U64" s="203">
        <v>0</v>
      </c>
      <c r="V64" s="204">
        <v>44</v>
      </c>
      <c r="W64" s="204">
        <v>87</v>
      </c>
      <c r="X64" s="204">
        <v>180</v>
      </c>
      <c r="Y64" s="204">
        <v>222</v>
      </c>
      <c r="Z64" s="204">
        <v>264</v>
      </c>
      <c r="AA64" s="204">
        <v>276</v>
      </c>
      <c r="AB64" s="204">
        <v>289</v>
      </c>
      <c r="AC64" s="204">
        <v>347</v>
      </c>
      <c r="AD64" s="204"/>
      <c r="AE64" s="215"/>
      <c r="AF64" s="215"/>
      <c r="AG64" s="863"/>
      <c r="AH64" s="872" t="s">
        <v>353</v>
      </c>
      <c r="AI64" s="917" t="s">
        <v>354</v>
      </c>
      <c r="AJ64" s="859" t="s">
        <v>69</v>
      </c>
      <c r="AK64" s="875" t="s">
        <v>469</v>
      </c>
      <c r="AL64" s="859" t="s">
        <v>353</v>
      </c>
      <c r="AM64" s="859" t="s">
        <v>69</v>
      </c>
      <c r="AN64" s="859" t="s">
        <v>334</v>
      </c>
      <c r="AO64" s="839">
        <v>840955.00195741584</v>
      </c>
      <c r="AP64" s="839">
        <v>396681.76749088668</v>
      </c>
      <c r="AQ64" s="839">
        <v>444273.23446652916</v>
      </c>
      <c r="AR64" s="859" t="s">
        <v>69</v>
      </c>
      <c r="AS64" s="921" t="s">
        <v>335</v>
      </c>
      <c r="AT64" s="918">
        <v>840955.00195741584</v>
      </c>
      <c r="AU64" s="921" t="s">
        <v>335</v>
      </c>
      <c r="AV64" s="918">
        <v>840955.00195741584</v>
      </c>
      <c r="AW64" s="921" t="s">
        <v>336</v>
      </c>
      <c r="AX64" s="918">
        <v>840955.00195741584</v>
      </c>
      <c r="AY64" s="839">
        <v>840955.00195741584</v>
      </c>
      <c r="AZ64" s="911"/>
    </row>
    <row r="65" spans="1:52" ht="24" customHeight="1" thickBot="1" x14ac:dyDescent="0.3">
      <c r="A65" s="867"/>
      <c r="B65" s="929"/>
      <c r="C65" s="915"/>
      <c r="D65" s="206" t="s">
        <v>3</v>
      </c>
      <c r="E65" s="543">
        <v>115967771</v>
      </c>
      <c r="F65" s="543">
        <v>115967771</v>
      </c>
      <c r="G65" s="543">
        <v>115967771</v>
      </c>
      <c r="H65" s="544">
        <v>115967771</v>
      </c>
      <c r="I65" s="544">
        <v>115967771</v>
      </c>
      <c r="J65" s="544">
        <v>118458688</v>
      </c>
      <c r="K65" s="544">
        <v>118458688</v>
      </c>
      <c r="L65" s="544">
        <v>118458688</v>
      </c>
      <c r="M65" s="544">
        <v>118458688</v>
      </c>
      <c r="N65" s="544">
        <v>123599325</v>
      </c>
      <c r="O65" s="544"/>
      <c r="P65" s="544">
        <v>111512071</v>
      </c>
      <c r="Q65" s="207"/>
      <c r="R65" s="207"/>
      <c r="S65" s="207"/>
      <c r="T65" s="208"/>
      <c r="U65" s="543">
        <v>0</v>
      </c>
      <c r="V65" s="544">
        <v>41900881</v>
      </c>
      <c r="W65" s="544">
        <v>57761520</v>
      </c>
      <c r="X65" s="544">
        <v>57799025</v>
      </c>
      <c r="Y65" s="544">
        <v>57841682</v>
      </c>
      <c r="Z65" s="544">
        <v>60405298</v>
      </c>
      <c r="AA65" s="544">
        <v>58824826</v>
      </c>
      <c r="AB65" s="544">
        <v>58824826</v>
      </c>
      <c r="AC65" s="544">
        <v>61905298</v>
      </c>
      <c r="AD65" s="544"/>
      <c r="AE65" s="207"/>
      <c r="AF65" s="207"/>
      <c r="AG65" s="864"/>
      <c r="AH65" s="873"/>
      <c r="AI65" s="917"/>
      <c r="AJ65" s="840"/>
      <c r="AK65" s="876"/>
      <c r="AL65" s="840"/>
      <c r="AM65" s="840"/>
      <c r="AN65" s="840"/>
      <c r="AO65" s="857"/>
      <c r="AP65" s="857"/>
      <c r="AQ65" s="857"/>
      <c r="AR65" s="840"/>
      <c r="AS65" s="922"/>
      <c r="AT65" s="919"/>
      <c r="AU65" s="922"/>
      <c r="AV65" s="919"/>
      <c r="AW65" s="922"/>
      <c r="AX65" s="919"/>
      <c r="AY65" s="857"/>
      <c r="AZ65" s="912"/>
    </row>
    <row r="66" spans="1:52" ht="24" customHeight="1" thickBot="1" x14ac:dyDescent="0.3">
      <c r="A66" s="867"/>
      <c r="B66" s="929"/>
      <c r="C66" s="915"/>
      <c r="D66" s="206" t="s">
        <v>42</v>
      </c>
      <c r="E66" s="209">
        <v>0</v>
      </c>
      <c r="F66" s="209">
        <v>0</v>
      </c>
      <c r="G66" s="209">
        <v>0</v>
      </c>
      <c r="H66" s="210">
        <v>0</v>
      </c>
      <c r="I66" s="210">
        <v>0</v>
      </c>
      <c r="J66" s="210">
        <v>0</v>
      </c>
      <c r="K66" s="210">
        <v>0</v>
      </c>
      <c r="L66" s="210">
        <v>0</v>
      </c>
      <c r="M66" s="210">
        <v>0</v>
      </c>
      <c r="N66" s="210">
        <v>0</v>
      </c>
      <c r="O66" s="210"/>
      <c r="P66" s="210">
        <v>0</v>
      </c>
      <c r="Q66" s="211"/>
      <c r="R66" s="211"/>
      <c r="S66" s="211"/>
      <c r="T66" s="212"/>
      <c r="U66" s="209">
        <v>0</v>
      </c>
      <c r="V66" s="210">
        <v>0</v>
      </c>
      <c r="W66" s="210">
        <v>0</v>
      </c>
      <c r="X66" s="210">
        <v>0</v>
      </c>
      <c r="Y66" s="210">
        <v>0</v>
      </c>
      <c r="Z66" s="210">
        <v>0</v>
      </c>
      <c r="AA66" s="210">
        <v>0</v>
      </c>
      <c r="AB66" s="210">
        <v>0</v>
      </c>
      <c r="AC66" s="210">
        <v>0</v>
      </c>
      <c r="AD66" s="210"/>
      <c r="AE66" s="211"/>
      <c r="AF66" s="211"/>
      <c r="AG66" s="864"/>
      <c r="AH66" s="873"/>
      <c r="AI66" s="917"/>
      <c r="AJ66" s="840"/>
      <c r="AK66" s="876"/>
      <c r="AL66" s="840"/>
      <c r="AM66" s="840"/>
      <c r="AN66" s="840"/>
      <c r="AO66" s="857"/>
      <c r="AP66" s="857"/>
      <c r="AQ66" s="857"/>
      <c r="AR66" s="840"/>
      <c r="AS66" s="922"/>
      <c r="AT66" s="919"/>
      <c r="AU66" s="922"/>
      <c r="AV66" s="919"/>
      <c r="AW66" s="922"/>
      <c r="AX66" s="919"/>
      <c r="AY66" s="857"/>
      <c r="AZ66" s="912"/>
    </row>
    <row r="67" spans="1:52" ht="24" customHeight="1" thickBot="1" x14ac:dyDescent="0.3">
      <c r="A67" s="867"/>
      <c r="B67" s="929"/>
      <c r="C67" s="915"/>
      <c r="D67" s="206" t="s">
        <v>4</v>
      </c>
      <c r="E67" s="209">
        <v>8563470</v>
      </c>
      <c r="F67" s="209">
        <v>8563470</v>
      </c>
      <c r="G67" s="209">
        <v>8563470</v>
      </c>
      <c r="H67" s="210">
        <v>8563470</v>
      </c>
      <c r="I67" s="210">
        <v>8563470</v>
      </c>
      <c r="J67" s="210">
        <v>8563470</v>
      </c>
      <c r="K67" s="210">
        <v>8563470</v>
      </c>
      <c r="L67" s="210">
        <v>8563470</v>
      </c>
      <c r="M67" s="210">
        <v>8563470</v>
      </c>
      <c r="N67" s="210">
        <v>8563470</v>
      </c>
      <c r="O67" s="210"/>
      <c r="P67" s="210">
        <v>8563470</v>
      </c>
      <c r="Q67" s="211"/>
      <c r="R67" s="211"/>
      <c r="S67" s="211"/>
      <c r="T67" s="212"/>
      <c r="U67" s="543">
        <v>4280684</v>
      </c>
      <c r="V67" s="544">
        <v>6895680</v>
      </c>
      <c r="W67" s="544">
        <v>7610293</v>
      </c>
      <c r="X67" s="544">
        <v>8363143</v>
      </c>
      <c r="Y67" s="544">
        <v>8363143</v>
      </c>
      <c r="Z67" s="544">
        <v>8561745</v>
      </c>
      <c r="AA67" s="544">
        <v>8561745</v>
      </c>
      <c r="AB67" s="544">
        <v>8561745</v>
      </c>
      <c r="AC67" s="544">
        <v>8561745</v>
      </c>
      <c r="AD67" s="544"/>
      <c r="AE67" s="211"/>
      <c r="AF67" s="211"/>
      <c r="AG67" s="864"/>
      <c r="AH67" s="873"/>
      <c r="AI67" s="917"/>
      <c r="AJ67" s="840"/>
      <c r="AK67" s="876"/>
      <c r="AL67" s="840"/>
      <c r="AM67" s="840"/>
      <c r="AN67" s="840"/>
      <c r="AO67" s="857"/>
      <c r="AP67" s="857"/>
      <c r="AQ67" s="857"/>
      <c r="AR67" s="840"/>
      <c r="AS67" s="922"/>
      <c r="AT67" s="919"/>
      <c r="AU67" s="922"/>
      <c r="AV67" s="919"/>
      <c r="AW67" s="922"/>
      <c r="AX67" s="919"/>
      <c r="AY67" s="857"/>
      <c r="AZ67" s="912"/>
    </row>
    <row r="68" spans="1:52" ht="24" customHeight="1" thickBot="1" x14ac:dyDescent="0.3">
      <c r="A68" s="867"/>
      <c r="B68" s="929"/>
      <c r="C68" s="915"/>
      <c r="D68" s="206" t="s">
        <v>43</v>
      </c>
      <c r="E68" s="209">
        <v>352</v>
      </c>
      <c r="F68" s="209">
        <v>352</v>
      </c>
      <c r="G68" s="209">
        <v>352</v>
      </c>
      <c r="H68" s="210">
        <v>352</v>
      </c>
      <c r="I68" s="210">
        <v>352</v>
      </c>
      <c r="J68" s="210">
        <v>352</v>
      </c>
      <c r="K68" s="210">
        <v>352</v>
      </c>
      <c r="L68" s="210">
        <v>352</v>
      </c>
      <c r="M68" s="210">
        <v>352</v>
      </c>
      <c r="N68" s="210">
        <v>352</v>
      </c>
      <c r="O68" s="210"/>
      <c r="P68" s="210">
        <v>577</v>
      </c>
      <c r="Q68" s="210"/>
      <c r="R68" s="210"/>
      <c r="S68" s="210"/>
      <c r="T68" s="545"/>
      <c r="U68" s="209">
        <v>0</v>
      </c>
      <c r="V68" s="210">
        <v>44</v>
      </c>
      <c r="W68" s="210">
        <v>87</v>
      </c>
      <c r="X68" s="210">
        <v>180</v>
      </c>
      <c r="Y68" s="210">
        <v>222</v>
      </c>
      <c r="Z68" s="210">
        <v>264</v>
      </c>
      <c r="AA68" s="210">
        <v>276</v>
      </c>
      <c r="AB68" s="210">
        <v>289</v>
      </c>
      <c r="AC68" s="210">
        <v>347</v>
      </c>
      <c r="AD68" s="210"/>
      <c r="AE68" s="210"/>
      <c r="AF68" s="210"/>
      <c r="AG68" s="864"/>
      <c r="AH68" s="873"/>
      <c r="AI68" s="917"/>
      <c r="AJ68" s="840"/>
      <c r="AK68" s="876"/>
      <c r="AL68" s="840"/>
      <c r="AM68" s="840"/>
      <c r="AN68" s="840"/>
      <c r="AO68" s="857"/>
      <c r="AP68" s="857"/>
      <c r="AQ68" s="857"/>
      <c r="AR68" s="840"/>
      <c r="AS68" s="922"/>
      <c r="AT68" s="919"/>
      <c r="AU68" s="922"/>
      <c r="AV68" s="919"/>
      <c r="AW68" s="922"/>
      <c r="AX68" s="919"/>
      <c r="AY68" s="857"/>
      <c r="AZ68" s="912"/>
    </row>
    <row r="69" spans="1:52" ht="24" customHeight="1" thickBot="1" x14ac:dyDescent="0.3">
      <c r="A69" s="867"/>
      <c r="B69" s="929"/>
      <c r="C69" s="916"/>
      <c r="D69" s="213" t="s">
        <v>45</v>
      </c>
      <c r="E69" s="546">
        <v>124531241</v>
      </c>
      <c r="F69" s="546">
        <v>124531241</v>
      </c>
      <c r="G69" s="546">
        <v>124531241</v>
      </c>
      <c r="H69" s="547">
        <v>124531241</v>
      </c>
      <c r="I69" s="547">
        <v>124531241</v>
      </c>
      <c r="J69" s="547">
        <v>127022158</v>
      </c>
      <c r="K69" s="547">
        <v>127022158</v>
      </c>
      <c r="L69" s="547">
        <v>127022158</v>
      </c>
      <c r="M69" s="547">
        <v>127022158</v>
      </c>
      <c r="N69" s="547">
        <v>132162795</v>
      </c>
      <c r="O69" s="547"/>
      <c r="P69" s="547">
        <v>120075541</v>
      </c>
      <c r="Q69" s="548"/>
      <c r="R69" s="548"/>
      <c r="S69" s="548"/>
      <c r="T69" s="549"/>
      <c r="U69" s="546">
        <v>4280684</v>
      </c>
      <c r="V69" s="547">
        <v>48796561</v>
      </c>
      <c r="W69" s="547">
        <v>65371813</v>
      </c>
      <c r="X69" s="547">
        <v>66162168</v>
      </c>
      <c r="Y69" s="547">
        <v>66204825</v>
      </c>
      <c r="Z69" s="210">
        <v>68967043</v>
      </c>
      <c r="AA69" s="210">
        <v>67386570.953518391</v>
      </c>
      <c r="AB69" s="210">
        <v>67386571</v>
      </c>
      <c r="AC69" s="210">
        <v>70467043</v>
      </c>
      <c r="AD69" s="210"/>
      <c r="AE69" s="548"/>
      <c r="AF69" s="548"/>
      <c r="AG69" s="865"/>
      <c r="AH69" s="874"/>
      <c r="AI69" s="917"/>
      <c r="AJ69" s="841"/>
      <c r="AK69" s="877"/>
      <c r="AL69" s="841"/>
      <c r="AM69" s="841"/>
      <c r="AN69" s="841"/>
      <c r="AO69" s="858"/>
      <c r="AP69" s="858"/>
      <c r="AQ69" s="858"/>
      <c r="AR69" s="841"/>
      <c r="AS69" s="923"/>
      <c r="AT69" s="920"/>
      <c r="AU69" s="923"/>
      <c r="AV69" s="920"/>
      <c r="AW69" s="923"/>
      <c r="AX69" s="920"/>
      <c r="AY69" s="858"/>
      <c r="AZ69" s="913"/>
    </row>
    <row r="70" spans="1:52" ht="24" customHeight="1" thickBot="1" x14ac:dyDescent="0.3">
      <c r="A70" s="867"/>
      <c r="B70" s="929"/>
      <c r="C70" s="914" t="s">
        <v>355</v>
      </c>
      <c r="D70" s="214" t="s">
        <v>41</v>
      </c>
      <c r="E70" s="203">
        <v>337</v>
      </c>
      <c r="F70" s="203">
        <v>337</v>
      </c>
      <c r="G70" s="203">
        <v>337</v>
      </c>
      <c r="H70" s="204">
        <v>337</v>
      </c>
      <c r="I70" s="204">
        <v>337</v>
      </c>
      <c r="J70" s="204">
        <v>337</v>
      </c>
      <c r="K70" s="204">
        <v>337</v>
      </c>
      <c r="L70" s="204">
        <v>337</v>
      </c>
      <c r="M70" s="204">
        <v>337</v>
      </c>
      <c r="N70" s="204">
        <v>337</v>
      </c>
      <c r="O70" s="204"/>
      <c r="P70" s="204">
        <v>553</v>
      </c>
      <c r="Q70" s="215"/>
      <c r="R70" s="215"/>
      <c r="S70" s="215"/>
      <c r="T70" s="216"/>
      <c r="U70" s="203">
        <v>0</v>
      </c>
      <c r="V70" s="204">
        <v>36</v>
      </c>
      <c r="W70" s="204">
        <v>71</v>
      </c>
      <c r="X70" s="204">
        <v>168</v>
      </c>
      <c r="Y70" s="204">
        <v>215</v>
      </c>
      <c r="Z70" s="204">
        <v>280</v>
      </c>
      <c r="AA70" s="204">
        <v>293</v>
      </c>
      <c r="AB70" s="204">
        <v>326</v>
      </c>
      <c r="AC70" s="204">
        <v>406</v>
      </c>
      <c r="AD70" s="204"/>
      <c r="AE70" s="215"/>
      <c r="AF70" s="215"/>
      <c r="AG70" s="863"/>
      <c r="AH70" s="872" t="s">
        <v>355</v>
      </c>
      <c r="AI70" s="917" t="s">
        <v>356</v>
      </c>
      <c r="AJ70" s="859" t="s">
        <v>69</v>
      </c>
      <c r="AK70" s="875" t="s">
        <v>469</v>
      </c>
      <c r="AL70" s="859" t="s">
        <v>355</v>
      </c>
      <c r="AM70" s="859" t="s">
        <v>69</v>
      </c>
      <c r="AN70" s="859" t="s">
        <v>334</v>
      </c>
      <c r="AO70" s="839">
        <v>1229902.4692073721</v>
      </c>
      <c r="AP70" s="839">
        <v>579045.68833276886</v>
      </c>
      <c r="AQ70" s="839">
        <v>650856.7808746032</v>
      </c>
      <c r="AR70" s="859" t="s">
        <v>69</v>
      </c>
      <c r="AS70" s="921" t="s">
        <v>335</v>
      </c>
      <c r="AT70" s="918">
        <v>1229902.4692073721</v>
      </c>
      <c r="AU70" s="921" t="s">
        <v>335</v>
      </c>
      <c r="AV70" s="918">
        <v>1229902.4692073721</v>
      </c>
      <c r="AW70" s="921" t="s">
        <v>336</v>
      </c>
      <c r="AX70" s="918">
        <v>1229902.4692073721</v>
      </c>
      <c r="AY70" s="839">
        <v>1229902.4692073721</v>
      </c>
      <c r="AZ70" s="911"/>
    </row>
    <row r="71" spans="1:52" ht="24" customHeight="1" thickBot="1" x14ac:dyDescent="0.3">
      <c r="A71" s="867"/>
      <c r="B71" s="929"/>
      <c r="C71" s="915"/>
      <c r="D71" s="206" t="s">
        <v>3</v>
      </c>
      <c r="E71" s="543">
        <v>111102457</v>
      </c>
      <c r="F71" s="543">
        <v>111102457</v>
      </c>
      <c r="G71" s="543">
        <v>111102457</v>
      </c>
      <c r="H71" s="544">
        <v>111102457</v>
      </c>
      <c r="I71" s="544">
        <v>111102457</v>
      </c>
      <c r="J71" s="544">
        <v>113488870</v>
      </c>
      <c r="K71" s="544">
        <v>113488870</v>
      </c>
      <c r="L71" s="544">
        <v>113488870</v>
      </c>
      <c r="M71" s="544">
        <v>113488870</v>
      </c>
      <c r="N71" s="544">
        <v>118413836</v>
      </c>
      <c r="O71" s="544"/>
      <c r="P71" s="544">
        <v>106833691</v>
      </c>
      <c r="Q71" s="207"/>
      <c r="R71" s="207"/>
      <c r="S71" s="207"/>
      <c r="T71" s="208"/>
      <c r="U71" s="543">
        <v>0</v>
      </c>
      <c r="V71" s="544">
        <v>34194972</v>
      </c>
      <c r="W71" s="544">
        <v>47138711</v>
      </c>
      <c r="X71" s="544">
        <v>47169320</v>
      </c>
      <c r="Y71" s="544">
        <v>47210632</v>
      </c>
      <c r="Z71" s="544">
        <v>49929619</v>
      </c>
      <c r="AA71" s="544">
        <v>48253361</v>
      </c>
      <c r="AB71" s="544">
        <v>48253361</v>
      </c>
      <c r="AC71" s="544">
        <v>51429619</v>
      </c>
      <c r="AD71" s="544"/>
      <c r="AE71" s="207"/>
      <c r="AF71" s="207"/>
      <c r="AG71" s="864"/>
      <c r="AH71" s="873"/>
      <c r="AI71" s="917"/>
      <c r="AJ71" s="840"/>
      <c r="AK71" s="876"/>
      <c r="AL71" s="840"/>
      <c r="AM71" s="840"/>
      <c r="AN71" s="840"/>
      <c r="AO71" s="857"/>
      <c r="AP71" s="857"/>
      <c r="AQ71" s="857"/>
      <c r="AR71" s="840"/>
      <c r="AS71" s="922"/>
      <c r="AT71" s="919"/>
      <c r="AU71" s="922"/>
      <c r="AV71" s="919"/>
      <c r="AW71" s="922"/>
      <c r="AX71" s="919"/>
      <c r="AY71" s="857"/>
      <c r="AZ71" s="912"/>
    </row>
    <row r="72" spans="1:52" ht="24" customHeight="1" thickBot="1" x14ac:dyDescent="0.3">
      <c r="A72" s="867"/>
      <c r="B72" s="929"/>
      <c r="C72" s="915"/>
      <c r="D72" s="206" t="s">
        <v>42</v>
      </c>
      <c r="E72" s="209">
        <v>0</v>
      </c>
      <c r="F72" s="209">
        <v>0</v>
      </c>
      <c r="G72" s="209">
        <v>0</v>
      </c>
      <c r="H72" s="210">
        <v>0</v>
      </c>
      <c r="I72" s="210">
        <v>0</v>
      </c>
      <c r="J72" s="210">
        <v>0</v>
      </c>
      <c r="K72" s="210">
        <v>0</v>
      </c>
      <c r="L72" s="210">
        <v>0</v>
      </c>
      <c r="M72" s="210">
        <v>0</v>
      </c>
      <c r="N72" s="210">
        <v>0</v>
      </c>
      <c r="O72" s="210"/>
      <c r="P72" s="210">
        <v>0</v>
      </c>
      <c r="Q72" s="211"/>
      <c r="R72" s="211"/>
      <c r="S72" s="211"/>
      <c r="T72" s="212"/>
      <c r="U72" s="209">
        <v>0</v>
      </c>
      <c r="V72" s="210">
        <v>0</v>
      </c>
      <c r="W72" s="210">
        <v>0</v>
      </c>
      <c r="X72" s="210">
        <v>0</v>
      </c>
      <c r="Y72" s="210">
        <v>0</v>
      </c>
      <c r="Z72" s="210">
        <v>0</v>
      </c>
      <c r="AA72" s="210">
        <v>0</v>
      </c>
      <c r="AB72" s="210">
        <v>0</v>
      </c>
      <c r="AC72" s="210">
        <v>0</v>
      </c>
      <c r="AD72" s="210"/>
      <c r="AE72" s="211"/>
      <c r="AF72" s="211"/>
      <c r="AG72" s="864"/>
      <c r="AH72" s="873"/>
      <c r="AI72" s="917"/>
      <c r="AJ72" s="840"/>
      <c r="AK72" s="876"/>
      <c r="AL72" s="840"/>
      <c r="AM72" s="840"/>
      <c r="AN72" s="840"/>
      <c r="AO72" s="857"/>
      <c r="AP72" s="857"/>
      <c r="AQ72" s="857"/>
      <c r="AR72" s="840"/>
      <c r="AS72" s="922"/>
      <c r="AT72" s="919"/>
      <c r="AU72" s="922"/>
      <c r="AV72" s="919"/>
      <c r="AW72" s="922"/>
      <c r="AX72" s="919"/>
      <c r="AY72" s="857"/>
      <c r="AZ72" s="912"/>
    </row>
    <row r="73" spans="1:52" ht="24" customHeight="1" thickBot="1" x14ac:dyDescent="0.3">
      <c r="A73" s="867"/>
      <c r="B73" s="929"/>
      <c r="C73" s="915"/>
      <c r="D73" s="206" t="s">
        <v>4</v>
      </c>
      <c r="E73" s="209">
        <v>19092327</v>
      </c>
      <c r="F73" s="209">
        <v>19092327</v>
      </c>
      <c r="G73" s="209">
        <v>19092327</v>
      </c>
      <c r="H73" s="210">
        <v>19092327</v>
      </c>
      <c r="I73" s="210">
        <v>19092327</v>
      </c>
      <c r="J73" s="210">
        <v>19092327</v>
      </c>
      <c r="K73" s="210">
        <v>19092327</v>
      </c>
      <c r="L73" s="210">
        <v>19092327</v>
      </c>
      <c r="M73" s="210">
        <v>19092327</v>
      </c>
      <c r="N73" s="210">
        <v>19092327</v>
      </c>
      <c r="O73" s="210"/>
      <c r="P73" s="210">
        <v>19092327</v>
      </c>
      <c r="Q73" s="211"/>
      <c r="R73" s="211"/>
      <c r="S73" s="211"/>
      <c r="T73" s="212"/>
      <c r="U73" s="543">
        <v>9543820</v>
      </c>
      <c r="V73" s="544">
        <v>15373975</v>
      </c>
      <c r="W73" s="544">
        <v>16967210</v>
      </c>
      <c r="X73" s="544">
        <v>18645697</v>
      </c>
      <c r="Y73" s="544">
        <v>18645697</v>
      </c>
      <c r="Z73" s="544">
        <v>19088480</v>
      </c>
      <c r="AA73" s="544">
        <v>19088480</v>
      </c>
      <c r="AB73" s="544">
        <v>19088480</v>
      </c>
      <c r="AC73" s="544">
        <v>19088480</v>
      </c>
      <c r="AD73" s="544"/>
      <c r="AE73" s="211"/>
      <c r="AF73" s="211"/>
      <c r="AG73" s="864"/>
      <c r="AH73" s="873"/>
      <c r="AI73" s="917"/>
      <c r="AJ73" s="840"/>
      <c r="AK73" s="876"/>
      <c r="AL73" s="840"/>
      <c r="AM73" s="840"/>
      <c r="AN73" s="840"/>
      <c r="AO73" s="857"/>
      <c r="AP73" s="857"/>
      <c r="AQ73" s="857"/>
      <c r="AR73" s="840"/>
      <c r="AS73" s="922"/>
      <c r="AT73" s="919"/>
      <c r="AU73" s="922"/>
      <c r="AV73" s="919"/>
      <c r="AW73" s="922"/>
      <c r="AX73" s="919"/>
      <c r="AY73" s="857"/>
      <c r="AZ73" s="912"/>
    </row>
    <row r="74" spans="1:52" ht="24" customHeight="1" thickBot="1" x14ac:dyDescent="0.3">
      <c r="A74" s="867"/>
      <c r="B74" s="929"/>
      <c r="C74" s="915"/>
      <c r="D74" s="206" t="s">
        <v>43</v>
      </c>
      <c r="E74" s="209">
        <v>337</v>
      </c>
      <c r="F74" s="209">
        <v>337</v>
      </c>
      <c r="G74" s="209">
        <v>337</v>
      </c>
      <c r="H74" s="210">
        <v>337</v>
      </c>
      <c r="I74" s="210">
        <v>337</v>
      </c>
      <c r="J74" s="210">
        <v>337</v>
      </c>
      <c r="K74" s="210">
        <v>337</v>
      </c>
      <c r="L74" s="210">
        <v>337</v>
      </c>
      <c r="M74" s="210">
        <v>337</v>
      </c>
      <c r="N74" s="210">
        <v>337</v>
      </c>
      <c r="O74" s="210"/>
      <c r="P74" s="210">
        <v>553</v>
      </c>
      <c r="Q74" s="210"/>
      <c r="R74" s="210"/>
      <c r="S74" s="210"/>
      <c r="T74" s="545"/>
      <c r="U74" s="209">
        <v>0</v>
      </c>
      <c r="V74" s="210">
        <v>36</v>
      </c>
      <c r="W74" s="210">
        <v>71</v>
      </c>
      <c r="X74" s="210">
        <v>168</v>
      </c>
      <c r="Y74" s="210">
        <v>215</v>
      </c>
      <c r="Z74" s="210">
        <v>280</v>
      </c>
      <c r="AA74" s="210">
        <v>293</v>
      </c>
      <c r="AB74" s="210">
        <v>326</v>
      </c>
      <c r="AC74" s="210">
        <v>406</v>
      </c>
      <c r="AD74" s="210"/>
      <c r="AE74" s="210"/>
      <c r="AF74" s="210"/>
      <c r="AG74" s="864"/>
      <c r="AH74" s="873"/>
      <c r="AI74" s="917"/>
      <c r="AJ74" s="840"/>
      <c r="AK74" s="876"/>
      <c r="AL74" s="840"/>
      <c r="AM74" s="840"/>
      <c r="AN74" s="840"/>
      <c r="AO74" s="857"/>
      <c r="AP74" s="857"/>
      <c r="AQ74" s="857"/>
      <c r="AR74" s="840"/>
      <c r="AS74" s="922"/>
      <c r="AT74" s="919"/>
      <c r="AU74" s="922"/>
      <c r="AV74" s="919"/>
      <c r="AW74" s="922"/>
      <c r="AX74" s="919"/>
      <c r="AY74" s="857"/>
      <c r="AZ74" s="912"/>
    </row>
    <row r="75" spans="1:52" ht="24" customHeight="1" thickBot="1" x14ac:dyDescent="0.3">
      <c r="A75" s="867"/>
      <c r="B75" s="929"/>
      <c r="C75" s="916"/>
      <c r="D75" s="213" t="s">
        <v>45</v>
      </c>
      <c r="E75" s="546">
        <v>130194784</v>
      </c>
      <c r="F75" s="546">
        <v>130194784</v>
      </c>
      <c r="G75" s="546">
        <v>130194784</v>
      </c>
      <c r="H75" s="547">
        <v>130194784</v>
      </c>
      <c r="I75" s="547">
        <v>130194784</v>
      </c>
      <c r="J75" s="547">
        <v>132581197</v>
      </c>
      <c r="K75" s="547">
        <v>132581197</v>
      </c>
      <c r="L75" s="547">
        <v>132581197</v>
      </c>
      <c r="M75" s="547">
        <v>132581197</v>
      </c>
      <c r="N75" s="547">
        <v>137506163</v>
      </c>
      <c r="O75" s="547"/>
      <c r="P75" s="547">
        <v>125926018</v>
      </c>
      <c r="Q75" s="548"/>
      <c r="R75" s="548"/>
      <c r="S75" s="548"/>
      <c r="T75" s="549"/>
      <c r="U75" s="546">
        <v>9543820</v>
      </c>
      <c r="V75" s="547">
        <v>49568947</v>
      </c>
      <c r="W75" s="547">
        <v>64105921</v>
      </c>
      <c r="X75" s="547">
        <v>65815017</v>
      </c>
      <c r="Y75" s="547">
        <v>65856329</v>
      </c>
      <c r="Z75" s="210">
        <v>69018099</v>
      </c>
      <c r="AA75" s="210">
        <v>67341840.768883154</v>
      </c>
      <c r="AB75" s="210">
        <v>67341841</v>
      </c>
      <c r="AC75" s="210">
        <v>70518099</v>
      </c>
      <c r="AD75" s="210"/>
      <c r="AE75" s="548"/>
      <c r="AF75" s="548"/>
      <c r="AG75" s="865"/>
      <c r="AH75" s="874"/>
      <c r="AI75" s="917"/>
      <c r="AJ75" s="841"/>
      <c r="AK75" s="877"/>
      <c r="AL75" s="841"/>
      <c r="AM75" s="841"/>
      <c r="AN75" s="841"/>
      <c r="AO75" s="858"/>
      <c r="AP75" s="858"/>
      <c r="AQ75" s="858"/>
      <c r="AR75" s="841"/>
      <c r="AS75" s="923"/>
      <c r="AT75" s="920"/>
      <c r="AU75" s="923"/>
      <c r="AV75" s="920"/>
      <c r="AW75" s="923"/>
      <c r="AX75" s="920"/>
      <c r="AY75" s="858"/>
      <c r="AZ75" s="913"/>
    </row>
    <row r="76" spans="1:52" ht="24" customHeight="1" thickBot="1" x14ac:dyDescent="0.3">
      <c r="A76" s="867"/>
      <c r="B76" s="929"/>
      <c r="C76" s="914" t="s">
        <v>357</v>
      </c>
      <c r="D76" s="214" t="s">
        <v>41</v>
      </c>
      <c r="E76" s="203">
        <v>61</v>
      </c>
      <c r="F76" s="203">
        <v>61</v>
      </c>
      <c r="G76" s="203">
        <v>61</v>
      </c>
      <c r="H76" s="204">
        <v>61</v>
      </c>
      <c r="I76" s="204">
        <v>61</v>
      </c>
      <c r="J76" s="204">
        <v>61</v>
      </c>
      <c r="K76" s="204">
        <v>61</v>
      </c>
      <c r="L76" s="204">
        <v>61</v>
      </c>
      <c r="M76" s="204">
        <v>61</v>
      </c>
      <c r="N76" s="204">
        <v>61</v>
      </c>
      <c r="O76" s="204"/>
      <c r="P76" s="204">
        <v>100</v>
      </c>
      <c r="Q76" s="215"/>
      <c r="R76" s="215"/>
      <c r="S76" s="215"/>
      <c r="T76" s="216"/>
      <c r="U76" s="203">
        <v>0</v>
      </c>
      <c r="V76" s="204">
        <v>10</v>
      </c>
      <c r="W76" s="204">
        <v>20</v>
      </c>
      <c r="X76" s="204">
        <v>53</v>
      </c>
      <c r="Y76" s="204">
        <v>58</v>
      </c>
      <c r="Z76" s="204">
        <v>64</v>
      </c>
      <c r="AA76" s="204">
        <v>67</v>
      </c>
      <c r="AB76" s="204">
        <v>71</v>
      </c>
      <c r="AC76" s="204">
        <v>78</v>
      </c>
      <c r="AD76" s="204"/>
      <c r="AE76" s="215"/>
      <c r="AF76" s="215"/>
      <c r="AG76" s="863"/>
      <c r="AH76" s="872" t="s">
        <v>357</v>
      </c>
      <c r="AI76" s="917" t="s">
        <v>358</v>
      </c>
      <c r="AJ76" s="859" t="s">
        <v>69</v>
      </c>
      <c r="AK76" s="875" t="s">
        <v>469</v>
      </c>
      <c r="AL76" s="859" t="s">
        <v>357</v>
      </c>
      <c r="AM76" s="859" t="s">
        <v>69</v>
      </c>
      <c r="AN76" s="859" t="s">
        <v>334</v>
      </c>
      <c r="AO76" s="839">
        <v>138604.63039371918</v>
      </c>
      <c r="AP76" s="839">
        <v>65262.592396604639</v>
      </c>
      <c r="AQ76" s="839">
        <v>73342.037997114559</v>
      </c>
      <c r="AR76" s="859" t="s">
        <v>69</v>
      </c>
      <c r="AS76" s="921" t="s">
        <v>335</v>
      </c>
      <c r="AT76" s="918">
        <v>138604.63039371918</v>
      </c>
      <c r="AU76" s="921" t="s">
        <v>335</v>
      </c>
      <c r="AV76" s="918">
        <v>138604.63039371918</v>
      </c>
      <c r="AW76" s="921" t="s">
        <v>336</v>
      </c>
      <c r="AX76" s="918">
        <v>138604.63039371918</v>
      </c>
      <c r="AY76" s="839">
        <v>138604.63039371918</v>
      </c>
      <c r="AZ76" s="911"/>
    </row>
    <row r="77" spans="1:52" ht="24" customHeight="1" thickBot="1" x14ac:dyDescent="0.3">
      <c r="A77" s="867"/>
      <c r="B77" s="929"/>
      <c r="C77" s="915"/>
      <c r="D77" s="206" t="s">
        <v>3</v>
      </c>
      <c r="E77" s="543">
        <v>20061091</v>
      </c>
      <c r="F77" s="543">
        <v>20061091</v>
      </c>
      <c r="G77" s="543">
        <v>20061091</v>
      </c>
      <c r="H77" s="544">
        <v>20061091</v>
      </c>
      <c r="I77" s="544">
        <v>20061091</v>
      </c>
      <c r="J77" s="544">
        <v>20491991</v>
      </c>
      <c r="K77" s="544">
        <v>20491991</v>
      </c>
      <c r="L77" s="544">
        <v>20491991</v>
      </c>
      <c r="M77" s="544">
        <v>20491991</v>
      </c>
      <c r="N77" s="544">
        <v>21381263</v>
      </c>
      <c r="O77" s="544"/>
      <c r="P77" s="544">
        <v>19290307</v>
      </c>
      <c r="Q77" s="207"/>
      <c r="R77" s="207"/>
      <c r="S77" s="207"/>
      <c r="T77" s="208"/>
      <c r="U77" s="543">
        <v>0</v>
      </c>
      <c r="V77" s="544">
        <v>9632386</v>
      </c>
      <c r="W77" s="544">
        <v>13278510</v>
      </c>
      <c r="X77" s="544">
        <v>13287132</v>
      </c>
      <c r="Y77" s="544">
        <v>13298277</v>
      </c>
      <c r="Z77" s="544">
        <v>13919760</v>
      </c>
      <c r="AA77" s="544">
        <v>13536615</v>
      </c>
      <c r="AB77" s="544">
        <v>13536615</v>
      </c>
      <c r="AC77" s="544">
        <v>15419760</v>
      </c>
      <c r="AD77" s="544"/>
      <c r="AE77" s="207"/>
      <c r="AF77" s="207"/>
      <c r="AG77" s="864"/>
      <c r="AH77" s="873"/>
      <c r="AI77" s="917"/>
      <c r="AJ77" s="840"/>
      <c r="AK77" s="876"/>
      <c r="AL77" s="840"/>
      <c r="AM77" s="840"/>
      <c r="AN77" s="840"/>
      <c r="AO77" s="857"/>
      <c r="AP77" s="857"/>
      <c r="AQ77" s="857"/>
      <c r="AR77" s="840"/>
      <c r="AS77" s="922"/>
      <c r="AT77" s="919"/>
      <c r="AU77" s="922"/>
      <c r="AV77" s="919"/>
      <c r="AW77" s="922"/>
      <c r="AX77" s="919"/>
      <c r="AY77" s="857"/>
      <c r="AZ77" s="912"/>
    </row>
    <row r="78" spans="1:52" ht="24" customHeight="1" thickBot="1" x14ac:dyDescent="0.3">
      <c r="A78" s="867"/>
      <c r="B78" s="929"/>
      <c r="C78" s="915"/>
      <c r="D78" s="206" t="s">
        <v>42</v>
      </c>
      <c r="E78" s="209">
        <v>0</v>
      </c>
      <c r="F78" s="209">
        <v>0</v>
      </c>
      <c r="G78" s="209">
        <v>0</v>
      </c>
      <c r="H78" s="210">
        <v>0</v>
      </c>
      <c r="I78" s="210">
        <v>0</v>
      </c>
      <c r="J78" s="210">
        <v>0</v>
      </c>
      <c r="K78" s="210">
        <v>0</v>
      </c>
      <c r="L78" s="210">
        <v>0</v>
      </c>
      <c r="M78" s="210">
        <v>0</v>
      </c>
      <c r="N78" s="210">
        <v>0</v>
      </c>
      <c r="O78" s="210"/>
      <c r="P78" s="210">
        <v>0</v>
      </c>
      <c r="Q78" s="211"/>
      <c r="R78" s="211"/>
      <c r="S78" s="211"/>
      <c r="T78" s="212"/>
      <c r="U78" s="209">
        <v>0</v>
      </c>
      <c r="V78" s="210">
        <v>0</v>
      </c>
      <c r="W78" s="210">
        <v>0</v>
      </c>
      <c r="X78" s="210">
        <v>0</v>
      </c>
      <c r="Y78" s="210">
        <v>0</v>
      </c>
      <c r="Z78" s="210">
        <v>0</v>
      </c>
      <c r="AA78" s="210">
        <v>0</v>
      </c>
      <c r="AB78" s="210">
        <v>0</v>
      </c>
      <c r="AC78" s="210">
        <v>0</v>
      </c>
      <c r="AD78" s="210"/>
      <c r="AE78" s="211"/>
      <c r="AF78" s="211"/>
      <c r="AG78" s="864"/>
      <c r="AH78" s="873"/>
      <c r="AI78" s="917"/>
      <c r="AJ78" s="840"/>
      <c r="AK78" s="876"/>
      <c r="AL78" s="840"/>
      <c r="AM78" s="840"/>
      <c r="AN78" s="840"/>
      <c r="AO78" s="857"/>
      <c r="AP78" s="857"/>
      <c r="AQ78" s="857"/>
      <c r="AR78" s="840"/>
      <c r="AS78" s="922"/>
      <c r="AT78" s="919"/>
      <c r="AU78" s="922"/>
      <c r="AV78" s="919"/>
      <c r="AW78" s="922"/>
      <c r="AX78" s="919"/>
      <c r="AY78" s="857"/>
      <c r="AZ78" s="912"/>
    </row>
    <row r="79" spans="1:52" ht="24" customHeight="1" thickBot="1" x14ac:dyDescent="0.3">
      <c r="A79" s="867"/>
      <c r="B79" s="929"/>
      <c r="C79" s="915"/>
      <c r="D79" s="206" t="s">
        <v>4</v>
      </c>
      <c r="E79" s="209">
        <v>4913467</v>
      </c>
      <c r="F79" s="209">
        <v>4913467</v>
      </c>
      <c r="G79" s="209">
        <v>4913467</v>
      </c>
      <c r="H79" s="210">
        <v>4913467</v>
      </c>
      <c r="I79" s="210">
        <v>4913467</v>
      </c>
      <c r="J79" s="210">
        <v>4913467</v>
      </c>
      <c r="K79" s="210">
        <v>4913467</v>
      </c>
      <c r="L79" s="210">
        <v>4913467</v>
      </c>
      <c r="M79" s="210">
        <v>4913467</v>
      </c>
      <c r="N79" s="210">
        <v>4913467</v>
      </c>
      <c r="O79" s="210"/>
      <c r="P79" s="210">
        <v>4913467</v>
      </c>
      <c r="Q79" s="211"/>
      <c r="R79" s="211"/>
      <c r="S79" s="211"/>
      <c r="T79" s="212"/>
      <c r="U79" s="543">
        <v>2456130</v>
      </c>
      <c r="V79" s="544">
        <v>3956538</v>
      </c>
      <c r="W79" s="544">
        <v>4366561</v>
      </c>
      <c r="X79" s="544">
        <v>4798525</v>
      </c>
      <c r="Y79" s="544">
        <v>4798525</v>
      </c>
      <c r="Z79" s="544">
        <v>4912477</v>
      </c>
      <c r="AA79" s="544">
        <v>4912477</v>
      </c>
      <c r="AB79" s="544">
        <v>4912477</v>
      </c>
      <c r="AC79" s="544">
        <v>4912477</v>
      </c>
      <c r="AD79" s="544"/>
      <c r="AE79" s="211"/>
      <c r="AF79" s="211"/>
      <c r="AG79" s="864"/>
      <c r="AH79" s="873"/>
      <c r="AI79" s="917"/>
      <c r="AJ79" s="840"/>
      <c r="AK79" s="876"/>
      <c r="AL79" s="840"/>
      <c r="AM79" s="840"/>
      <c r="AN79" s="840"/>
      <c r="AO79" s="857"/>
      <c r="AP79" s="857"/>
      <c r="AQ79" s="857"/>
      <c r="AR79" s="840"/>
      <c r="AS79" s="922"/>
      <c r="AT79" s="919"/>
      <c r="AU79" s="922"/>
      <c r="AV79" s="919"/>
      <c r="AW79" s="922"/>
      <c r="AX79" s="919"/>
      <c r="AY79" s="857"/>
      <c r="AZ79" s="912"/>
    </row>
    <row r="80" spans="1:52" ht="24" customHeight="1" thickBot="1" x14ac:dyDescent="0.3">
      <c r="A80" s="867"/>
      <c r="B80" s="929"/>
      <c r="C80" s="915"/>
      <c r="D80" s="206" t="s">
        <v>43</v>
      </c>
      <c r="E80" s="209">
        <v>61</v>
      </c>
      <c r="F80" s="209">
        <v>61</v>
      </c>
      <c r="G80" s="209">
        <v>61</v>
      </c>
      <c r="H80" s="210">
        <v>61</v>
      </c>
      <c r="I80" s="210">
        <v>61</v>
      </c>
      <c r="J80" s="210">
        <v>61</v>
      </c>
      <c r="K80" s="210">
        <v>61</v>
      </c>
      <c r="L80" s="210">
        <v>61</v>
      </c>
      <c r="M80" s="210">
        <v>61</v>
      </c>
      <c r="N80" s="210">
        <v>61</v>
      </c>
      <c r="O80" s="210"/>
      <c r="P80" s="210">
        <v>100</v>
      </c>
      <c r="Q80" s="210"/>
      <c r="R80" s="210"/>
      <c r="S80" s="210"/>
      <c r="T80" s="545"/>
      <c r="U80" s="209">
        <v>0</v>
      </c>
      <c r="V80" s="210">
        <v>10</v>
      </c>
      <c r="W80" s="210">
        <v>20</v>
      </c>
      <c r="X80" s="210">
        <v>53</v>
      </c>
      <c r="Y80" s="210">
        <v>58</v>
      </c>
      <c r="Z80" s="210">
        <v>64</v>
      </c>
      <c r="AA80" s="210">
        <v>67</v>
      </c>
      <c r="AB80" s="210">
        <v>71</v>
      </c>
      <c r="AC80" s="210">
        <v>78</v>
      </c>
      <c r="AD80" s="210"/>
      <c r="AE80" s="210"/>
      <c r="AF80" s="210"/>
      <c r="AG80" s="864"/>
      <c r="AH80" s="873"/>
      <c r="AI80" s="917"/>
      <c r="AJ80" s="840"/>
      <c r="AK80" s="876"/>
      <c r="AL80" s="840"/>
      <c r="AM80" s="840"/>
      <c r="AN80" s="840"/>
      <c r="AO80" s="857"/>
      <c r="AP80" s="857"/>
      <c r="AQ80" s="857"/>
      <c r="AR80" s="840"/>
      <c r="AS80" s="922"/>
      <c r="AT80" s="919"/>
      <c r="AU80" s="922"/>
      <c r="AV80" s="919"/>
      <c r="AW80" s="922"/>
      <c r="AX80" s="919"/>
      <c r="AY80" s="857"/>
      <c r="AZ80" s="912"/>
    </row>
    <row r="81" spans="1:52" ht="24" customHeight="1" thickBot="1" x14ac:dyDescent="0.3">
      <c r="A81" s="867"/>
      <c r="B81" s="929"/>
      <c r="C81" s="916"/>
      <c r="D81" s="213" t="s">
        <v>45</v>
      </c>
      <c r="E81" s="546">
        <v>24974558</v>
      </c>
      <c r="F81" s="546">
        <v>24974558</v>
      </c>
      <c r="G81" s="546">
        <v>24974558</v>
      </c>
      <c r="H81" s="547">
        <v>24974558</v>
      </c>
      <c r="I81" s="547">
        <v>24974558</v>
      </c>
      <c r="J81" s="547">
        <v>25405458</v>
      </c>
      <c r="K81" s="547">
        <v>25405458</v>
      </c>
      <c r="L81" s="547">
        <v>25405458</v>
      </c>
      <c r="M81" s="547">
        <v>25405458</v>
      </c>
      <c r="N81" s="547">
        <v>26294730</v>
      </c>
      <c r="O81" s="547"/>
      <c r="P81" s="547">
        <v>24203774</v>
      </c>
      <c r="Q81" s="548"/>
      <c r="R81" s="548"/>
      <c r="S81" s="548"/>
      <c r="T81" s="549"/>
      <c r="U81" s="546">
        <v>2456130</v>
      </c>
      <c r="V81" s="547">
        <v>13588924</v>
      </c>
      <c r="W81" s="547">
        <v>17645071</v>
      </c>
      <c r="X81" s="547">
        <v>18085657</v>
      </c>
      <c r="Y81" s="547">
        <v>18096802</v>
      </c>
      <c r="Z81" s="210">
        <v>18832237</v>
      </c>
      <c r="AA81" s="210">
        <v>18449092.261459008</v>
      </c>
      <c r="AB81" s="210">
        <v>18449092</v>
      </c>
      <c r="AC81" s="210">
        <v>20332237</v>
      </c>
      <c r="AD81" s="210"/>
      <c r="AE81" s="548"/>
      <c r="AF81" s="548"/>
      <c r="AG81" s="865"/>
      <c r="AH81" s="874"/>
      <c r="AI81" s="917"/>
      <c r="AJ81" s="841"/>
      <c r="AK81" s="877"/>
      <c r="AL81" s="841"/>
      <c r="AM81" s="841"/>
      <c r="AN81" s="841"/>
      <c r="AO81" s="858"/>
      <c r="AP81" s="858"/>
      <c r="AQ81" s="858"/>
      <c r="AR81" s="841"/>
      <c r="AS81" s="923"/>
      <c r="AT81" s="920"/>
      <c r="AU81" s="923"/>
      <c r="AV81" s="920"/>
      <c r="AW81" s="923"/>
      <c r="AX81" s="920"/>
      <c r="AY81" s="858"/>
      <c r="AZ81" s="913"/>
    </row>
    <row r="82" spans="1:52" ht="24" customHeight="1" thickBot="1" x14ac:dyDescent="0.3">
      <c r="A82" s="867"/>
      <c r="B82" s="929"/>
      <c r="C82" s="914" t="s">
        <v>359</v>
      </c>
      <c r="D82" s="214" t="s">
        <v>41</v>
      </c>
      <c r="E82" s="203">
        <v>77</v>
      </c>
      <c r="F82" s="203">
        <v>77</v>
      </c>
      <c r="G82" s="203">
        <v>77</v>
      </c>
      <c r="H82" s="204">
        <v>77</v>
      </c>
      <c r="I82" s="204">
        <v>77</v>
      </c>
      <c r="J82" s="204">
        <v>77</v>
      </c>
      <c r="K82" s="204">
        <v>77</v>
      </c>
      <c r="L82" s="204">
        <v>77</v>
      </c>
      <c r="M82" s="204">
        <v>77</v>
      </c>
      <c r="N82" s="204">
        <v>77</v>
      </c>
      <c r="O82" s="204"/>
      <c r="P82" s="204">
        <v>127</v>
      </c>
      <c r="Q82" s="215"/>
      <c r="R82" s="215"/>
      <c r="S82" s="215"/>
      <c r="T82" s="216"/>
      <c r="U82" s="203">
        <v>0</v>
      </c>
      <c r="V82" s="204">
        <v>15</v>
      </c>
      <c r="W82" s="204">
        <v>30</v>
      </c>
      <c r="X82" s="204">
        <v>70</v>
      </c>
      <c r="Y82" s="204">
        <v>82</v>
      </c>
      <c r="Z82" s="204">
        <v>101</v>
      </c>
      <c r="AA82" s="204">
        <v>106</v>
      </c>
      <c r="AB82" s="204">
        <v>115</v>
      </c>
      <c r="AC82" s="204">
        <v>136</v>
      </c>
      <c r="AD82" s="204"/>
      <c r="AE82" s="215"/>
      <c r="AF82" s="215"/>
      <c r="AG82" s="863"/>
      <c r="AH82" s="872" t="s">
        <v>359</v>
      </c>
      <c r="AI82" s="917" t="s">
        <v>360</v>
      </c>
      <c r="AJ82" s="859" t="s">
        <v>69</v>
      </c>
      <c r="AK82" s="875" t="s">
        <v>469</v>
      </c>
      <c r="AL82" s="859" t="s">
        <v>359</v>
      </c>
      <c r="AM82" s="859" t="s">
        <v>69</v>
      </c>
      <c r="AN82" s="859" t="s">
        <v>334</v>
      </c>
      <c r="AO82" s="839">
        <v>153161.8413380105</v>
      </c>
      <c r="AP82" s="839">
        <v>71660.553014322664</v>
      </c>
      <c r="AQ82" s="839">
        <v>81501.288323687855</v>
      </c>
      <c r="AR82" s="859" t="s">
        <v>69</v>
      </c>
      <c r="AS82" s="921" t="s">
        <v>335</v>
      </c>
      <c r="AT82" s="918">
        <v>153161.8413380105</v>
      </c>
      <c r="AU82" s="921" t="s">
        <v>335</v>
      </c>
      <c r="AV82" s="918">
        <v>153161.8413380105</v>
      </c>
      <c r="AW82" s="921" t="s">
        <v>336</v>
      </c>
      <c r="AX82" s="918">
        <v>153161.8413380105</v>
      </c>
      <c r="AY82" s="839">
        <v>153161.8413380105</v>
      </c>
      <c r="AZ82" s="911"/>
    </row>
    <row r="83" spans="1:52" ht="24" customHeight="1" thickBot="1" x14ac:dyDescent="0.3">
      <c r="A83" s="867"/>
      <c r="B83" s="929"/>
      <c r="C83" s="915"/>
      <c r="D83" s="206" t="s">
        <v>3</v>
      </c>
      <c r="E83" s="543">
        <v>25459591</v>
      </c>
      <c r="F83" s="543">
        <v>25459591</v>
      </c>
      <c r="G83" s="543">
        <v>25459591</v>
      </c>
      <c r="H83" s="544">
        <v>25459591</v>
      </c>
      <c r="I83" s="544">
        <v>25459591</v>
      </c>
      <c r="J83" s="544">
        <v>26006448</v>
      </c>
      <c r="K83" s="544">
        <v>26006448</v>
      </c>
      <c r="L83" s="544">
        <v>26006448</v>
      </c>
      <c r="M83" s="544">
        <v>26006448</v>
      </c>
      <c r="N83" s="544">
        <v>27135024</v>
      </c>
      <c r="O83" s="544"/>
      <c r="P83" s="544">
        <v>24481386</v>
      </c>
      <c r="Q83" s="207"/>
      <c r="R83" s="207"/>
      <c r="S83" s="207"/>
      <c r="T83" s="208"/>
      <c r="U83" s="543">
        <v>0</v>
      </c>
      <c r="V83" s="544">
        <v>14448580</v>
      </c>
      <c r="W83" s="544">
        <v>19917765</v>
      </c>
      <c r="X83" s="544">
        <v>19930698</v>
      </c>
      <c r="Y83" s="544">
        <v>19946454</v>
      </c>
      <c r="Z83" s="544">
        <v>20927231</v>
      </c>
      <c r="AA83" s="544">
        <v>20322581</v>
      </c>
      <c r="AB83" s="544">
        <v>20322581</v>
      </c>
      <c r="AC83" s="544">
        <v>22427231</v>
      </c>
      <c r="AD83" s="544"/>
      <c r="AE83" s="207"/>
      <c r="AF83" s="207"/>
      <c r="AG83" s="864"/>
      <c r="AH83" s="873"/>
      <c r="AI83" s="917"/>
      <c r="AJ83" s="840"/>
      <c r="AK83" s="876"/>
      <c r="AL83" s="840"/>
      <c r="AM83" s="840"/>
      <c r="AN83" s="840"/>
      <c r="AO83" s="857"/>
      <c r="AP83" s="857"/>
      <c r="AQ83" s="857"/>
      <c r="AR83" s="840"/>
      <c r="AS83" s="922"/>
      <c r="AT83" s="919"/>
      <c r="AU83" s="922"/>
      <c r="AV83" s="919"/>
      <c r="AW83" s="922"/>
      <c r="AX83" s="919"/>
      <c r="AY83" s="857"/>
      <c r="AZ83" s="912"/>
    </row>
    <row r="84" spans="1:52" ht="24" customHeight="1" thickBot="1" x14ac:dyDescent="0.3">
      <c r="A84" s="867"/>
      <c r="B84" s="929"/>
      <c r="C84" s="915"/>
      <c r="D84" s="206" t="s">
        <v>42</v>
      </c>
      <c r="E84" s="209">
        <v>0</v>
      </c>
      <c r="F84" s="209">
        <v>0</v>
      </c>
      <c r="G84" s="209">
        <v>0</v>
      </c>
      <c r="H84" s="210">
        <v>0</v>
      </c>
      <c r="I84" s="210">
        <v>0</v>
      </c>
      <c r="J84" s="210">
        <v>0</v>
      </c>
      <c r="K84" s="210">
        <v>0</v>
      </c>
      <c r="L84" s="210">
        <v>0</v>
      </c>
      <c r="M84" s="210">
        <v>0</v>
      </c>
      <c r="N84" s="210">
        <v>0</v>
      </c>
      <c r="O84" s="210"/>
      <c r="P84" s="210">
        <v>0</v>
      </c>
      <c r="Q84" s="211"/>
      <c r="R84" s="211"/>
      <c r="S84" s="211"/>
      <c r="T84" s="212"/>
      <c r="U84" s="209">
        <v>0</v>
      </c>
      <c r="V84" s="210">
        <v>0</v>
      </c>
      <c r="W84" s="210">
        <v>0</v>
      </c>
      <c r="X84" s="210">
        <v>0</v>
      </c>
      <c r="Y84" s="210">
        <v>0</v>
      </c>
      <c r="Z84" s="210">
        <v>0</v>
      </c>
      <c r="AA84" s="210">
        <v>0</v>
      </c>
      <c r="AB84" s="210">
        <v>0</v>
      </c>
      <c r="AC84" s="210">
        <v>0</v>
      </c>
      <c r="AD84" s="210"/>
      <c r="AE84" s="211"/>
      <c r="AF84" s="211"/>
      <c r="AG84" s="864"/>
      <c r="AH84" s="873"/>
      <c r="AI84" s="917"/>
      <c r="AJ84" s="840"/>
      <c r="AK84" s="876"/>
      <c r="AL84" s="840"/>
      <c r="AM84" s="840"/>
      <c r="AN84" s="840"/>
      <c r="AO84" s="857"/>
      <c r="AP84" s="857"/>
      <c r="AQ84" s="857"/>
      <c r="AR84" s="840"/>
      <c r="AS84" s="922"/>
      <c r="AT84" s="919"/>
      <c r="AU84" s="922"/>
      <c r="AV84" s="919"/>
      <c r="AW84" s="922"/>
      <c r="AX84" s="919"/>
      <c r="AY84" s="857"/>
      <c r="AZ84" s="912"/>
    </row>
    <row r="85" spans="1:52" ht="24" customHeight="1" thickBot="1" x14ac:dyDescent="0.3">
      <c r="A85" s="867"/>
      <c r="B85" s="929"/>
      <c r="C85" s="915"/>
      <c r="D85" s="206" t="s">
        <v>4</v>
      </c>
      <c r="E85" s="209">
        <v>6317314</v>
      </c>
      <c r="F85" s="209">
        <v>6317314</v>
      </c>
      <c r="G85" s="209">
        <v>6317314</v>
      </c>
      <c r="H85" s="210">
        <v>6317314</v>
      </c>
      <c r="I85" s="210">
        <v>6317314</v>
      </c>
      <c r="J85" s="210">
        <v>6317314</v>
      </c>
      <c r="K85" s="210">
        <v>6317314</v>
      </c>
      <c r="L85" s="210">
        <v>6317314</v>
      </c>
      <c r="M85" s="210">
        <v>6317314</v>
      </c>
      <c r="N85" s="210">
        <v>6317314</v>
      </c>
      <c r="O85" s="210"/>
      <c r="P85" s="210">
        <v>6317314</v>
      </c>
      <c r="Q85" s="211"/>
      <c r="R85" s="211"/>
      <c r="S85" s="211"/>
      <c r="T85" s="212"/>
      <c r="U85" s="543">
        <v>3157882</v>
      </c>
      <c r="V85" s="544">
        <v>5086977</v>
      </c>
      <c r="W85" s="544">
        <v>5614150</v>
      </c>
      <c r="X85" s="544">
        <v>6169532</v>
      </c>
      <c r="Y85" s="544">
        <v>6169532</v>
      </c>
      <c r="Z85" s="544">
        <v>6316041</v>
      </c>
      <c r="AA85" s="544">
        <v>6316041</v>
      </c>
      <c r="AB85" s="544">
        <v>6316041</v>
      </c>
      <c r="AC85" s="544">
        <v>6316041</v>
      </c>
      <c r="AD85" s="544"/>
      <c r="AE85" s="211"/>
      <c r="AF85" s="211"/>
      <c r="AG85" s="864"/>
      <c r="AH85" s="873"/>
      <c r="AI85" s="917"/>
      <c r="AJ85" s="840"/>
      <c r="AK85" s="876"/>
      <c r="AL85" s="840"/>
      <c r="AM85" s="840"/>
      <c r="AN85" s="840"/>
      <c r="AO85" s="857"/>
      <c r="AP85" s="857"/>
      <c r="AQ85" s="857"/>
      <c r="AR85" s="840"/>
      <c r="AS85" s="922"/>
      <c r="AT85" s="919"/>
      <c r="AU85" s="922"/>
      <c r="AV85" s="919"/>
      <c r="AW85" s="922"/>
      <c r="AX85" s="919"/>
      <c r="AY85" s="857"/>
      <c r="AZ85" s="912"/>
    </row>
    <row r="86" spans="1:52" ht="24" customHeight="1" thickBot="1" x14ac:dyDescent="0.3">
      <c r="A86" s="867"/>
      <c r="B86" s="929"/>
      <c r="C86" s="915"/>
      <c r="D86" s="206" t="s">
        <v>43</v>
      </c>
      <c r="E86" s="209">
        <v>77</v>
      </c>
      <c r="F86" s="209">
        <v>77</v>
      </c>
      <c r="G86" s="209">
        <v>77</v>
      </c>
      <c r="H86" s="210">
        <v>77</v>
      </c>
      <c r="I86" s="210">
        <v>77</v>
      </c>
      <c r="J86" s="210">
        <v>77</v>
      </c>
      <c r="K86" s="210">
        <v>77</v>
      </c>
      <c r="L86" s="210">
        <v>77</v>
      </c>
      <c r="M86" s="210">
        <v>77</v>
      </c>
      <c r="N86" s="210">
        <v>77</v>
      </c>
      <c r="O86" s="210"/>
      <c r="P86" s="210">
        <v>127</v>
      </c>
      <c r="Q86" s="210"/>
      <c r="R86" s="210"/>
      <c r="S86" s="210"/>
      <c r="T86" s="545"/>
      <c r="U86" s="209">
        <v>0</v>
      </c>
      <c r="V86" s="210">
        <v>15</v>
      </c>
      <c r="W86" s="210">
        <v>30</v>
      </c>
      <c r="X86" s="210">
        <v>70</v>
      </c>
      <c r="Y86" s="210">
        <v>82</v>
      </c>
      <c r="Z86" s="210">
        <v>101</v>
      </c>
      <c r="AA86" s="210">
        <v>106</v>
      </c>
      <c r="AB86" s="210">
        <v>115</v>
      </c>
      <c r="AC86" s="210">
        <v>136</v>
      </c>
      <c r="AD86" s="210"/>
      <c r="AE86" s="210"/>
      <c r="AF86" s="210"/>
      <c r="AG86" s="864"/>
      <c r="AH86" s="873"/>
      <c r="AI86" s="917"/>
      <c r="AJ86" s="840"/>
      <c r="AK86" s="876"/>
      <c r="AL86" s="840"/>
      <c r="AM86" s="840"/>
      <c r="AN86" s="840"/>
      <c r="AO86" s="857"/>
      <c r="AP86" s="857"/>
      <c r="AQ86" s="857"/>
      <c r="AR86" s="840"/>
      <c r="AS86" s="922"/>
      <c r="AT86" s="919"/>
      <c r="AU86" s="922"/>
      <c r="AV86" s="919"/>
      <c r="AW86" s="922"/>
      <c r="AX86" s="919"/>
      <c r="AY86" s="857"/>
      <c r="AZ86" s="912"/>
    </row>
    <row r="87" spans="1:52" ht="24" customHeight="1" thickBot="1" x14ac:dyDescent="0.3">
      <c r="A87" s="867"/>
      <c r="B87" s="929"/>
      <c r="C87" s="916"/>
      <c r="D87" s="213" t="s">
        <v>45</v>
      </c>
      <c r="E87" s="546">
        <v>31776905</v>
      </c>
      <c r="F87" s="546">
        <v>31776905</v>
      </c>
      <c r="G87" s="546">
        <v>31776905</v>
      </c>
      <c r="H87" s="547">
        <v>31776905</v>
      </c>
      <c r="I87" s="547">
        <v>31776905</v>
      </c>
      <c r="J87" s="547">
        <v>32323762</v>
      </c>
      <c r="K87" s="547">
        <v>32323762</v>
      </c>
      <c r="L87" s="547">
        <v>32323762</v>
      </c>
      <c r="M87" s="547">
        <v>32323762</v>
      </c>
      <c r="N87" s="547">
        <v>33452338</v>
      </c>
      <c r="O87" s="547"/>
      <c r="P87" s="547">
        <v>30798700</v>
      </c>
      <c r="Q87" s="548"/>
      <c r="R87" s="548"/>
      <c r="S87" s="548"/>
      <c r="T87" s="549"/>
      <c r="U87" s="546">
        <v>3157882</v>
      </c>
      <c r="V87" s="547">
        <v>19535557</v>
      </c>
      <c r="W87" s="547">
        <v>25531915</v>
      </c>
      <c r="X87" s="547">
        <v>26100230</v>
      </c>
      <c r="Y87" s="547">
        <v>26115986</v>
      </c>
      <c r="Z87" s="210">
        <v>27243272</v>
      </c>
      <c r="AA87" s="210">
        <v>26638621.709489994</v>
      </c>
      <c r="AB87" s="210">
        <v>26638622</v>
      </c>
      <c r="AC87" s="210">
        <v>28743272</v>
      </c>
      <c r="AD87" s="210"/>
      <c r="AE87" s="548"/>
      <c r="AF87" s="548"/>
      <c r="AG87" s="865"/>
      <c r="AH87" s="874"/>
      <c r="AI87" s="917"/>
      <c r="AJ87" s="841"/>
      <c r="AK87" s="877"/>
      <c r="AL87" s="841"/>
      <c r="AM87" s="841"/>
      <c r="AN87" s="841"/>
      <c r="AO87" s="858"/>
      <c r="AP87" s="858"/>
      <c r="AQ87" s="858"/>
      <c r="AR87" s="841"/>
      <c r="AS87" s="923"/>
      <c r="AT87" s="920"/>
      <c r="AU87" s="923"/>
      <c r="AV87" s="920"/>
      <c r="AW87" s="923"/>
      <c r="AX87" s="920"/>
      <c r="AY87" s="858"/>
      <c r="AZ87" s="913"/>
    </row>
    <row r="88" spans="1:52" ht="24" customHeight="1" thickBot="1" x14ac:dyDescent="0.3">
      <c r="A88" s="867"/>
      <c r="B88" s="929"/>
      <c r="C88" s="914" t="s">
        <v>361</v>
      </c>
      <c r="D88" s="214" t="s">
        <v>41</v>
      </c>
      <c r="E88" s="203">
        <v>29</v>
      </c>
      <c r="F88" s="203">
        <v>29</v>
      </c>
      <c r="G88" s="203">
        <v>29</v>
      </c>
      <c r="H88" s="204">
        <v>29</v>
      </c>
      <c r="I88" s="204">
        <v>29</v>
      </c>
      <c r="J88" s="204">
        <v>29</v>
      </c>
      <c r="K88" s="204">
        <v>29</v>
      </c>
      <c r="L88" s="204">
        <v>29</v>
      </c>
      <c r="M88" s="204">
        <v>29</v>
      </c>
      <c r="N88" s="204">
        <v>29</v>
      </c>
      <c r="O88" s="204"/>
      <c r="P88" s="204">
        <v>47</v>
      </c>
      <c r="Q88" s="215"/>
      <c r="R88" s="215"/>
      <c r="S88" s="215"/>
      <c r="T88" s="216"/>
      <c r="U88" s="203">
        <v>0</v>
      </c>
      <c r="V88" s="204">
        <v>12</v>
      </c>
      <c r="W88" s="204">
        <v>23</v>
      </c>
      <c r="X88" s="204">
        <v>65</v>
      </c>
      <c r="Y88" s="204">
        <v>69</v>
      </c>
      <c r="Z88" s="204">
        <v>77</v>
      </c>
      <c r="AA88" s="204">
        <v>80</v>
      </c>
      <c r="AB88" s="204">
        <v>81</v>
      </c>
      <c r="AC88" s="204">
        <v>86</v>
      </c>
      <c r="AD88" s="204"/>
      <c r="AE88" s="215"/>
      <c r="AF88" s="215"/>
      <c r="AG88" s="863"/>
      <c r="AH88" s="872" t="s">
        <v>361</v>
      </c>
      <c r="AI88" s="917" t="s">
        <v>362</v>
      </c>
      <c r="AJ88" s="859" t="s">
        <v>69</v>
      </c>
      <c r="AK88" s="875" t="s">
        <v>469</v>
      </c>
      <c r="AL88" s="859" t="s">
        <v>361</v>
      </c>
      <c r="AM88" s="859" t="s">
        <v>69</v>
      </c>
      <c r="AN88" s="859" t="s">
        <v>334</v>
      </c>
      <c r="AO88" s="839">
        <v>76648.842634579167</v>
      </c>
      <c r="AP88" s="839">
        <v>37529.077001016514</v>
      </c>
      <c r="AQ88" s="839">
        <v>39119.76563356266</v>
      </c>
      <c r="AR88" s="859" t="s">
        <v>69</v>
      </c>
      <c r="AS88" s="921" t="s">
        <v>335</v>
      </c>
      <c r="AT88" s="918">
        <v>76648.842634579167</v>
      </c>
      <c r="AU88" s="921" t="s">
        <v>335</v>
      </c>
      <c r="AV88" s="918">
        <v>76648.842634579167</v>
      </c>
      <c r="AW88" s="921" t="s">
        <v>336</v>
      </c>
      <c r="AX88" s="918">
        <v>76648.842634579167</v>
      </c>
      <c r="AY88" s="839">
        <v>76648.842634579167</v>
      </c>
      <c r="AZ88" s="911"/>
    </row>
    <row r="89" spans="1:52" ht="24" customHeight="1" thickBot="1" x14ac:dyDescent="0.3">
      <c r="A89" s="867"/>
      <c r="B89" s="929"/>
      <c r="C89" s="915"/>
      <c r="D89" s="206" t="s">
        <v>3</v>
      </c>
      <c r="E89" s="543">
        <v>9397388</v>
      </c>
      <c r="F89" s="543">
        <v>9397388</v>
      </c>
      <c r="G89" s="543">
        <v>9397388</v>
      </c>
      <c r="H89" s="544">
        <v>9397388</v>
      </c>
      <c r="I89" s="544">
        <v>9397388</v>
      </c>
      <c r="J89" s="544">
        <v>9599239</v>
      </c>
      <c r="K89" s="544">
        <v>9599239</v>
      </c>
      <c r="L89" s="544">
        <v>9599239</v>
      </c>
      <c r="M89" s="544">
        <v>9599239</v>
      </c>
      <c r="N89" s="544">
        <v>10015807</v>
      </c>
      <c r="O89" s="544"/>
      <c r="P89" s="544">
        <v>9036323</v>
      </c>
      <c r="Q89" s="207"/>
      <c r="R89" s="207"/>
      <c r="S89" s="207"/>
      <c r="T89" s="208"/>
      <c r="U89" s="543">
        <v>0</v>
      </c>
      <c r="V89" s="544">
        <v>11077244</v>
      </c>
      <c r="W89" s="544">
        <v>15270287</v>
      </c>
      <c r="X89" s="544">
        <v>15280202</v>
      </c>
      <c r="Y89" s="544">
        <v>15293460</v>
      </c>
      <c r="Z89" s="544">
        <v>16041181</v>
      </c>
      <c r="AA89" s="544">
        <v>15580210</v>
      </c>
      <c r="AB89" s="544">
        <v>15580210</v>
      </c>
      <c r="AC89" s="544">
        <v>17541181</v>
      </c>
      <c r="AD89" s="544"/>
      <c r="AE89" s="207"/>
      <c r="AF89" s="207"/>
      <c r="AG89" s="864"/>
      <c r="AH89" s="873"/>
      <c r="AI89" s="917"/>
      <c r="AJ89" s="840"/>
      <c r="AK89" s="876"/>
      <c r="AL89" s="840"/>
      <c r="AM89" s="840"/>
      <c r="AN89" s="840"/>
      <c r="AO89" s="857"/>
      <c r="AP89" s="857"/>
      <c r="AQ89" s="857"/>
      <c r="AR89" s="840"/>
      <c r="AS89" s="922"/>
      <c r="AT89" s="919"/>
      <c r="AU89" s="922"/>
      <c r="AV89" s="919"/>
      <c r="AW89" s="922"/>
      <c r="AX89" s="919"/>
      <c r="AY89" s="857"/>
      <c r="AZ89" s="912"/>
    </row>
    <row r="90" spans="1:52" ht="24" customHeight="1" thickBot="1" x14ac:dyDescent="0.3">
      <c r="A90" s="867"/>
      <c r="B90" s="929"/>
      <c r="C90" s="915"/>
      <c r="D90" s="206" t="s">
        <v>42</v>
      </c>
      <c r="E90" s="209">
        <v>0</v>
      </c>
      <c r="F90" s="209">
        <v>0</v>
      </c>
      <c r="G90" s="209">
        <v>0</v>
      </c>
      <c r="H90" s="210">
        <v>0</v>
      </c>
      <c r="I90" s="210">
        <v>0</v>
      </c>
      <c r="J90" s="210">
        <v>0</v>
      </c>
      <c r="K90" s="210">
        <v>0</v>
      </c>
      <c r="L90" s="210">
        <v>0</v>
      </c>
      <c r="M90" s="210">
        <v>0</v>
      </c>
      <c r="N90" s="210">
        <v>0</v>
      </c>
      <c r="O90" s="210"/>
      <c r="P90" s="210">
        <v>0</v>
      </c>
      <c r="Q90" s="211"/>
      <c r="R90" s="211"/>
      <c r="S90" s="211"/>
      <c r="T90" s="212"/>
      <c r="U90" s="209">
        <v>0</v>
      </c>
      <c r="V90" s="210">
        <v>0</v>
      </c>
      <c r="W90" s="210">
        <v>0</v>
      </c>
      <c r="X90" s="210">
        <v>0</v>
      </c>
      <c r="Y90" s="210">
        <v>0</v>
      </c>
      <c r="Z90" s="210">
        <v>0</v>
      </c>
      <c r="AA90" s="210">
        <v>0</v>
      </c>
      <c r="AB90" s="210">
        <v>0</v>
      </c>
      <c r="AC90" s="210">
        <v>0</v>
      </c>
      <c r="AD90" s="210"/>
      <c r="AE90" s="211"/>
      <c r="AF90" s="211"/>
      <c r="AG90" s="864"/>
      <c r="AH90" s="873"/>
      <c r="AI90" s="917"/>
      <c r="AJ90" s="840"/>
      <c r="AK90" s="876"/>
      <c r="AL90" s="840"/>
      <c r="AM90" s="840"/>
      <c r="AN90" s="840"/>
      <c r="AO90" s="857"/>
      <c r="AP90" s="857"/>
      <c r="AQ90" s="857"/>
      <c r="AR90" s="840"/>
      <c r="AS90" s="922"/>
      <c r="AT90" s="919"/>
      <c r="AU90" s="922"/>
      <c r="AV90" s="919"/>
      <c r="AW90" s="922"/>
      <c r="AX90" s="919"/>
      <c r="AY90" s="857"/>
      <c r="AZ90" s="912"/>
    </row>
    <row r="91" spans="1:52" ht="24" customHeight="1" thickBot="1" x14ac:dyDescent="0.3">
      <c r="A91" s="867"/>
      <c r="B91" s="929"/>
      <c r="C91" s="915"/>
      <c r="D91" s="206" t="s">
        <v>4</v>
      </c>
      <c r="E91" s="209">
        <v>1544232</v>
      </c>
      <c r="F91" s="209">
        <v>1544232</v>
      </c>
      <c r="G91" s="209">
        <v>1544232</v>
      </c>
      <c r="H91" s="210">
        <v>1544232</v>
      </c>
      <c r="I91" s="210">
        <v>1544232</v>
      </c>
      <c r="J91" s="210">
        <v>1544232</v>
      </c>
      <c r="K91" s="210">
        <v>1544232</v>
      </c>
      <c r="L91" s="210">
        <v>1544232</v>
      </c>
      <c r="M91" s="210">
        <v>1544232</v>
      </c>
      <c r="N91" s="210">
        <v>1544232</v>
      </c>
      <c r="O91" s="210"/>
      <c r="P91" s="210">
        <v>1544232</v>
      </c>
      <c r="Q91" s="211"/>
      <c r="R91" s="211"/>
      <c r="S91" s="211"/>
      <c r="T91" s="212"/>
      <c r="U91" s="543">
        <v>771927</v>
      </c>
      <c r="V91" s="544">
        <v>1243483</v>
      </c>
      <c r="W91" s="544">
        <v>1372348</v>
      </c>
      <c r="X91" s="544">
        <v>1508108</v>
      </c>
      <c r="Y91" s="544">
        <v>1508108</v>
      </c>
      <c r="Z91" s="544">
        <v>1543921</v>
      </c>
      <c r="AA91" s="544">
        <v>1543921</v>
      </c>
      <c r="AB91" s="544">
        <v>1543921</v>
      </c>
      <c r="AC91" s="544">
        <v>1543921</v>
      </c>
      <c r="AD91" s="544"/>
      <c r="AE91" s="211"/>
      <c r="AF91" s="211"/>
      <c r="AG91" s="864"/>
      <c r="AH91" s="873"/>
      <c r="AI91" s="917"/>
      <c r="AJ91" s="840"/>
      <c r="AK91" s="876"/>
      <c r="AL91" s="840"/>
      <c r="AM91" s="840"/>
      <c r="AN91" s="840"/>
      <c r="AO91" s="857"/>
      <c r="AP91" s="857"/>
      <c r="AQ91" s="857"/>
      <c r="AR91" s="840"/>
      <c r="AS91" s="922"/>
      <c r="AT91" s="919"/>
      <c r="AU91" s="922"/>
      <c r="AV91" s="919"/>
      <c r="AW91" s="922"/>
      <c r="AX91" s="919"/>
      <c r="AY91" s="857"/>
      <c r="AZ91" s="912"/>
    </row>
    <row r="92" spans="1:52" ht="24" customHeight="1" thickBot="1" x14ac:dyDescent="0.3">
      <c r="A92" s="867"/>
      <c r="B92" s="929"/>
      <c r="C92" s="915"/>
      <c r="D92" s="206" t="s">
        <v>43</v>
      </c>
      <c r="E92" s="209">
        <v>29</v>
      </c>
      <c r="F92" s="209">
        <v>29</v>
      </c>
      <c r="G92" s="209">
        <v>29</v>
      </c>
      <c r="H92" s="210">
        <v>29</v>
      </c>
      <c r="I92" s="210">
        <v>29</v>
      </c>
      <c r="J92" s="210">
        <v>29</v>
      </c>
      <c r="K92" s="210">
        <v>29</v>
      </c>
      <c r="L92" s="210">
        <v>29</v>
      </c>
      <c r="M92" s="210">
        <v>29</v>
      </c>
      <c r="N92" s="210">
        <v>29</v>
      </c>
      <c r="O92" s="210"/>
      <c r="P92" s="210">
        <v>47</v>
      </c>
      <c r="Q92" s="210"/>
      <c r="R92" s="210"/>
      <c r="S92" s="210"/>
      <c r="T92" s="545"/>
      <c r="U92" s="209">
        <v>0</v>
      </c>
      <c r="V92" s="210">
        <v>12</v>
      </c>
      <c r="W92" s="210">
        <v>23</v>
      </c>
      <c r="X92" s="210">
        <v>65</v>
      </c>
      <c r="Y92" s="210">
        <v>69</v>
      </c>
      <c r="Z92" s="210">
        <v>77</v>
      </c>
      <c r="AA92" s="210">
        <v>80</v>
      </c>
      <c r="AB92" s="210">
        <v>81</v>
      </c>
      <c r="AC92" s="210">
        <v>86</v>
      </c>
      <c r="AD92" s="210"/>
      <c r="AE92" s="210"/>
      <c r="AF92" s="210"/>
      <c r="AG92" s="864"/>
      <c r="AH92" s="873"/>
      <c r="AI92" s="917"/>
      <c r="AJ92" s="840"/>
      <c r="AK92" s="876"/>
      <c r="AL92" s="840"/>
      <c r="AM92" s="840"/>
      <c r="AN92" s="840"/>
      <c r="AO92" s="857"/>
      <c r="AP92" s="857"/>
      <c r="AQ92" s="857"/>
      <c r="AR92" s="840"/>
      <c r="AS92" s="922"/>
      <c r="AT92" s="919"/>
      <c r="AU92" s="922"/>
      <c r="AV92" s="919"/>
      <c r="AW92" s="922"/>
      <c r="AX92" s="919"/>
      <c r="AY92" s="857"/>
      <c r="AZ92" s="912"/>
    </row>
    <row r="93" spans="1:52" ht="24" customHeight="1" thickBot="1" x14ac:dyDescent="0.3">
      <c r="A93" s="867"/>
      <c r="B93" s="929"/>
      <c r="C93" s="916"/>
      <c r="D93" s="213" t="s">
        <v>45</v>
      </c>
      <c r="E93" s="546">
        <v>10941620</v>
      </c>
      <c r="F93" s="546">
        <v>10941620</v>
      </c>
      <c r="G93" s="546">
        <v>10941620</v>
      </c>
      <c r="H93" s="547">
        <v>10941620</v>
      </c>
      <c r="I93" s="547">
        <v>10941620</v>
      </c>
      <c r="J93" s="547">
        <v>11143471</v>
      </c>
      <c r="K93" s="547">
        <v>11143471</v>
      </c>
      <c r="L93" s="547">
        <v>11143471</v>
      </c>
      <c r="M93" s="547">
        <v>11143471</v>
      </c>
      <c r="N93" s="547">
        <v>11560039</v>
      </c>
      <c r="O93" s="547"/>
      <c r="P93" s="547">
        <v>10580555</v>
      </c>
      <c r="Q93" s="548"/>
      <c r="R93" s="548"/>
      <c r="S93" s="548"/>
      <c r="T93" s="549"/>
      <c r="U93" s="546">
        <v>771927</v>
      </c>
      <c r="V93" s="547">
        <v>12320727</v>
      </c>
      <c r="W93" s="547">
        <v>16642635</v>
      </c>
      <c r="X93" s="547">
        <v>16788310</v>
      </c>
      <c r="Y93" s="547">
        <v>16801568</v>
      </c>
      <c r="Z93" s="210">
        <v>17585102</v>
      </c>
      <c r="AA93" s="210">
        <v>17124130.986442864</v>
      </c>
      <c r="AB93" s="210">
        <v>17124131</v>
      </c>
      <c r="AC93" s="210">
        <v>19085102</v>
      </c>
      <c r="AD93" s="210"/>
      <c r="AE93" s="548"/>
      <c r="AF93" s="548"/>
      <c r="AG93" s="865"/>
      <c r="AH93" s="874"/>
      <c r="AI93" s="917"/>
      <c r="AJ93" s="841"/>
      <c r="AK93" s="877"/>
      <c r="AL93" s="841"/>
      <c r="AM93" s="841"/>
      <c r="AN93" s="841"/>
      <c r="AO93" s="858"/>
      <c r="AP93" s="858"/>
      <c r="AQ93" s="858"/>
      <c r="AR93" s="841"/>
      <c r="AS93" s="923"/>
      <c r="AT93" s="920"/>
      <c r="AU93" s="923"/>
      <c r="AV93" s="920"/>
      <c r="AW93" s="923"/>
      <c r="AX93" s="920"/>
      <c r="AY93" s="858"/>
      <c r="AZ93" s="913"/>
    </row>
    <row r="94" spans="1:52" ht="24" customHeight="1" thickBot="1" x14ac:dyDescent="0.3">
      <c r="A94" s="867"/>
      <c r="B94" s="929"/>
      <c r="C94" s="914" t="s">
        <v>363</v>
      </c>
      <c r="D94" s="214" t="s">
        <v>41</v>
      </c>
      <c r="E94" s="203">
        <v>40</v>
      </c>
      <c r="F94" s="203">
        <v>40</v>
      </c>
      <c r="G94" s="203">
        <v>40</v>
      </c>
      <c r="H94" s="204">
        <v>40</v>
      </c>
      <c r="I94" s="204">
        <v>40</v>
      </c>
      <c r="J94" s="204">
        <v>40</v>
      </c>
      <c r="K94" s="204">
        <v>40</v>
      </c>
      <c r="L94" s="204">
        <v>40</v>
      </c>
      <c r="M94" s="204">
        <v>40</v>
      </c>
      <c r="N94" s="204">
        <v>40</v>
      </c>
      <c r="O94" s="204"/>
      <c r="P94" s="204">
        <v>66</v>
      </c>
      <c r="Q94" s="215"/>
      <c r="R94" s="215"/>
      <c r="S94" s="215"/>
      <c r="T94" s="216"/>
      <c r="U94" s="203">
        <v>0</v>
      </c>
      <c r="V94" s="204">
        <v>12</v>
      </c>
      <c r="W94" s="204">
        <v>23</v>
      </c>
      <c r="X94" s="204">
        <v>79</v>
      </c>
      <c r="Y94" s="204">
        <v>80</v>
      </c>
      <c r="Z94" s="204">
        <v>82</v>
      </c>
      <c r="AA94" s="204">
        <v>86</v>
      </c>
      <c r="AB94" s="204">
        <v>89</v>
      </c>
      <c r="AC94" s="204">
        <v>90</v>
      </c>
      <c r="AD94" s="204"/>
      <c r="AE94" s="215"/>
      <c r="AF94" s="215"/>
      <c r="AG94" s="863"/>
      <c r="AH94" s="872" t="s">
        <v>363</v>
      </c>
      <c r="AI94" s="917" t="s">
        <v>364</v>
      </c>
      <c r="AJ94" s="859" t="s">
        <v>69</v>
      </c>
      <c r="AK94" s="875" t="s">
        <v>469</v>
      </c>
      <c r="AL94" s="859" t="s">
        <v>363</v>
      </c>
      <c r="AM94" s="859" t="s">
        <v>69</v>
      </c>
      <c r="AN94" s="859" t="s">
        <v>334</v>
      </c>
      <c r="AO94" s="839">
        <v>83774.075926396676</v>
      </c>
      <c r="AP94" s="839">
        <v>40067.78068112809</v>
      </c>
      <c r="AQ94" s="839">
        <v>43706.295245268586</v>
      </c>
      <c r="AR94" s="859" t="s">
        <v>69</v>
      </c>
      <c r="AS94" s="921" t="s">
        <v>335</v>
      </c>
      <c r="AT94" s="918">
        <v>83774.075926396676</v>
      </c>
      <c r="AU94" s="921" t="s">
        <v>335</v>
      </c>
      <c r="AV94" s="918">
        <v>83774.075926396676</v>
      </c>
      <c r="AW94" s="921" t="s">
        <v>336</v>
      </c>
      <c r="AX94" s="918">
        <v>83774.075926396676</v>
      </c>
      <c r="AY94" s="839">
        <v>83774.075926396676</v>
      </c>
      <c r="AZ94" s="911"/>
    </row>
    <row r="95" spans="1:52" ht="24" customHeight="1" thickBot="1" x14ac:dyDescent="0.3">
      <c r="A95" s="867"/>
      <c r="B95" s="929"/>
      <c r="C95" s="915"/>
      <c r="D95" s="206" t="s">
        <v>3</v>
      </c>
      <c r="E95" s="543">
        <v>13329629</v>
      </c>
      <c r="F95" s="543">
        <v>13329629</v>
      </c>
      <c r="G95" s="543">
        <v>13329629</v>
      </c>
      <c r="H95" s="544">
        <v>13329629</v>
      </c>
      <c r="I95" s="544">
        <v>13329629</v>
      </c>
      <c r="J95" s="544">
        <v>13615941</v>
      </c>
      <c r="K95" s="544">
        <v>13615941</v>
      </c>
      <c r="L95" s="544">
        <v>13615941</v>
      </c>
      <c r="M95" s="544">
        <v>13615941</v>
      </c>
      <c r="N95" s="544">
        <v>14206819</v>
      </c>
      <c r="O95" s="544"/>
      <c r="P95" s="544">
        <v>12817479</v>
      </c>
      <c r="Q95" s="207"/>
      <c r="R95" s="207"/>
      <c r="S95" s="207"/>
      <c r="T95" s="208"/>
      <c r="U95" s="543">
        <v>0</v>
      </c>
      <c r="V95" s="544">
        <v>11077244</v>
      </c>
      <c r="W95" s="544">
        <v>15270287</v>
      </c>
      <c r="X95" s="544">
        <v>15280202</v>
      </c>
      <c r="Y95" s="544">
        <v>15295574</v>
      </c>
      <c r="Z95" s="544">
        <v>16091849</v>
      </c>
      <c r="AA95" s="544">
        <v>15600945</v>
      </c>
      <c r="AB95" s="544">
        <v>15600945</v>
      </c>
      <c r="AC95" s="544">
        <v>17591849</v>
      </c>
      <c r="AD95" s="544"/>
      <c r="AE95" s="207"/>
      <c r="AF95" s="207"/>
      <c r="AG95" s="864"/>
      <c r="AH95" s="873"/>
      <c r="AI95" s="917"/>
      <c r="AJ95" s="840"/>
      <c r="AK95" s="876"/>
      <c r="AL95" s="840"/>
      <c r="AM95" s="840"/>
      <c r="AN95" s="840"/>
      <c r="AO95" s="857"/>
      <c r="AP95" s="857"/>
      <c r="AQ95" s="857"/>
      <c r="AR95" s="840"/>
      <c r="AS95" s="922"/>
      <c r="AT95" s="919"/>
      <c r="AU95" s="922"/>
      <c r="AV95" s="919"/>
      <c r="AW95" s="922"/>
      <c r="AX95" s="919"/>
      <c r="AY95" s="857"/>
      <c r="AZ95" s="912"/>
    </row>
    <row r="96" spans="1:52" ht="24" customHeight="1" thickBot="1" x14ac:dyDescent="0.3">
      <c r="A96" s="867"/>
      <c r="B96" s="929"/>
      <c r="C96" s="915"/>
      <c r="D96" s="206" t="s">
        <v>42</v>
      </c>
      <c r="E96" s="209">
        <v>0</v>
      </c>
      <c r="F96" s="209">
        <v>0</v>
      </c>
      <c r="G96" s="209">
        <v>0</v>
      </c>
      <c r="H96" s="210">
        <v>0</v>
      </c>
      <c r="I96" s="210">
        <v>0</v>
      </c>
      <c r="J96" s="210">
        <v>0</v>
      </c>
      <c r="K96" s="210">
        <v>0</v>
      </c>
      <c r="L96" s="210">
        <v>0</v>
      </c>
      <c r="M96" s="210">
        <v>0</v>
      </c>
      <c r="N96" s="210">
        <v>0</v>
      </c>
      <c r="O96" s="210"/>
      <c r="P96" s="210">
        <v>0</v>
      </c>
      <c r="Q96" s="211"/>
      <c r="R96" s="211"/>
      <c r="S96" s="211"/>
      <c r="T96" s="212"/>
      <c r="U96" s="209">
        <v>0</v>
      </c>
      <c r="V96" s="210">
        <v>0</v>
      </c>
      <c r="W96" s="210">
        <v>0</v>
      </c>
      <c r="X96" s="210">
        <v>0</v>
      </c>
      <c r="Y96" s="210">
        <v>0</v>
      </c>
      <c r="Z96" s="210">
        <v>0</v>
      </c>
      <c r="AA96" s="210">
        <v>0</v>
      </c>
      <c r="AB96" s="210">
        <v>0</v>
      </c>
      <c r="AC96" s="210">
        <v>0</v>
      </c>
      <c r="AD96" s="210"/>
      <c r="AE96" s="211"/>
      <c r="AF96" s="211"/>
      <c r="AG96" s="864"/>
      <c r="AH96" s="873"/>
      <c r="AI96" s="917"/>
      <c r="AJ96" s="840"/>
      <c r="AK96" s="876"/>
      <c r="AL96" s="840"/>
      <c r="AM96" s="840"/>
      <c r="AN96" s="840"/>
      <c r="AO96" s="857"/>
      <c r="AP96" s="857"/>
      <c r="AQ96" s="857"/>
      <c r="AR96" s="840"/>
      <c r="AS96" s="922"/>
      <c r="AT96" s="919"/>
      <c r="AU96" s="922"/>
      <c r="AV96" s="919"/>
      <c r="AW96" s="922"/>
      <c r="AX96" s="919"/>
      <c r="AY96" s="857"/>
      <c r="AZ96" s="912"/>
    </row>
    <row r="97" spans="1:52" ht="24" customHeight="1" thickBot="1" x14ac:dyDescent="0.3">
      <c r="A97" s="867"/>
      <c r="B97" s="929"/>
      <c r="C97" s="915"/>
      <c r="D97" s="206" t="s">
        <v>4</v>
      </c>
      <c r="E97" s="209">
        <v>1965387</v>
      </c>
      <c r="F97" s="209">
        <v>1965387</v>
      </c>
      <c r="G97" s="209">
        <v>1965387</v>
      </c>
      <c r="H97" s="210">
        <v>1965387</v>
      </c>
      <c r="I97" s="210">
        <v>1965387</v>
      </c>
      <c r="J97" s="210">
        <v>1965387</v>
      </c>
      <c r="K97" s="210">
        <v>1965387</v>
      </c>
      <c r="L97" s="210">
        <v>1965387</v>
      </c>
      <c r="M97" s="210">
        <v>1965387</v>
      </c>
      <c r="N97" s="210">
        <v>1965387</v>
      </c>
      <c r="O97" s="210"/>
      <c r="P97" s="210">
        <v>1965387</v>
      </c>
      <c r="Q97" s="211"/>
      <c r="R97" s="211"/>
      <c r="S97" s="211"/>
      <c r="T97" s="212"/>
      <c r="U97" s="543">
        <v>982452</v>
      </c>
      <c r="V97" s="544">
        <v>1582615</v>
      </c>
      <c r="W97" s="544">
        <v>1746625</v>
      </c>
      <c r="X97" s="544">
        <v>1919410</v>
      </c>
      <c r="Y97" s="544">
        <v>1919410</v>
      </c>
      <c r="Z97" s="544">
        <v>1964991</v>
      </c>
      <c r="AA97" s="544">
        <v>1964991</v>
      </c>
      <c r="AB97" s="544">
        <v>1964991</v>
      </c>
      <c r="AC97" s="544">
        <v>1964991</v>
      </c>
      <c r="AD97" s="544"/>
      <c r="AE97" s="211"/>
      <c r="AF97" s="211"/>
      <c r="AG97" s="864"/>
      <c r="AH97" s="873"/>
      <c r="AI97" s="917"/>
      <c r="AJ97" s="840"/>
      <c r="AK97" s="876"/>
      <c r="AL97" s="840"/>
      <c r="AM97" s="840"/>
      <c r="AN97" s="840"/>
      <c r="AO97" s="857"/>
      <c r="AP97" s="857"/>
      <c r="AQ97" s="857"/>
      <c r="AR97" s="840"/>
      <c r="AS97" s="922"/>
      <c r="AT97" s="919"/>
      <c r="AU97" s="922"/>
      <c r="AV97" s="919"/>
      <c r="AW97" s="922"/>
      <c r="AX97" s="919"/>
      <c r="AY97" s="857"/>
      <c r="AZ97" s="912"/>
    </row>
    <row r="98" spans="1:52" ht="24" customHeight="1" thickBot="1" x14ac:dyDescent="0.3">
      <c r="A98" s="867"/>
      <c r="B98" s="929"/>
      <c r="C98" s="915"/>
      <c r="D98" s="206" t="s">
        <v>43</v>
      </c>
      <c r="E98" s="209">
        <v>40</v>
      </c>
      <c r="F98" s="209">
        <v>40</v>
      </c>
      <c r="G98" s="209">
        <v>40</v>
      </c>
      <c r="H98" s="210">
        <v>40</v>
      </c>
      <c r="I98" s="210">
        <v>40</v>
      </c>
      <c r="J98" s="210">
        <v>40</v>
      </c>
      <c r="K98" s="210">
        <v>40</v>
      </c>
      <c r="L98" s="210">
        <v>40</v>
      </c>
      <c r="M98" s="210">
        <v>40</v>
      </c>
      <c r="N98" s="210">
        <v>40</v>
      </c>
      <c r="O98" s="210"/>
      <c r="P98" s="210">
        <v>66</v>
      </c>
      <c r="Q98" s="210"/>
      <c r="R98" s="210"/>
      <c r="S98" s="210"/>
      <c r="T98" s="545"/>
      <c r="U98" s="209">
        <v>0</v>
      </c>
      <c r="V98" s="210">
        <v>12</v>
      </c>
      <c r="W98" s="210">
        <v>23</v>
      </c>
      <c r="X98" s="210">
        <v>79</v>
      </c>
      <c r="Y98" s="210">
        <v>80</v>
      </c>
      <c r="Z98" s="210">
        <v>82</v>
      </c>
      <c r="AA98" s="210">
        <v>86</v>
      </c>
      <c r="AB98" s="210">
        <v>89</v>
      </c>
      <c r="AC98" s="210">
        <v>90</v>
      </c>
      <c r="AD98" s="210"/>
      <c r="AE98" s="210"/>
      <c r="AF98" s="210"/>
      <c r="AG98" s="864"/>
      <c r="AH98" s="873"/>
      <c r="AI98" s="917"/>
      <c r="AJ98" s="840"/>
      <c r="AK98" s="876"/>
      <c r="AL98" s="840"/>
      <c r="AM98" s="840"/>
      <c r="AN98" s="840"/>
      <c r="AO98" s="857"/>
      <c r="AP98" s="857"/>
      <c r="AQ98" s="857"/>
      <c r="AR98" s="840"/>
      <c r="AS98" s="922"/>
      <c r="AT98" s="919"/>
      <c r="AU98" s="922"/>
      <c r="AV98" s="919"/>
      <c r="AW98" s="922"/>
      <c r="AX98" s="919"/>
      <c r="AY98" s="857"/>
      <c r="AZ98" s="912"/>
    </row>
    <row r="99" spans="1:52" ht="24" customHeight="1" thickBot="1" x14ac:dyDescent="0.3">
      <c r="A99" s="867"/>
      <c r="B99" s="929"/>
      <c r="C99" s="916"/>
      <c r="D99" s="213" t="s">
        <v>45</v>
      </c>
      <c r="E99" s="546">
        <v>15295016</v>
      </c>
      <c r="F99" s="546">
        <v>15295016</v>
      </c>
      <c r="G99" s="546">
        <v>15295016</v>
      </c>
      <c r="H99" s="547">
        <v>15295016</v>
      </c>
      <c r="I99" s="547">
        <v>15295016</v>
      </c>
      <c r="J99" s="547">
        <v>15581328</v>
      </c>
      <c r="K99" s="547">
        <v>15581328</v>
      </c>
      <c r="L99" s="547">
        <v>15581328</v>
      </c>
      <c r="M99" s="547">
        <v>15581328</v>
      </c>
      <c r="N99" s="547">
        <v>16172206</v>
      </c>
      <c r="O99" s="547"/>
      <c r="P99" s="547">
        <v>14782866</v>
      </c>
      <c r="Q99" s="548"/>
      <c r="R99" s="548"/>
      <c r="S99" s="548"/>
      <c r="T99" s="549"/>
      <c r="U99" s="546">
        <v>982452</v>
      </c>
      <c r="V99" s="547">
        <v>12659859</v>
      </c>
      <c r="W99" s="547">
        <v>17016912</v>
      </c>
      <c r="X99" s="547">
        <v>17199612</v>
      </c>
      <c r="Y99" s="547">
        <v>17214984</v>
      </c>
      <c r="Z99" s="210">
        <v>18056840</v>
      </c>
      <c r="AA99" s="210">
        <v>17565935.803744353</v>
      </c>
      <c r="AB99" s="210">
        <v>17565936</v>
      </c>
      <c r="AC99" s="210">
        <v>19556840</v>
      </c>
      <c r="AD99" s="210"/>
      <c r="AE99" s="548"/>
      <c r="AF99" s="548"/>
      <c r="AG99" s="865"/>
      <c r="AH99" s="874"/>
      <c r="AI99" s="917"/>
      <c r="AJ99" s="841"/>
      <c r="AK99" s="877"/>
      <c r="AL99" s="841"/>
      <c r="AM99" s="841"/>
      <c r="AN99" s="841"/>
      <c r="AO99" s="858"/>
      <c r="AP99" s="858"/>
      <c r="AQ99" s="858"/>
      <c r="AR99" s="841"/>
      <c r="AS99" s="923"/>
      <c r="AT99" s="920"/>
      <c r="AU99" s="923"/>
      <c r="AV99" s="920"/>
      <c r="AW99" s="923"/>
      <c r="AX99" s="920"/>
      <c r="AY99" s="858"/>
      <c r="AZ99" s="913"/>
    </row>
    <row r="100" spans="1:52" ht="24" customHeight="1" thickBot="1" x14ac:dyDescent="0.3">
      <c r="A100" s="867"/>
      <c r="B100" s="929"/>
      <c r="C100" s="914" t="s">
        <v>365</v>
      </c>
      <c r="D100" s="214" t="s">
        <v>41</v>
      </c>
      <c r="E100" s="203">
        <v>130</v>
      </c>
      <c r="F100" s="203">
        <v>130</v>
      </c>
      <c r="G100" s="203">
        <v>130</v>
      </c>
      <c r="H100" s="204">
        <v>130</v>
      </c>
      <c r="I100" s="204">
        <v>130</v>
      </c>
      <c r="J100" s="204">
        <v>130</v>
      </c>
      <c r="K100" s="204">
        <v>130</v>
      </c>
      <c r="L100" s="204">
        <v>130</v>
      </c>
      <c r="M100" s="204">
        <v>130</v>
      </c>
      <c r="N100" s="204">
        <v>130</v>
      </c>
      <c r="O100" s="204"/>
      <c r="P100" s="204">
        <v>213</v>
      </c>
      <c r="Q100" s="215"/>
      <c r="R100" s="215"/>
      <c r="S100" s="215"/>
      <c r="T100" s="216"/>
      <c r="U100" s="203">
        <v>0</v>
      </c>
      <c r="V100" s="204">
        <v>31</v>
      </c>
      <c r="W100" s="204">
        <v>61</v>
      </c>
      <c r="X100" s="204">
        <v>216</v>
      </c>
      <c r="Y100" s="204">
        <v>221</v>
      </c>
      <c r="Z100" s="204">
        <v>232</v>
      </c>
      <c r="AA100" s="204">
        <v>242</v>
      </c>
      <c r="AB100" s="204">
        <v>247</v>
      </c>
      <c r="AC100" s="204">
        <v>274</v>
      </c>
      <c r="AD100" s="204"/>
      <c r="AE100" s="215"/>
      <c r="AF100" s="215"/>
      <c r="AG100" s="863"/>
      <c r="AH100" s="872" t="s">
        <v>365</v>
      </c>
      <c r="AI100" s="917" t="s">
        <v>366</v>
      </c>
      <c r="AJ100" s="859" t="s">
        <v>69</v>
      </c>
      <c r="AK100" s="875" t="s">
        <v>469</v>
      </c>
      <c r="AL100" s="859" t="s">
        <v>365</v>
      </c>
      <c r="AM100" s="859" t="s">
        <v>69</v>
      </c>
      <c r="AN100" s="859" t="s">
        <v>334</v>
      </c>
      <c r="AO100" s="839">
        <v>254468.54850706516</v>
      </c>
      <c r="AP100" s="839">
        <v>120116.09417690006</v>
      </c>
      <c r="AQ100" s="839">
        <v>134352.45433016508</v>
      </c>
      <c r="AR100" s="859" t="s">
        <v>69</v>
      </c>
      <c r="AS100" s="921" t="s">
        <v>335</v>
      </c>
      <c r="AT100" s="918">
        <v>254468.54850706516</v>
      </c>
      <c r="AU100" s="921" t="s">
        <v>335</v>
      </c>
      <c r="AV100" s="918">
        <v>254468.54850706516</v>
      </c>
      <c r="AW100" s="921" t="s">
        <v>336</v>
      </c>
      <c r="AX100" s="918">
        <v>254468.54850706516</v>
      </c>
      <c r="AY100" s="839">
        <v>254468.54850706516</v>
      </c>
      <c r="AZ100" s="911"/>
    </row>
    <row r="101" spans="1:52" ht="24" customHeight="1" thickBot="1" x14ac:dyDescent="0.3">
      <c r="A101" s="867"/>
      <c r="B101" s="929"/>
      <c r="C101" s="915"/>
      <c r="D101" s="206" t="s">
        <v>3</v>
      </c>
      <c r="E101" s="543">
        <v>42788109</v>
      </c>
      <c r="F101" s="543">
        <v>42788109</v>
      </c>
      <c r="G101" s="543">
        <v>42788109</v>
      </c>
      <c r="H101" s="544">
        <v>42788109</v>
      </c>
      <c r="I101" s="544">
        <v>42788109</v>
      </c>
      <c r="J101" s="544">
        <v>43707171</v>
      </c>
      <c r="K101" s="544">
        <v>43707171</v>
      </c>
      <c r="L101" s="544">
        <v>43707171</v>
      </c>
      <c r="M101" s="544">
        <v>43707171</v>
      </c>
      <c r="N101" s="544">
        <v>45603889</v>
      </c>
      <c r="O101" s="544"/>
      <c r="P101" s="544">
        <v>41144109</v>
      </c>
      <c r="Q101" s="207"/>
      <c r="R101" s="207"/>
      <c r="S101" s="207"/>
      <c r="T101" s="208"/>
      <c r="U101" s="543">
        <v>0</v>
      </c>
      <c r="V101" s="544">
        <v>29378778</v>
      </c>
      <c r="W101" s="544">
        <v>40499456</v>
      </c>
      <c r="X101" s="544">
        <v>40525754</v>
      </c>
      <c r="Y101" s="544">
        <v>40568219</v>
      </c>
      <c r="Z101" s="544">
        <v>42821094</v>
      </c>
      <c r="AA101" s="544">
        <v>41432194</v>
      </c>
      <c r="AB101" s="544">
        <v>41432194</v>
      </c>
      <c r="AC101" s="544">
        <v>44321094</v>
      </c>
      <c r="AD101" s="544"/>
      <c r="AE101" s="207"/>
      <c r="AF101" s="207"/>
      <c r="AG101" s="864"/>
      <c r="AH101" s="873"/>
      <c r="AI101" s="917"/>
      <c r="AJ101" s="840"/>
      <c r="AK101" s="876"/>
      <c r="AL101" s="840"/>
      <c r="AM101" s="840"/>
      <c r="AN101" s="840"/>
      <c r="AO101" s="857"/>
      <c r="AP101" s="857"/>
      <c r="AQ101" s="857"/>
      <c r="AR101" s="840"/>
      <c r="AS101" s="922"/>
      <c r="AT101" s="919"/>
      <c r="AU101" s="922"/>
      <c r="AV101" s="919"/>
      <c r="AW101" s="922"/>
      <c r="AX101" s="919"/>
      <c r="AY101" s="857"/>
      <c r="AZ101" s="912"/>
    </row>
    <row r="102" spans="1:52" ht="24" customHeight="1" thickBot="1" x14ac:dyDescent="0.3">
      <c r="A102" s="867"/>
      <c r="B102" s="929"/>
      <c r="C102" s="915"/>
      <c r="D102" s="206" t="s">
        <v>42</v>
      </c>
      <c r="E102" s="209">
        <v>0</v>
      </c>
      <c r="F102" s="209">
        <v>0</v>
      </c>
      <c r="G102" s="209">
        <v>0</v>
      </c>
      <c r="H102" s="210">
        <v>0</v>
      </c>
      <c r="I102" s="210">
        <v>0</v>
      </c>
      <c r="J102" s="210">
        <v>0</v>
      </c>
      <c r="K102" s="210">
        <v>0</v>
      </c>
      <c r="L102" s="210">
        <v>0</v>
      </c>
      <c r="M102" s="210">
        <v>0</v>
      </c>
      <c r="N102" s="210">
        <v>0</v>
      </c>
      <c r="O102" s="210"/>
      <c r="P102" s="210">
        <v>0</v>
      </c>
      <c r="Q102" s="211"/>
      <c r="R102" s="211"/>
      <c r="S102" s="211"/>
      <c r="T102" s="212"/>
      <c r="U102" s="209">
        <v>0</v>
      </c>
      <c r="V102" s="210">
        <v>0</v>
      </c>
      <c r="W102" s="210">
        <v>0</v>
      </c>
      <c r="X102" s="210">
        <v>0</v>
      </c>
      <c r="Y102" s="210">
        <v>0</v>
      </c>
      <c r="Z102" s="210">
        <v>0</v>
      </c>
      <c r="AA102" s="210">
        <v>0</v>
      </c>
      <c r="AB102" s="210">
        <v>0</v>
      </c>
      <c r="AC102" s="210">
        <v>0</v>
      </c>
      <c r="AD102" s="210"/>
      <c r="AE102" s="211"/>
      <c r="AF102" s="211"/>
      <c r="AG102" s="864"/>
      <c r="AH102" s="873"/>
      <c r="AI102" s="917"/>
      <c r="AJ102" s="840"/>
      <c r="AK102" s="876"/>
      <c r="AL102" s="840"/>
      <c r="AM102" s="840"/>
      <c r="AN102" s="840"/>
      <c r="AO102" s="857"/>
      <c r="AP102" s="857"/>
      <c r="AQ102" s="857"/>
      <c r="AR102" s="840"/>
      <c r="AS102" s="922"/>
      <c r="AT102" s="919"/>
      <c r="AU102" s="922"/>
      <c r="AV102" s="919"/>
      <c r="AW102" s="922"/>
      <c r="AX102" s="919"/>
      <c r="AY102" s="857"/>
      <c r="AZ102" s="912"/>
    </row>
    <row r="103" spans="1:52" ht="24" customHeight="1" thickBot="1" x14ac:dyDescent="0.3">
      <c r="A103" s="867"/>
      <c r="B103" s="929"/>
      <c r="C103" s="915"/>
      <c r="D103" s="206" t="s">
        <v>4</v>
      </c>
      <c r="E103" s="209">
        <v>6551289</v>
      </c>
      <c r="F103" s="209">
        <v>6551289</v>
      </c>
      <c r="G103" s="209">
        <v>6551289</v>
      </c>
      <c r="H103" s="210">
        <v>6551289</v>
      </c>
      <c r="I103" s="210">
        <v>6551289</v>
      </c>
      <c r="J103" s="210">
        <v>6551289</v>
      </c>
      <c r="K103" s="210">
        <v>6551289</v>
      </c>
      <c r="L103" s="210">
        <v>6551289</v>
      </c>
      <c r="M103" s="210">
        <v>6551289</v>
      </c>
      <c r="N103" s="210">
        <v>6551289</v>
      </c>
      <c r="O103" s="210"/>
      <c r="P103" s="210">
        <v>6551289</v>
      </c>
      <c r="Q103" s="211"/>
      <c r="R103" s="211"/>
      <c r="S103" s="211"/>
      <c r="T103" s="212"/>
      <c r="U103" s="543">
        <v>3274840</v>
      </c>
      <c r="V103" s="544">
        <v>5275384</v>
      </c>
      <c r="W103" s="544">
        <v>5822082</v>
      </c>
      <c r="X103" s="544">
        <v>6398033</v>
      </c>
      <c r="Y103" s="544">
        <v>6398033</v>
      </c>
      <c r="Z103" s="544">
        <v>6549969</v>
      </c>
      <c r="AA103" s="544">
        <v>6549969</v>
      </c>
      <c r="AB103" s="544">
        <v>6549969</v>
      </c>
      <c r="AC103" s="544">
        <v>6549969</v>
      </c>
      <c r="AD103" s="544"/>
      <c r="AE103" s="211"/>
      <c r="AF103" s="211"/>
      <c r="AG103" s="864"/>
      <c r="AH103" s="873"/>
      <c r="AI103" s="917"/>
      <c r="AJ103" s="840"/>
      <c r="AK103" s="876"/>
      <c r="AL103" s="840"/>
      <c r="AM103" s="840"/>
      <c r="AN103" s="840"/>
      <c r="AO103" s="857"/>
      <c r="AP103" s="857"/>
      <c r="AQ103" s="857"/>
      <c r="AR103" s="840"/>
      <c r="AS103" s="922"/>
      <c r="AT103" s="919"/>
      <c r="AU103" s="922"/>
      <c r="AV103" s="919"/>
      <c r="AW103" s="922"/>
      <c r="AX103" s="919"/>
      <c r="AY103" s="857"/>
      <c r="AZ103" s="912"/>
    </row>
    <row r="104" spans="1:52" ht="24" customHeight="1" thickBot="1" x14ac:dyDescent="0.3">
      <c r="A104" s="867"/>
      <c r="B104" s="929"/>
      <c r="C104" s="915"/>
      <c r="D104" s="206" t="s">
        <v>43</v>
      </c>
      <c r="E104" s="209">
        <v>130</v>
      </c>
      <c r="F104" s="209">
        <v>130</v>
      </c>
      <c r="G104" s="209">
        <v>130</v>
      </c>
      <c r="H104" s="210">
        <v>130</v>
      </c>
      <c r="I104" s="210">
        <v>130</v>
      </c>
      <c r="J104" s="210">
        <v>130</v>
      </c>
      <c r="K104" s="210">
        <v>130</v>
      </c>
      <c r="L104" s="210">
        <v>130</v>
      </c>
      <c r="M104" s="210">
        <v>130</v>
      </c>
      <c r="N104" s="210">
        <v>130</v>
      </c>
      <c r="O104" s="210"/>
      <c r="P104" s="210">
        <v>213</v>
      </c>
      <c r="Q104" s="210"/>
      <c r="R104" s="210"/>
      <c r="S104" s="210"/>
      <c r="T104" s="545"/>
      <c r="U104" s="209">
        <v>0</v>
      </c>
      <c r="V104" s="210">
        <v>31</v>
      </c>
      <c r="W104" s="210">
        <v>61</v>
      </c>
      <c r="X104" s="210">
        <v>216</v>
      </c>
      <c r="Y104" s="210">
        <v>221</v>
      </c>
      <c r="Z104" s="210">
        <v>232</v>
      </c>
      <c r="AA104" s="210">
        <v>242</v>
      </c>
      <c r="AB104" s="210">
        <v>247</v>
      </c>
      <c r="AC104" s="210">
        <v>274</v>
      </c>
      <c r="AD104" s="210"/>
      <c r="AE104" s="210"/>
      <c r="AF104" s="210"/>
      <c r="AG104" s="864"/>
      <c r="AH104" s="873"/>
      <c r="AI104" s="917"/>
      <c r="AJ104" s="840"/>
      <c r="AK104" s="876"/>
      <c r="AL104" s="840"/>
      <c r="AM104" s="840"/>
      <c r="AN104" s="840"/>
      <c r="AO104" s="857"/>
      <c r="AP104" s="857"/>
      <c r="AQ104" s="857"/>
      <c r="AR104" s="840"/>
      <c r="AS104" s="922"/>
      <c r="AT104" s="919"/>
      <c r="AU104" s="922"/>
      <c r="AV104" s="919"/>
      <c r="AW104" s="922"/>
      <c r="AX104" s="919"/>
      <c r="AY104" s="857"/>
      <c r="AZ104" s="912"/>
    </row>
    <row r="105" spans="1:52" ht="24" customHeight="1" thickBot="1" x14ac:dyDescent="0.3">
      <c r="A105" s="867"/>
      <c r="B105" s="929"/>
      <c r="C105" s="916"/>
      <c r="D105" s="213" t="s">
        <v>45</v>
      </c>
      <c r="E105" s="546">
        <v>49339398</v>
      </c>
      <c r="F105" s="546">
        <v>49339398</v>
      </c>
      <c r="G105" s="546">
        <v>49339398</v>
      </c>
      <c r="H105" s="547">
        <v>49339398</v>
      </c>
      <c r="I105" s="547">
        <v>49339398</v>
      </c>
      <c r="J105" s="547">
        <v>50258460</v>
      </c>
      <c r="K105" s="547">
        <v>50258460</v>
      </c>
      <c r="L105" s="547">
        <v>50258460</v>
      </c>
      <c r="M105" s="547">
        <v>50258460</v>
      </c>
      <c r="N105" s="547">
        <v>52155178</v>
      </c>
      <c r="O105" s="547"/>
      <c r="P105" s="547">
        <v>47695398</v>
      </c>
      <c r="Q105" s="548"/>
      <c r="R105" s="548"/>
      <c r="S105" s="548"/>
      <c r="T105" s="549"/>
      <c r="U105" s="546">
        <v>3274840</v>
      </c>
      <c r="V105" s="547">
        <v>34654162</v>
      </c>
      <c r="W105" s="547">
        <v>46321538</v>
      </c>
      <c r="X105" s="547">
        <v>46923787</v>
      </c>
      <c r="Y105" s="547">
        <v>46966252</v>
      </c>
      <c r="Z105" s="210">
        <v>49371063</v>
      </c>
      <c r="AA105" s="210">
        <v>47982163.322788894</v>
      </c>
      <c r="AB105" s="210">
        <v>47982163</v>
      </c>
      <c r="AC105" s="210">
        <v>50871063</v>
      </c>
      <c r="AD105" s="210"/>
      <c r="AE105" s="548"/>
      <c r="AF105" s="548"/>
      <c r="AG105" s="865"/>
      <c r="AH105" s="874"/>
      <c r="AI105" s="917"/>
      <c r="AJ105" s="841"/>
      <c r="AK105" s="877"/>
      <c r="AL105" s="841"/>
      <c r="AM105" s="841"/>
      <c r="AN105" s="841"/>
      <c r="AO105" s="858"/>
      <c r="AP105" s="858"/>
      <c r="AQ105" s="858"/>
      <c r="AR105" s="841"/>
      <c r="AS105" s="923"/>
      <c r="AT105" s="920"/>
      <c r="AU105" s="923"/>
      <c r="AV105" s="920"/>
      <c r="AW105" s="923"/>
      <c r="AX105" s="920"/>
      <c r="AY105" s="858"/>
      <c r="AZ105" s="913"/>
    </row>
    <row r="106" spans="1:52" ht="24" customHeight="1" thickBot="1" x14ac:dyDescent="0.3">
      <c r="A106" s="867"/>
      <c r="B106" s="929"/>
      <c r="C106" s="914" t="s">
        <v>367</v>
      </c>
      <c r="D106" s="214" t="s">
        <v>41</v>
      </c>
      <c r="E106" s="203">
        <v>21</v>
      </c>
      <c r="F106" s="203">
        <v>21</v>
      </c>
      <c r="G106" s="203">
        <v>21</v>
      </c>
      <c r="H106" s="204">
        <v>21</v>
      </c>
      <c r="I106" s="204">
        <v>21</v>
      </c>
      <c r="J106" s="204">
        <v>21</v>
      </c>
      <c r="K106" s="204">
        <v>21</v>
      </c>
      <c r="L106" s="204">
        <v>21</v>
      </c>
      <c r="M106" s="204">
        <v>21</v>
      </c>
      <c r="N106" s="204">
        <v>21</v>
      </c>
      <c r="O106" s="204"/>
      <c r="P106" s="204">
        <v>34</v>
      </c>
      <c r="Q106" s="215"/>
      <c r="R106" s="215"/>
      <c r="S106" s="215"/>
      <c r="T106" s="216"/>
      <c r="U106" s="203">
        <v>0</v>
      </c>
      <c r="V106" s="204">
        <v>4</v>
      </c>
      <c r="W106" s="204">
        <v>8</v>
      </c>
      <c r="X106" s="204">
        <v>24</v>
      </c>
      <c r="Y106" s="204">
        <v>27</v>
      </c>
      <c r="Z106" s="204">
        <v>27</v>
      </c>
      <c r="AA106" s="204">
        <v>28</v>
      </c>
      <c r="AB106" s="204">
        <v>29</v>
      </c>
      <c r="AC106" s="204">
        <v>30</v>
      </c>
      <c r="AD106" s="204"/>
      <c r="AE106" s="215"/>
      <c r="AF106" s="215"/>
      <c r="AG106" s="863"/>
      <c r="AH106" s="872" t="s">
        <v>367</v>
      </c>
      <c r="AI106" s="917" t="s">
        <v>368</v>
      </c>
      <c r="AJ106" s="859" t="s">
        <v>69</v>
      </c>
      <c r="AK106" s="875" t="s">
        <v>469</v>
      </c>
      <c r="AL106" s="859" t="s">
        <v>367</v>
      </c>
      <c r="AM106" s="859" t="s">
        <v>69</v>
      </c>
      <c r="AN106" s="859" t="s">
        <v>334</v>
      </c>
      <c r="AO106" s="839">
        <v>18918.458443480373</v>
      </c>
      <c r="AP106" s="839">
        <v>9672.2722137930232</v>
      </c>
      <c r="AQ106" s="839">
        <v>9246.1862296873496</v>
      </c>
      <c r="AR106" s="859" t="s">
        <v>69</v>
      </c>
      <c r="AS106" s="921" t="s">
        <v>335</v>
      </c>
      <c r="AT106" s="918">
        <v>18918.458443480373</v>
      </c>
      <c r="AU106" s="921" t="s">
        <v>335</v>
      </c>
      <c r="AV106" s="918">
        <v>18918.458443480373</v>
      </c>
      <c r="AW106" s="921" t="s">
        <v>336</v>
      </c>
      <c r="AX106" s="918">
        <v>18918.458443480373</v>
      </c>
      <c r="AY106" s="839">
        <v>18918.458443480373</v>
      </c>
      <c r="AZ106" s="911"/>
    </row>
    <row r="107" spans="1:52" ht="24" customHeight="1" thickBot="1" x14ac:dyDescent="0.3">
      <c r="A107" s="867"/>
      <c r="B107" s="929"/>
      <c r="C107" s="915"/>
      <c r="D107" s="206" t="s">
        <v>3</v>
      </c>
      <c r="E107" s="543">
        <v>6864759</v>
      </c>
      <c r="F107" s="543">
        <v>6864759</v>
      </c>
      <c r="G107" s="543">
        <v>6864759</v>
      </c>
      <c r="H107" s="544">
        <v>6864759</v>
      </c>
      <c r="I107" s="544">
        <v>6864759</v>
      </c>
      <c r="J107" s="544">
        <v>7012210</v>
      </c>
      <c r="K107" s="544">
        <v>7012210</v>
      </c>
      <c r="L107" s="544">
        <v>7012210</v>
      </c>
      <c r="M107" s="544">
        <v>7012210</v>
      </c>
      <c r="N107" s="544">
        <v>7316512</v>
      </c>
      <c r="O107" s="544"/>
      <c r="P107" s="544">
        <v>6601002</v>
      </c>
      <c r="Q107" s="207"/>
      <c r="R107" s="207"/>
      <c r="S107" s="207"/>
      <c r="T107" s="208"/>
      <c r="U107" s="543">
        <v>0</v>
      </c>
      <c r="V107" s="544">
        <v>3852955</v>
      </c>
      <c r="W107" s="544">
        <v>5311404</v>
      </c>
      <c r="X107" s="544">
        <v>5314853</v>
      </c>
      <c r="Y107" s="544">
        <v>5320041</v>
      </c>
      <c r="Z107" s="544">
        <v>5582229</v>
      </c>
      <c r="AA107" s="544">
        <v>5420590</v>
      </c>
      <c r="AB107" s="544">
        <v>5420590</v>
      </c>
      <c r="AC107" s="544">
        <v>7082229</v>
      </c>
      <c r="AD107" s="544"/>
      <c r="AE107" s="207"/>
      <c r="AF107" s="207"/>
      <c r="AG107" s="864"/>
      <c r="AH107" s="873"/>
      <c r="AI107" s="917"/>
      <c r="AJ107" s="840"/>
      <c r="AK107" s="876"/>
      <c r="AL107" s="840"/>
      <c r="AM107" s="840"/>
      <c r="AN107" s="840"/>
      <c r="AO107" s="857"/>
      <c r="AP107" s="857"/>
      <c r="AQ107" s="857"/>
      <c r="AR107" s="840"/>
      <c r="AS107" s="922"/>
      <c r="AT107" s="919"/>
      <c r="AU107" s="922"/>
      <c r="AV107" s="919"/>
      <c r="AW107" s="922"/>
      <c r="AX107" s="919"/>
      <c r="AY107" s="857"/>
      <c r="AZ107" s="912"/>
    </row>
    <row r="108" spans="1:52" ht="24" customHeight="1" thickBot="1" x14ac:dyDescent="0.3">
      <c r="A108" s="867"/>
      <c r="B108" s="929"/>
      <c r="C108" s="915"/>
      <c r="D108" s="206" t="s">
        <v>42</v>
      </c>
      <c r="E108" s="209">
        <v>0</v>
      </c>
      <c r="F108" s="209">
        <v>0</v>
      </c>
      <c r="G108" s="209">
        <v>0</v>
      </c>
      <c r="H108" s="210">
        <v>0</v>
      </c>
      <c r="I108" s="210">
        <v>0</v>
      </c>
      <c r="J108" s="210">
        <v>0</v>
      </c>
      <c r="K108" s="210">
        <v>0</v>
      </c>
      <c r="L108" s="210">
        <v>0</v>
      </c>
      <c r="M108" s="210">
        <v>0</v>
      </c>
      <c r="N108" s="210">
        <v>0</v>
      </c>
      <c r="O108" s="210"/>
      <c r="P108" s="210">
        <v>0</v>
      </c>
      <c r="Q108" s="211"/>
      <c r="R108" s="211"/>
      <c r="S108" s="211"/>
      <c r="T108" s="212"/>
      <c r="U108" s="209">
        <v>0</v>
      </c>
      <c r="V108" s="210">
        <v>0</v>
      </c>
      <c r="W108" s="210">
        <v>0</v>
      </c>
      <c r="X108" s="210">
        <v>0</v>
      </c>
      <c r="Y108" s="210">
        <v>0</v>
      </c>
      <c r="Z108" s="210">
        <v>0</v>
      </c>
      <c r="AA108" s="210">
        <v>0</v>
      </c>
      <c r="AB108" s="210">
        <v>0</v>
      </c>
      <c r="AC108" s="210">
        <v>0</v>
      </c>
      <c r="AD108" s="210"/>
      <c r="AE108" s="211"/>
      <c r="AF108" s="211"/>
      <c r="AG108" s="864"/>
      <c r="AH108" s="873"/>
      <c r="AI108" s="917"/>
      <c r="AJ108" s="840"/>
      <c r="AK108" s="876"/>
      <c r="AL108" s="840"/>
      <c r="AM108" s="840"/>
      <c r="AN108" s="840"/>
      <c r="AO108" s="857"/>
      <c r="AP108" s="857"/>
      <c r="AQ108" s="857"/>
      <c r="AR108" s="840"/>
      <c r="AS108" s="922"/>
      <c r="AT108" s="919"/>
      <c r="AU108" s="922"/>
      <c r="AV108" s="919"/>
      <c r="AW108" s="922"/>
      <c r="AX108" s="919"/>
      <c r="AY108" s="857"/>
      <c r="AZ108" s="912"/>
    </row>
    <row r="109" spans="1:52" ht="24" customHeight="1" thickBot="1" x14ac:dyDescent="0.3">
      <c r="A109" s="867"/>
      <c r="B109" s="929"/>
      <c r="C109" s="915"/>
      <c r="D109" s="206" t="s">
        <v>4</v>
      </c>
      <c r="E109" s="209">
        <v>889103</v>
      </c>
      <c r="F109" s="209">
        <v>889103</v>
      </c>
      <c r="G109" s="209">
        <v>889103</v>
      </c>
      <c r="H109" s="210">
        <v>889103</v>
      </c>
      <c r="I109" s="210">
        <v>889103</v>
      </c>
      <c r="J109" s="210">
        <v>889103</v>
      </c>
      <c r="K109" s="210">
        <v>889103</v>
      </c>
      <c r="L109" s="210">
        <v>889103</v>
      </c>
      <c r="M109" s="210">
        <v>889103</v>
      </c>
      <c r="N109" s="210">
        <v>889103</v>
      </c>
      <c r="O109" s="210"/>
      <c r="P109" s="210">
        <v>889103</v>
      </c>
      <c r="Q109" s="211"/>
      <c r="R109" s="211"/>
      <c r="S109" s="211"/>
      <c r="T109" s="212"/>
      <c r="U109" s="543">
        <v>444443</v>
      </c>
      <c r="V109" s="544">
        <v>715945</v>
      </c>
      <c r="W109" s="544">
        <v>790140</v>
      </c>
      <c r="X109" s="544">
        <v>868305</v>
      </c>
      <c r="Y109" s="544">
        <v>868305</v>
      </c>
      <c r="Z109" s="544">
        <v>888924</v>
      </c>
      <c r="AA109" s="544">
        <v>888924</v>
      </c>
      <c r="AB109" s="544">
        <v>888924</v>
      </c>
      <c r="AC109" s="544">
        <v>888924</v>
      </c>
      <c r="AD109" s="544"/>
      <c r="AE109" s="211"/>
      <c r="AF109" s="211"/>
      <c r="AG109" s="864"/>
      <c r="AH109" s="873"/>
      <c r="AI109" s="917"/>
      <c r="AJ109" s="840"/>
      <c r="AK109" s="876"/>
      <c r="AL109" s="840"/>
      <c r="AM109" s="840"/>
      <c r="AN109" s="840"/>
      <c r="AO109" s="857"/>
      <c r="AP109" s="857"/>
      <c r="AQ109" s="857"/>
      <c r="AR109" s="840"/>
      <c r="AS109" s="922"/>
      <c r="AT109" s="919"/>
      <c r="AU109" s="922"/>
      <c r="AV109" s="919"/>
      <c r="AW109" s="922"/>
      <c r="AX109" s="919"/>
      <c r="AY109" s="857"/>
      <c r="AZ109" s="912"/>
    </row>
    <row r="110" spans="1:52" ht="24" customHeight="1" thickBot="1" x14ac:dyDescent="0.3">
      <c r="A110" s="867"/>
      <c r="B110" s="929"/>
      <c r="C110" s="915"/>
      <c r="D110" s="206" t="s">
        <v>43</v>
      </c>
      <c r="E110" s="209">
        <v>21</v>
      </c>
      <c r="F110" s="209">
        <v>21</v>
      </c>
      <c r="G110" s="209">
        <v>21</v>
      </c>
      <c r="H110" s="210">
        <v>21</v>
      </c>
      <c r="I110" s="210">
        <v>21</v>
      </c>
      <c r="J110" s="210">
        <v>21</v>
      </c>
      <c r="K110" s="210">
        <v>21</v>
      </c>
      <c r="L110" s="210">
        <v>21</v>
      </c>
      <c r="M110" s="210">
        <v>21</v>
      </c>
      <c r="N110" s="210">
        <v>21</v>
      </c>
      <c r="O110" s="210"/>
      <c r="P110" s="210">
        <v>34</v>
      </c>
      <c r="Q110" s="210"/>
      <c r="R110" s="210"/>
      <c r="S110" s="210"/>
      <c r="T110" s="545"/>
      <c r="U110" s="209">
        <v>0</v>
      </c>
      <c r="V110" s="210">
        <v>4</v>
      </c>
      <c r="W110" s="210">
        <v>8</v>
      </c>
      <c r="X110" s="210">
        <v>24</v>
      </c>
      <c r="Y110" s="210">
        <v>27</v>
      </c>
      <c r="Z110" s="210">
        <v>27</v>
      </c>
      <c r="AA110" s="210">
        <v>28</v>
      </c>
      <c r="AB110" s="210">
        <v>29</v>
      </c>
      <c r="AC110" s="210">
        <v>30</v>
      </c>
      <c r="AD110" s="210"/>
      <c r="AE110" s="210"/>
      <c r="AF110" s="210"/>
      <c r="AG110" s="864"/>
      <c r="AH110" s="873"/>
      <c r="AI110" s="917"/>
      <c r="AJ110" s="840"/>
      <c r="AK110" s="876"/>
      <c r="AL110" s="840"/>
      <c r="AM110" s="840"/>
      <c r="AN110" s="840"/>
      <c r="AO110" s="857"/>
      <c r="AP110" s="857"/>
      <c r="AQ110" s="857"/>
      <c r="AR110" s="840"/>
      <c r="AS110" s="922"/>
      <c r="AT110" s="919"/>
      <c r="AU110" s="922"/>
      <c r="AV110" s="919"/>
      <c r="AW110" s="922"/>
      <c r="AX110" s="919"/>
      <c r="AY110" s="857"/>
      <c r="AZ110" s="912"/>
    </row>
    <row r="111" spans="1:52" ht="24" customHeight="1" thickBot="1" x14ac:dyDescent="0.3">
      <c r="A111" s="867"/>
      <c r="B111" s="929"/>
      <c r="C111" s="916"/>
      <c r="D111" s="213" t="s">
        <v>45</v>
      </c>
      <c r="E111" s="546">
        <v>7753862</v>
      </c>
      <c r="F111" s="546">
        <v>7753862</v>
      </c>
      <c r="G111" s="546">
        <v>7753862</v>
      </c>
      <c r="H111" s="547">
        <v>7753862</v>
      </c>
      <c r="I111" s="547">
        <v>7753862</v>
      </c>
      <c r="J111" s="547">
        <v>7901313</v>
      </c>
      <c r="K111" s="547">
        <v>7901313</v>
      </c>
      <c r="L111" s="547">
        <v>7901313</v>
      </c>
      <c r="M111" s="547">
        <v>7901313</v>
      </c>
      <c r="N111" s="547">
        <v>8205615</v>
      </c>
      <c r="O111" s="547"/>
      <c r="P111" s="547">
        <v>7490105</v>
      </c>
      <c r="Q111" s="548"/>
      <c r="R111" s="548"/>
      <c r="S111" s="548"/>
      <c r="T111" s="549"/>
      <c r="U111" s="546">
        <v>444443</v>
      </c>
      <c r="V111" s="547">
        <v>4568900</v>
      </c>
      <c r="W111" s="547">
        <v>6101544</v>
      </c>
      <c r="X111" s="547">
        <v>6183158</v>
      </c>
      <c r="Y111" s="547">
        <v>6188346</v>
      </c>
      <c r="Z111" s="210">
        <v>6471153</v>
      </c>
      <c r="AA111" s="210">
        <v>6309513.8134280182</v>
      </c>
      <c r="AB111" s="210">
        <v>6309514</v>
      </c>
      <c r="AC111" s="210">
        <v>7971153</v>
      </c>
      <c r="AD111" s="210"/>
      <c r="AE111" s="548"/>
      <c r="AF111" s="548"/>
      <c r="AG111" s="865"/>
      <c r="AH111" s="874"/>
      <c r="AI111" s="917"/>
      <c r="AJ111" s="841"/>
      <c r="AK111" s="877"/>
      <c r="AL111" s="841"/>
      <c r="AM111" s="841"/>
      <c r="AN111" s="841"/>
      <c r="AO111" s="858"/>
      <c r="AP111" s="858"/>
      <c r="AQ111" s="858"/>
      <c r="AR111" s="841"/>
      <c r="AS111" s="923"/>
      <c r="AT111" s="920"/>
      <c r="AU111" s="923"/>
      <c r="AV111" s="920"/>
      <c r="AW111" s="923"/>
      <c r="AX111" s="920"/>
      <c r="AY111" s="858"/>
      <c r="AZ111" s="913"/>
    </row>
    <row r="112" spans="1:52" ht="24" customHeight="1" thickBot="1" x14ac:dyDescent="0.3">
      <c r="A112" s="867"/>
      <c r="B112" s="929"/>
      <c r="C112" s="914" t="s">
        <v>369</v>
      </c>
      <c r="D112" s="214" t="s">
        <v>41</v>
      </c>
      <c r="E112" s="203">
        <v>55</v>
      </c>
      <c r="F112" s="203">
        <v>55</v>
      </c>
      <c r="G112" s="203">
        <v>55</v>
      </c>
      <c r="H112" s="204">
        <v>55</v>
      </c>
      <c r="I112" s="204">
        <v>55</v>
      </c>
      <c r="J112" s="204">
        <v>55</v>
      </c>
      <c r="K112" s="204">
        <v>55</v>
      </c>
      <c r="L112" s="204">
        <v>55</v>
      </c>
      <c r="M112" s="204">
        <v>55</v>
      </c>
      <c r="N112" s="204">
        <v>55</v>
      </c>
      <c r="O112" s="204"/>
      <c r="P112" s="204">
        <v>91</v>
      </c>
      <c r="Q112" s="215"/>
      <c r="R112" s="215"/>
      <c r="S112" s="215"/>
      <c r="T112" s="216"/>
      <c r="U112" s="203">
        <v>0</v>
      </c>
      <c r="V112" s="204">
        <v>29</v>
      </c>
      <c r="W112" s="204">
        <v>57</v>
      </c>
      <c r="X112" s="204">
        <v>134</v>
      </c>
      <c r="Y112" s="204">
        <v>138</v>
      </c>
      <c r="Z112" s="204">
        <v>141</v>
      </c>
      <c r="AA112" s="204">
        <v>147</v>
      </c>
      <c r="AB112" s="204">
        <v>152</v>
      </c>
      <c r="AC112" s="204">
        <v>159</v>
      </c>
      <c r="AD112" s="204"/>
      <c r="AE112" s="215"/>
      <c r="AF112" s="215"/>
      <c r="AG112" s="863"/>
      <c r="AH112" s="872" t="s">
        <v>369</v>
      </c>
      <c r="AI112" s="917" t="s">
        <v>370</v>
      </c>
      <c r="AJ112" s="859" t="s">
        <v>69</v>
      </c>
      <c r="AK112" s="875" t="s">
        <v>469</v>
      </c>
      <c r="AL112" s="859" t="s">
        <v>369</v>
      </c>
      <c r="AM112" s="859" t="s">
        <v>69</v>
      </c>
      <c r="AN112" s="859" t="s">
        <v>334</v>
      </c>
      <c r="AO112" s="839">
        <v>376909.9421253422</v>
      </c>
      <c r="AP112" s="839">
        <v>181938.44038530084</v>
      </c>
      <c r="AQ112" s="839">
        <v>194971.50174004139</v>
      </c>
      <c r="AR112" s="859" t="s">
        <v>69</v>
      </c>
      <c r="AS112" s="921" t="s">
        <v>335</v>
      </c>
      <c r="AT112" s="918">
        <v>376909.9421253422</v>
      </c>
      <c r="AU112" s="921" t="s">
        <v>335</v>
      </c>
      <c r="AV112" s="918">
        <v>376909.9421253422</v>
      </c>
      <c r="AW112" s="921" t="s">
        <v>336</v>
      </c>
      <c r="AX112" s="918">
        <v>376909.9421253422</v>
      </c>
      <c r="AY112" s="839">
        <v>376909.9421253422</v>
      </c>
      <c r="AZ112" s="911"/>
    </row>
    <row r="113" spans="1:52" ht="24" customHeight="1" thickBot="1" x14ac:dyDescent="0.3">
      <c r="A113" s="867"/>
      <c r="B113" s="929"/>
      <c r="C113" s="915"/>
      <c r="D113" s="206" t="s">
        <v>3</v>
      </c>
      <c r="E113" s="543">
        <v>18194943</v>
      </c>
      <c r="F113" s="543">
        <v>18194943</v>
      </c>
      <c r="G113" s="543">
        <v>18194943</v>
      </c>
      <c r="H113" s="544">
        <v>18194943</v>
      </c>
      <c r="I113" s="544">
        <v>18194943</v>
      </c>
      <c r="J113" s="544">
        <v>18585760</v>
      </c>
      <c r="K113" s="544">
        <v>18585760</v>
      </c>
      <c r="L113" s="544">
        <v>18585760</v>
      </c>
      <c r="M113" s="544">
        <v>18585760</v>
      </c>
      <c r="N113" s="544">
        <v>19392308</v>
      </c>
      <c r="O113" s="544"/>
      <c r="P113" s="544">
        <v>17495859</v>
      </c>
      <c r="Q113" s="207"/>
      <c r="R113" s="207"/>
      <c r="S113" s="207"/>
      <c r="T113" s="208"/>
      <c r="U113" s="543">
        <v>0</v>
      </c>
      <c r="V113" s="544">
        <v>27452301</v>
      </c>
      <c r="W113" s="544">
        <v>37843754</v>
      </c>
      <c r="X113" s="544">
        <v>37868327</v>
      </c>
      <c r="Y113" s="544">
        <v>37894844</v>
      </c>
      <c r="Z113" s="544">
        <v>39264048</v>
      </c>
      <c r="AA113" s="544">
        <v>38419932</v>
      </c>
      <c r="AB113" s="544">
        <v>38419932</v>
      </c>
      <c r="AC113" s="544">
        <v>40764048</v>
      </c>
      <c r="AD113" s="544"/>
      <c r="AE113" s="207"/>
      <c r="AF113" s="207"/>
      <c r="AG113" s="864"/>
      <c r="AH113" s="873"/>
      <c r="AI113" s="917"/>
      <c r="AJ113" s="840"/>
      <c r="AK113" s="876"/>
      <c r="AL113" s="840"/>
      <c r="AM113" s="840"/>
      <c r="AN113" s="840"/>
      <c r="AO113" s="857"/>
      <c r="AP113" s="857"/>
      <c r="AQ113" s="857"/>
      <c r="AR113" s="840"/>
      <c r="AS113" s="922"/>
      <c r="AT113" s="919"/>
      <c r="AU113" s="922"/>
      <c r="AV113" s="919"/>
      <c r="AW113" s="922"/>
      <c r="AX113" s="919"/>
      <c r="AY113" s="857"/>
      <c r="AZ113" s="912"/>
    </row>
    <row r="114" spans="1:52" ht="24" customHeight="1" thickBot="1" x14ac:dyDescent="0.3">
      <c r="A114" s="867"/>
      <c r="B114" s="929"/>
      <c r="C114" s="915"/>
      <c r="D114" s="206" t="s">
        <v>42</v>
      </c>
      <c r="E114" s="209">
        <v>0</v>
      </c>
      <c r="F114" s="209">
        <v>0</v>
      </c>
      <c r="G114" s="209">
        <v>0</v>
      </c>
      <c r="H114" s="210">
        <v>0</v>
      </c>
      <c r="I114" s="210">
        <v>0</v>
      </c>
      <c r="J114" s="210">
        <v>0</v>
      </c>
      <c r="K114" s="210">
        <v>0</v>
      </c>
      <c r="L114" s="210">
        <v>0</v>
      </c>
      <c r="M114" s="210">
        <v>0</v>
      </c>
      <c r="N114" s="210">
        <v>0</v>
      </c>
      <c r="O114" s="210"/>
      <c r="P114" s="210">
        <v>0</v>
      </c>
      <c r="Q114" s="211"/>
      <c r="R114" s="211"/>
      <c r="S114" s="211"/>
      <c r="T114" s="212"/>
      <c r="U114" s="209">
        <v>0</v>
      </c>
      <c r="V114" s="210">
        <v>0</v>
      </c>
      <c r="W114" s="210">
        <v>0</v>
      </c>
      <c r="X114" s="210">
        <v>0</v>
      </c>
      <c r="Y114" s="210">
        <v>0</v>
      </c>
      <c r="Z114" s="210">
        <v>0</v>
      </c>
      <c r="AA114" s="210">
        <v>0</v>
      </c>
      <c r="AB114" s="210">
        <v>0</v>
      </c>
      <c r="AC114" s="210">
        <v>0</v>
      </c>
      <c r="AD114" s="210"/>
      <c r="AE114" s="211"/>
      <c r="AF114" s="211"/>
      <c r="AG114" s="864"/>
      <c r="AH114" s="873"/>
      <c r="AI114" s="917"/>
      <c r="AJ114" s="840"/>
      <c r="AK114" s="876"/>
      <c r="AL114" s="840"/>
      <c r="AM114" s="840"/>
      <c r="AN114" s="840"/>
      <c r="AO114" s="857"/>
      <c r="AP114" s="857"/>
      <c r="AQ114" s="857"/>
      <c r="AR114" s="840"/>
      <c r="AS114" s="922"/>
      <c r="AT114" s="919"/>
      <c r="AU114" s="922"/>
      <c r="AV114" s="919"/>
      <c r="AW114" s="922"/>
      <c r="AX114" s="919"/>
      <c r="AY114" s="857"/>
      <c r="AZ114" s="912"/>
    </row>
    <row r="115" spans="1:52" ht="24" customHeight="1" thickBot="1" x14ac:dyDescent="0.3">
      <c r="A115" s="867"/>
      <c r="B115" s="929"/>
      <c r="C115" s="915"/>
      <c r="D115" s="206" t="s">
        <v>4</v>
      </c>
      <c r="E115" s="209">
        <v>3135260</v>
      </c>
      <c r="F115" s="209">
        <v>3135260</v>
      </c>
      <c r="G115" s="209">
        <v>3135260</v>
      </c>
      <c r="H115" s="210">
        <v>3135260</v>
      </c>
      <c r="I115" s="210">
        <v>3135260</v>
      </c>
      <c r="J115" s="210">
        <v>3135260</v>
      </c>
      <c r="K115" s="210">
        <v>3135260</v>
      </c>
      <c r="L115" s="210">
        <v>3135260</v>
      </c>
      <c r="M115" s="210">
        <v>3135260</v>
      </c>
      <c r="N115" s="210">
        <v>3135260</v>
      </c>
      <c r="O115" s="210"/>
      <c r="P115" s="210">
        <v>3135260</v>
      </c>
      <c r="Q115" s="211"/>
      <c r="R115" s="211"/>
      <c r="S115" s="211"/>
      <c r="T115" s="212"/>
      <c r="U115" s="543">
        <v>1567245</v>
      </c>
      <c r="V115" s="544">
        <v>2524648</v>
      </c>
      <c r="W115" s="544">
        <v>2786282</v>
      </c>
      <c r="X115" s="544">
        <v>3061916</v>
      </c>
      <c r="Y115" s="544">
        <v>3061916</v>
      </c>
      <c r="Z115" s="544">
        <v>3134628</v>
      </c>
      <c r="AA115" s="544">
        <v>3134628</v>
      </c>
      <c r="AB115" s="544">
        <v>3134628</v>
      </c>
      <c r="AC115" s="544">
        <v>3134628</v>
      </c>
      <c r="AD115" s="544"/>
      <c r="AE115" s="211"/>
      <c r="AF115" s="211"/>
      <c r="AG115" s="864"/>
      <c r="AH115" s="873"/>
      <c r="AI115" s="917"/>
      <c r="AJ115" s="840"/>
      <c r="AK115" s="876"/>
      <c r="AL115" s="840"/>
      <c r="AM115" s="840"/>
      <c r="AN115" s="840"/>
      <c r="AO115" s="857"/>
      <c r="AP115" s="857"/>
      <c r="AQ115" s="857"/>
      <c r="AR115" s="840"/>
      <c r="AS115" s="922"/>
      <c r="AT115" s="919"/>
      <c r="AU115" s="922"/>
      <c r="AV115" s="919"/>
      <c r="AW115" s="922"/>
      <c r="AX115" s="919"/>
      <c r="AY115" s="857"/>
      <c r="AZ115" s="912"/>
    </row>
    <row r="116" spans="1:52" ht="24" customHeight="1" thickBot="1" x14ac:dyDescent="0.3">
      <c r="A116" s="867"/>
      <c r="B116" s="929"/>
      <c r="C116" s="915"/>
      <c r="D116" s="206" t="s">
        <v>43</v>
      </c>
      <c r="E116" s="209">
        <v>55</v>
      </c>
      <c r="F116" s="209">
        <v>55</v>
      </c>
      <c r="G116" s="209">
        <v>55</v>
      </c>
      <c r="H116" s="210">
        <v>55</v>
      </c>
      <c r="I116" s="210">
        <v>55</v>
      </c>
      <c r="J116" s="210">
        <v>55</v>
      </c>
      <c r="K116" s="210">
        <v>55</v>
      </c>
      <c r="L116" s="210">
        <v>55</v>
      </c>
      <c r="M116" s="210">
        <v>55</v>
      </c>
      <c r="N116" s="210">
        <v>55</v>
      </c>
      <c r="O116" s="210"/>
      <c r="P116" s="210">
        <v>91</v>
      </c>
      <c r="Q116" s="210"/>
      <c r="R116" s="210"/>
      <c r="S116" s="210"/>
      <c r="T116" s="545"/>
      <c r="U116" s="209">
        <v>0</v>
      </c>
      <c r="V116" s="210">
        <v>29</v>
      </c>
      <c r="W116" s="210">
        <v>57</v>
      </c>
      <c r="X116" s="210">
        <v>134</v>
      </c>
      <c r="Y116" s="210">
        <v>138</v>
      </c>
      <c r="Z116" s="210">
        <v>141</v>
      </c>
      <c r="AA116" s="210">
        <v>147</v>
      </c>
      <c r="AB116" s="210">
        <v>152</v>
      </c>
      <c r="AC116" s="210">
        <v>159</v>
      </c>
      <c r="AD116" s="210"/>
      <c r="AE116" s="210"/>
      <c r="AF116" s="210"/>
      <c r="AG116" s="864"/>
      <c r="AH116" s="873"/>
      <c r="AI116" s="917"/>
      <c r="AJ116" s="840"/>
      <c r="AK116" s="876"/>
      <c r="AL116" s="840"/>
      <c r="AM116" s="840"/>
      <c r="AN116" s="840"/>
      <c r="AO116" s="857"/>
      <c r="AP116" s="857"/>
      <c r="AQ116" s="857"/>
      <c r="AR116" s="840"/>
      <c r="AS116" s="922"/>
      <c r="AT116" s="919"/>
      <c r="AU116" s="922"/>
      <c r="AV116" s="919"/>
      <c r="AW116" s="922"/>
      <c r="AX116" s="919"/>
      <c r="AY116" s="857"/>
      <c r="AZ116" s="912"/>
    </row>
    <row r="117" spans="1:52" ht="24" customHeight="1" thickBot="1" x14ac:dyDescent="0.3">
      <c r="A117" s="867"/>
      <c r="B117" s="929"/>
      <c r="C117" s="916"/>
      <c r="D117" s="213" t="s">
        <v>45</v>
      </c>
      <c r="E117" s="546">
        <v>21330203</v>
      </c>
      <c r="F117" s="546">
        <v>21330203</v>
      </c>
      <c r="G117" s="546">
        <v>21330203</v>
      </c>
      <c r="H117" s="547">
        <v>21330203</v>
      </c>
      <c r="I117" s="547">
        <v>21330203</v>
      </c>
      <c r="J117" s="547">
        <v>21721020</v>
      </c>
      <c r="K117" s="547">
        <v>21721020</v>
      </c>
      <c r="L117" s="547">
        <v>21721020</v>
      </c>
      <c r="M117" s="547">
        <v>21721020</v>
      </c>
      <c r="N117" s="547">
        <v>22527568</v>
      </c>
      <c r="O117" s="547"/>
      <c r="P117" s="547">
        <v>20631119</v>
      </c>
      <c r="Q117" s="548"/>
      <c r="R117" s="548"/>
      <c r="S117" s="548"/>
      <c r="T117" s="549"/>
      <c r="U117" s="546">
        <v>1567245</v>
      </c>
      <c r="V117" s="547">
        <v>29976949</v>
      </c>
      <c r="W117" s="547">
        <v>40630036</v>
      </c>
      <c r="X117" s="547">
        <v>40930243</v>
      </c>
      <c r="Y117" s="547">
        <v>40956760</v>
      </c>
      <c r="Z117" s="210">
        <v>42398676</v>
      </c>
      <c r="AA117" s="210">
        <v>41554560.247901872</v>
      </c>
      <c r="AB117" s="210">
        <v>41554560</v>
      </c>
      <c r="AC117" s="210">
        <v>43898676</v>
      </c>
      <c r="AD117" s="210"/>
      <c r="AE117" s="548"/>
      <c r="AF117" s="548"/>
      <c r="AG117" s="865"/>
      <c r="AH117" s="874"/>
      <c r="AI117" s="917"/>
      <c r="AJ117" s="841"/>
      <c r="AK117" s="877"/>
      <c r="AL117" s="841"/>
      <c r="AM117" s="841"/>
      <c r="AN117" s="841"/>
      <c r="AO117" s="858"/>
      <c r="AP117" s="858"/>
      <c r="AQ117" s="858"/>
      <c r="AR117" s="841"/>
      <c r="AS117" s="923"/>
      <c r="AT117" s="920"/>
      <c r="AU117" s="923"/>
      <c r="AV117" s="920"/>
      <c r="AW117" s="923"/>
      <c r="AX117" s="920"/>
      <c r="AY117" s="858"/>
      <c r="AZ117" s="913"/>
    </row>
    <row r="118" spans="1:52" ht="24" customHeight="1" thickBot="1" x14ac:dyDescent="0.3">
      <c r="A118" s="867"/>
      <c r="B118" s="929"/>
      <c r="C118" s="914" t="s">
        <v>371</v>
      </c>
      <c r="D118" s="214" t="s">
        <v>41</v>
      </c>
      <c r="E118" s="203">
        <v>87</v>
      </c>
      <c r="F118" s="203">
        <v>87</v>
      </c>
      <c r="G118" s="203">
        <v>87</v>
      </c>
      <c r="H118" s="204">
        <v>87</v>
      </c>
      <c r="I118" s="204">
        <v>87</v>
      </c>
      <c r="J118" s="204">
        <v>87</v>
      </c>
      <c r="K118" s="204">
        <v>87</v>
      </c>
      <c r="L118" s="204">
        <v>87</v>
      </c>
      <c r="M118" s="204">
        <v>87</v>
      </c>
      <c r="N118" s="204">
        <v>87</v>
      </c>
      <c r="O118" s="204"/>
      <c r="P118" s="204">
        <v>143</v>
      </c>
      <c r="Q118" s="215"/>
      <c r="R118" s="215"/>
      <c r="S118" s="215"/>
      <c r="T118" s="216"/>
      <c r="U118" s="203">
        <v>0</v>
      </c>
      <c r="V118" s="204">
        <v>11</v>
      </c>
      <c r="W118" s="204">
        <v>22</v>
      </c>
      <c r="X118" s="204">
        <v>46</v>
      </c>
      <c r="Y118" s="204">
        <v>50</v>
      </c>
      <c r="Z118" s="204">
        <v>56</v>
      </c>
      <c r="AA118" s="204">
        <v>59</v>
      </c>
      <c r="AB118" s="204">
        <v>64</v>
      </c>
      <c r="AC118" s="204">
        <v>76</v>
      </c>
      <c r="AD118" s="204"/>
      <c r="AE118" s="215"/>
      <c r="AF118" s="215"/>
      <c r="AG118" s="863"/>
      <c r="AH118" s="872" t="s">
        <v>371</v>
      </c>
      <c r="AI118" s="917" t="s">
        <v>372</v>
      </c>
      <c r="AJ118" s="859" t="s">
        <v>69</v>
      </c>
      <c r="AK118" s="875" t="s">
        <v>469</v>
      </c>
      <c r="AL118" s="859" t="s">
        <v>371</v>
      </c>
      <c r="AM118" s="859" t="s">
        <v>69</v>
      </c>
      <c r="AN118" s="859" t="s">
        <v>334</v>
      </c>
      <c r="AO118" s="839">
        <v>628525.7680783032</v>
      </c>
      <c r="AP118" s="839">
        <v>306775.50657670101</v>
      </c>
      <c r="AQ118" s="839">
        <v>321750.26150160225</v>
      </c>
      <c r="AR118" s="859" t="s">
        <v>69</v>
      </c>
      <c r="AS118" s="921" t="s">
        <v>335</v>
      </c>
      <c r="AT118" s="918">
        <v>628525.7680783032</v>
      </c>
      <c r="AU118" s="921" t="s">
        <v>335</v>
      </c>
      <c r="AV118" s="918">
        <v>628525.7680783032</v>
      </c>
      <c r="AW118" s="921" t="s">
        <v>336</v>
      </c>
      <c r="AX118" s="918">
        <v>628525.7680783032</v>
      </c>
      <c r="AY118" s="839">
        <v>628525.7680783032</v>
      </c>
      <c r="AZ118" s="911"/>
    </row>
    <row r="119" spans="1:52" ht="24" customHeight="1" thickBot="1" x14ac:dyDescent="0.3">
      <c r="A119" s="867"/>
      <c r="B119" s="929"/>
      <c r="C119" s="915"/>
      <c r="D119" s="206" t="s">
        <v>3</v>
      </c>
      <c r="E119" s="543">
        <v>28658702</v>
      </c>
      <c r="F119" s="543">
        <v>28658702</v>
      </c>
      <c r="G119" s="543">
        <v>28658702</v>
      </c>
      <c r="H119" s="544">
        <v>28658702</v>
      </c>
      <c r="I119" s="544">
        <v>28658702</v>
      </c>
      <c r="J119" s="544">
        <v>29274273</v>
      </c>
      <c r="K119" s="544">
        <v>29274273</v>
      </c>
      <c r="L119" s="544">
        <v>29274273</v>
      </c>
      <c r="M119" s="544">
        <v>29274273</v>
      </c>
      <c r="N119" s="544">
        <v>30544661</v>
      </c>
      <c r="O119" s="544"/>
      <c r="P119" s="544">
        <v>27557581</v>
      </c>
      <c r="Q119" s="207"/>
      <c r="R119" s="207"/>
      <c r="S119" s="207"/>
      <c r="T119" s="208"/>
      <c r="U119" s="543">
        <v>0</v>
      </c>
      <c r="V119" s="544">
        <v>10595625</v>
      </c>
      <c r="W119" s="544">
        <v>14606361</v>
      </c>
      <c r="X119" s="544">
        <v>14615846</v>
      </c>
      <c r="Y119" s="544">
        <v>14625453</v>
      </c>
      <c r="Z119" s="544">
        <v>15169250</v>
      </c>
      <c r="AA119" s="544">
        <v>14833998</v>
      </c>
      <c r="AB119" s="544">
        <v>14833998</v>
      </c>
      <c r="AC119" s="544">
        <v>16669250</v>
      </c>
      <c r="AD119" s="544"/>
      <c r="AE119" s="207"/>
      <c r="AF119" s="207"/>
      <c r="AG119" s="864"/>
      <c r="AH119" s="873"/>
      <c r="AI119" s="917"/>
      <c r="AJ119" s="840"/>
      <c r="AK119" s="876"/>
      <c r="AL119" s="840"/>
      <c r="AM119" s="840"/>
      <c r="AN119" s="840"/>
      <c r="AO119" s="857"/>
      <c r="AP119" s="857"/>
      <c r="AQ119" s="857"/>
      <c r="AR119" s="840"/>
      <c r="AS119" s="922"/>
      <c r="AT119" s="919"/>
      <c r="AU119" s="922"/>
      <c r="AV119" s="919"/>
      <c r="AW119" s="922"/>
      <c r="AX119" s="919"/>
      <c r="AY119" s="857"/>
      <c r="AZ119" s="912"/>
    </row>
    <row r="120" spans="1:52" ht="24" customHeight="1" thickBot="1" x14ac:dyDescent="0.3">
      <c r="A120" s="867"/>
      <c r="B120" s="929"/>
      <c r="C120" s="915"/>
      <c r="D120" s="206" t="s">
        <v>42</v>
      </c>
      <c r="E120" s="209">
        <v>0</v>
      </c>
      <c r="F120" s="209">
        <v>0</v>
      </c>
      <c r="G120" s="209">
        <v>0</v>
      </c>
      <c r="H120" s="210">
        <v>0</v>
      </c>
      <c r="I120" s="210">
        <v>0</v>
      </c>
      <c r="J120" s="210">
        <v>0</v>
      </c>
      <c r="K120" s="210">
        <v>0</v>
      </c>
      <c r="L120" s="210">
        <v>0</v>
      </c>
      <c r="M120" s="210">
        <v>0</v>
      </c>
      <c r="N120" s="210">
        <v>0</v>
      </c>
      <c r="O120" s="210"/>
      <c r="P120" s="210">
        <v>0</v>
      </c>
      <c r="Q120" s="211"/>
      <c r="R120" s="211"/>
      <c r="S120" s="211"/>
      <c r="T120" s="212"/>
      <c r="U120" s="209">
        <v>0</v>
      </c>
      <c r="V120" s="210">
        <v>0</v>
      </c>
      <c r="W120" s="210">
        <v>0</v>
      </c>
      <c r="X120" s="210">
        <v>0</v>
      </c>
      <c r="Y120" s="210">
        <v>0</v>
      </c>
      <c r="Z120" s="210">
        <v>0</v>
      </c>
      <c r="AA120" s="210">
        <v>0</v>
      </c>
      <c r="AB120" s="210">
        <v>0</v>
      </c>
      <c r="AC120" s="210">
        <v>0</v>
      </c>
      <c r="AD120" s="210"/>
      <c r="AE120" s="211"/>
      <c r="AF120" s="211"/>
      <c r="AG120" s="864"/>
      <c r="AH120" s="873"/>
      <c r="AI120" s="917"/>
      <c r="AJ120" s="840"/>
      <c r="AK120" s="876"/>
      <c r="AL120" s="840"/>
      <c r="AM120" s="840"/>
      <c r="AN120" s="840"/>
      <c r="AO120" s="857"/>
      <c r="AP120" s="857"/>
      <c r="AQ120" s="857"/>
      <c r="AR120" s="840"/>
      <c r="AS120" s="922"/>
      <c r="AT120" s="919"/>
      <c r="AU120" s="922"/>
      <c r="AV120" s="919"/>
      <c r="AW120" s="922"/>
      <c r="AX120" s="919"/>
      <c r="AY120" s="857"/>
      <c r="AZ120" s="912"/>
    </row>
    <row r="121" spans="1:52" ht="24" customHeight="1" thickBot="1" x14ac:dyDescent="0.3">
      <c r="A121" s="867"/>
      <c r="B121" s="929"/>
      <c r="C121" s="915"/>
      <c r="D121" s="206" t="s">
        <v>4</v>
      </c>
      <c r="E121" s="209">
        <v>4071158</v>
      </c>
      <c r="F121" s="209">
        <v>4071158</v>
      </c>
      <c r="G121" s="209">
        <v>4071158</v>
      </c>
      <c r="H121" s="210">
        <v>4071158</v>
      </c>
      <c r="I121" s="210">
        <v>4071158</v>
      </c>
      <c r="J121" s="210">
        <v>4071158</v>
      </c>
      <c r="K121" s="210">
        <v>4071158</v>
      </c>
      <c r="L121" s="210">
        <v>4071158</v>
      </c>
      <c r="M121" s="210">
        <v>4071158</v>
      </c>
      <c r="N121" s="210">
        <v>4071158</v>
      </c>
      <c r="O121" s="210"/>
      <c r="P121" s="210">
        <v>4071158</v>
      </c>
      <c r="Q121" s="211"/>
      <c r="R121" s="211"/>
      <c r="S121" s="211"/>
      <c r="T121" s="212"/>
      <c r="U121" s="543">
        <v>2035079</v>
      </c>
      <c r="V121" s="544">
        <v>3278274</v>
      </c>
      <c r="W121" s="544">
        <v>3618008</v>
      </c>
      <c r="X121" s="544">
        <v>3975921</v>
      </c>
      <c r="Y121" s="544">
        <v>3975921</v>
      </c>
      <c r="Z121" s="544">
        <v>4070338</v>
      </c>
      <c r="AA121" s="544">
        <v>4070338</v>
      </c>
      <c r="AB121" s="544">
        <v>4070338</v>
      </c>
      <c r="AC121" s="544">
        <v>4070338</v>
      </c>
      <c r="AD121" s="544"/>
      <c r="AE121" s="211"/>
      <c r="AF121" s="211"/>
      <c r="AG121" s="864"/>
      <c r="AH121" s="873"/>
      <c r="AI121" s="917"/>
      <c r="AJ121" s="840"/>
      <c r="AK121" s="876"/>
      <c r="AL121" s="840"/>
      <c r="AM121" s="840"/>
      <c r="AN121" s="840"/>
      <c r="AO121" s="857"/>
      <c r="AP121" s="857"/>
      <c r="AQ121" s="857"/>
      <c r="AR121" s="840"/>
      <c r="AS121" s="922"/>
      <c r="AT121" s="919"/>
      <c r="AU121" s="922"/>
      <c r="AV121" s="919"/>
      <c r="AW121" s="922"/>
      <c r="AX121" s="919"/>
      <c r="AY121" s="857"/>
      <c r="AZ121" s="912"/>
    </row>
    <row r="122" spans="1:52" ht="24" customHeight="1" thickBot="1" x14ac:dyDescent="0.3">
      <c r="A122" s="867"/>
      <c r="B122" s="929"/>
      <c r="C122" s="915"/>
      <c r="D122" s="206" t="s">
        <v>43</v>
      </c>
      <c r="E122" s="209">
        <v>87</v>
      </c>
      <c r="F122" s="209">
        <v>87</v>
      </c>
      <c r="G122" s="209">
        <v>87</v>
      </c>
      <c r="H122" s="210">
        <v>87</v>
      </c>
      <c r="I122" s="210">
        <v>87</v>
      </c>
      <c r="J122" s="210">
        <v>87</v>
      </c>
      <c r="K122" s="210">
        <v>87</v>
      </c>
      <c r="L122" s="210">
        <v>87</v>
      </c>
      <c r="M122" s="210">
        <v>87</v>
      </c>
      <c r="N122" s="210">
        <v>87</v>
      </c>
      <c r="O122" s="210"/>
      <c r="P122" s="210">
        <v>143</v>
      </c>
      <c r="Q122" s="210"/>
      <c r="R122" s="210"/>
      <c r="S122" s="210"/>
      <c r="T122" s="545"/>
      <c r="U122" s="209">
        <v>0</v>
      </c>
      <c r="V122" s="210">
        <v>11</v>
      </c>
      <c r="W122" s="210">
        <v>22</v>
      </c>
      <c r="X122" s="210">
        <v>46</v>
      </c>
      <c r="Y122" s="210">
        <v>50</v>
      </c>
      <c r="Z122" s="210">
        <v>56</v>
      </c>
      <c r="AA122" s="210">
        <v>59</v>
      </c>
      <c r="AB122" s="210">
        <v>64</v>
      </c>
      <c r="AC122" s="210">
        <v>76</v>
      </c>
      <c r="AD122" s="210"/>
      <c r="AE122" s="210"/>
      <c r="AF122" s="210"/>
      <c r="AG122" s="864"/>
      <c r="AH122" s="873"/>
      <c r="AI122" s="917"/>
      <c r="AJ122" s="840"/>
      <c r="AK122" s="876"/>
      <c r="AL122" s="840"/>
      <c r="AM122" s="840"/>
      <c r="AN122" s="840"/>
      <c r="AO122" s="857"/>
      <c r="AP122" s="857"/>
      <c r="AQ122" s="857"/>
      <c r="AR122" s="840"/>
      <c r="AS122" s="922"/>
      <c r="AT122" s="919"/>
      <c r="AU122" s="922"/>
      <c r="AV122" s="919"/>
      <c r="AW122" s="922"/>
      <c r="AX122" s="919"/>
      <c r="AY122" s="857"/>
      <c r="AZ122" s="912"/>
    </row>
    <row r="123" spans="1:52" ht="24" customHeight="1" thickBot="1" x14ac:dyDescent="0.3">
      <c r="A123" s="867"/>
      <c r="B123" s="929"/>
      <c r="C123" s="916"/>
      <c r="D123" s="213" t="s">
        <v>45</v>
      </c>
      <c r="E123" s="546">
        <v>32729860</v>
      </c>
      <c r="F123" s="546">
        <v>32729860</v>
      </c>
      <c r="G123" s="546">
        <v>32729860</v>
      </c>
      <c r="H123" s="547">
        <v>32729860</v>
      </c>
      <c r="I123" s="547">
        <v>32729860</v>
      </c>
      <c r="J123" s="547">
        <v>33345431</v>
      </c>
      <c r="K123" s="547">
        <v>33345431</v>
      </c>
      <c r="L123" s="547">
        <v>33345431</v>
      </c>
      <c r="M123" s="547">
        <v>33345431</v>
      </c>
      <c r="N123" s="547">
        <v>34615819</v>
      </c>
      <c r="O123" s="547"/>
      <c r="P123" s="547">
        <v>31628739</v>
      </c>
      <c r="Q123" s="548"/>
      <c r="R123" s="548"/>
      <c r="S123" s="548"/>
      <c r="T123" s="549"/>
      <c r="U123" s="546">
        <v>2035079</v>
      </c>
      <c r="V123" s="547">
        <v>13873899</v>
      </c>
      <c r="W123" s="547">
        <v>18224369</v>
      </c>
      <c r="X123" s="547">
        <v>18591767</v>
      </c>
      <c r="Y123" s="547">
        <v>18601374</v>
      </c>
      <c r="Z123" s="210">
        <v>19239588</v>
      </c>
      <c r="AA123" s="210">
        <v>18904336.35377663</v>
      </c>
      <c r="AB123" s="210">
        <v>18904336</v>
      </c>
      <c r="AC123" s="210">
        <v>20739588</v>
      </c>
      <c r="AD123" s="210"/>
      <c r="AE123" s="548"/>
      <c r="AF123" s="548"/>
      <c r="AG123" s="865"/>
      <c r="AH123" s="874"/>
      <c r="AI123" s="917"/>
      <c r="AJ123" s="841"/>
      <c r="AK123" s="877"/>
      <c r="AL123" s="841"/>
      <c r="AM123" s="841"/>
      <c r="AN123" s="841"/>
      <c r="AO123" s="858"/>
      <c r="AP123" s="858"/>
      <c r="AQ123" s="858"/>
      <c r="AR123" s="841"/>
      <c r="AS123" s="923"/>
      <c r="AT123" s="920"/>
      <c r="AU123" s="923"/>
      <c r="AV123" s="920"/>
      <c r="AW123" s="923"/>
      <c r="AX123" s="920"/>
      <c r="AY123" s="858"/>
      <c r="AZ123" s="913"/>
    </row>
    <row r="124" spans="1:52" ht="24" customHeight="1" thickBot="1" x14ac:dyDescent="0.3">
      <c r="A124" s="867"/>
      <c r="B124" s="929"/>
      <c r="C124" s="914" t="s">
        <v>373</v>
      </c>
      <c r="D124" s="214" t="s">
        <v>41</v>
      </c>
      <c r="E124" s="203">
        <v>968</v>
      </c>
      <c r="F124" s="203">
        <v>968</v>
      </c>
      <c r="G124" s="203">
        <v>968</v>
      </c>
      <c r="H124" s="204">
        <v>968</v>
      </c>
      <c r="I124" s="204">
        <v>968</v>
      </c>
      <c r="J124" s="204">
        <v>968</v>
      </c>
      <c r="K124" s="204">
        <v>968</v>
      </c>
      <c r="L124" s="204">
        <v>968</v>
      </c>
      <c r="M124" s="204">
        <v>968</v>
      </c>
      <c r="N124" s="204">
        <v>968</v>
      </c>
      <c r="O124" s="204" t="s">
        <v>471</v>
      </c>
      <c r="P124" s="204">
        <f>1588+20</f>
        <v>1608</v>
      </c>
      <c r="Q124" s="215"/>
      <c r="R124" s="215"/>
      <c r="S124" s="215"/>
      <c r="T124" s="216"/>
      <c r="U124" s="203">
        <v>0</v>
      </c>
      <c r="V124" s="204">
        <v>4</v>
      </c>
      <c r="W124" s="204">
        <v>7</v>
      </c>
      <c r="X124" s="204">
        <v>30</v>
      </c>
      <c r="Y124" s="204">
        <v>55</v>
      </c>
      <c r="Z124" s="204">
        <v>91</v>
      </c>
      <c r="AA124" s="204">
        <v>96</v>
      </c>
      <c r="AB124" s="204">
        <v>118</v>
      </c>
      <c r="AC124" s="204">
        <v>153</v>
      </c>
      <c r="AD124" s="204"/>
      <c r="AE124" s="215"/>
      <c r="AF124" s="215"/>
      <c r="AG124" s="863"/>
      <c r="AH124" s="872" t="s">
        <v>374</v>
      </c>
      <c r="AI124" s="917" t="s">
        <v>69</v>
      </c>
      <c r="AJ124" s="859" t="s">
        <v>69</v>
      </c>
      <c r="AK124" s="875" t="s">
        <v>469</v>
      </c>
      <c r="AL124" s="859" t="s">
        <v>375</v>
      </c>
      <c r="AM124" s="859" t="s">
        <v>69</v>
      </c>
      <c r="AN124" s="859" t="s">
        <v>334</v>
      </c>
      <c r="AO124" s="905" t="s">
        <v>69</v>
      </c>
      <c r="AP124" s="905" t="s">
        <v>69</v>
      </c>
      <c r="AQ124" s="905" t="s">
        <v>69</v>
      </c>
      <c r="AR124" s="905" t="s">
        <v>69</v>
      </c>
      <c r="AS124" s="905" t="s">
        <v>335</v>
      </c>
      <c r="AT124" s="905" t="s">
        <v>69</v>
      </c>
      <c r="AU124" s="905" t="s">
        <v>335</v>
      </c>
      <c r="AV124" s="905" t="s">
        <v>69</v>
      </c>
      <c r="AW124" s="859" t="s">
        <v>336</v>
      </c>
      <c r="AX124" s="905" t="s">
        <v>69</v>
      </c>
      <c r="AY124" s="908" t="s">
        <v>69</v>
      </c>
      <c r="AZ124" s="911"/>
    </row>
    <row r="125" spans="1:52" ht="24" customHeight="1" thickBot="1" x14ac:dyDescent="0.3">
      <c r="A125" s="867"/>
      <c r="B125" s="929"/>
      <c r="C125" s="915"/>
      <c r="D125" s="206" t="s">
        <v>3</v>
      </c>
      <c r="E125" s="543">
        <v>318844723</v>
      </c>
      <c r="F125" s="543">
        <v>318844723</v>
      </c>
      <c r="G125" s="543">
        <v>318844723</v>
      </c>
      <c r="H125" s="544">
        <v>318844723</v>
      </c>
      <c r="I125" s="544">
        <v>318844723</v>
      </c>
      <c r="J125" s="544">
        <v>325693312</v>
      </c>
      <c r="K125" s="544">
        <v>325693312</v>
      </c>
      <c r="L125" s="544">
        <v>325693312</v>
      </c>
      <c r="M125" s="544">
        <v>325693312</v>
      </c>
      <c r="N125" s="544">
        <v>339827110</v>
      </c>
      <c r="O125" s="544"/>
      <c r="P125" s="544">
        <v>306594108</v>
      </c>
      <c r="Q125" s="207"/>
      <c r="R125" s="207"/>
      <c r="S125" s="207"/>
      <c r="T125" s="208"/>
      <c r="U125" s="543">
        <v>0</v>
      </c>
      <c r="V125" s="544">
        <v>3371335</v>
      </c>
      <c r="W125" s="544">
        <v>4647479</v>
      </c>
      <c r="X125" s="544">
        <v>4650496</v>
      </c>
      <c r="Y125" s="544">
        <v>4661065</v>
      </c>
      <c r="Z125" s="544">
        <v>5544734</v>
      </c>
      <c r="AA125" s="544">
        <v>4999949</v>
      </c>
      <c r="AB125" s="544">
        <v>4999949</v>
      </c>
      <c r="AC125" s="544">
        <v>7044734</v>
      </c>
      <c r="AD125" s="544"/>
      <c r="AE125" s="207"/>
      <c r="AF125" s="207"/>
      <c r="AG125" s="864"/>
      <c r="AH125" s="873"/>
      <c r="AI125" s="917"/>
      <c r="AJ125" s="840"/>
      <c r="AK125" s="876"/>
      <c r="AL125" s="840"/>
      <c r="AM125" s="840"/>
      <c r="AN125" s="840"/>
      <c r="AO125" s="906"/>
      <c r="AP125" s="906"/>
      <c r="AQ125" s="906"/>
      <c r="AR125" s="906"/>
      <c r="AS125" s="906"/>
      <c r="AT125" s="906"/>
      <c r="AU125" s="906"/>
      <c r="AV125" s="906"/>
      <c r="AW125" s="840"/>
      <c r="AX125" s="906"/>
      <c r="AY125" s="909"/>
      <c r="AZ125" s="912"/>
    </row>
    <row r="126" spans="1:52" ht="24" customHeight="1" thickBot="1" x14ac:dyDescent="0.3">
      <c r="A126" s="867"/>
      <c r="B126" s="929"/>
      <c r="C126" s="915"/>
      <c r="D126" s="206" t="s">
        <v>42</v>
      </c>
      <c r="E126" s="209">
        <v>0</v>
      </c>
      <c r="F126" s="209">
        <v>0</v>
      </c>
      <c r="G126" s="209">
        <v>0</v>
      </c>
      <c r="H126" s="210">
        <v>0</v>
      </c>
      <c r="I126" s="210">
        <v>0</v>
      </c>
      <c r="J126" s="210">
        <v>0</v>
      </c>
      <c r="K126" s="210">
        <v>0</v>
      </c>
      <c r="L126" s="210">
        <v>0</v>
      </c>
      <c r="M126" s="210">
        <v>0</v>
      </c>
      <c r="N126" s="210">
        <v>0</v>
      </c>
      <c r="O126" s="210"/>
      <c r="P126" s="210">
        <v>0</v>
      </c>
      <c r="Q126" s="211"/>
      <c r="R126" s="211"/>
      <c r="S126" s="211"/>
      <c r="T126" s="212"/>
      <c r="U126" s="209">
        <v>0</v>
      </c>
      <c r="V126" s="210">
        <v>0</v>
      </c>
      <c r="W126" s="210">
        <v>0</v>
      </c>
      <c r="X126" s="210">
        <v>0</v>
      </c>
      <c r="Y126" s="210">
        <v>0</v>
      </c>
      <c r="Z126" s="210">
        <v>0</v>
      </c>
      <c r="AA126" s="210">
        <v>0</v>
      </c>
      <c r="AB126" s="210">
        <v>0</v>
      </c>
      <c r="AC126" s="210">
        <v>0</v>
      </c>
      <c r="AD126" s="210"/>
      <c r="AE126" s="211"/>
      <c r="AF126" s="211"/>
      <c r="AG126" s="864"/>
      <c r="AH126" s="873"/>
      <c r="AI126" s="917"/>
      <c r="AJ126" s="840"/>
      <c r="AK126" s="876"/>
      <c r="AL126" s="840"/>
      <c r="AM126" s="840"/>
      <c r="AN126" s="840"/>
      <c r="AO126" s="906"/>
      <c r="AP126" s="906"/>
      <c r="AQ126" s="906"/>
      <c r="AR126" s="906"/>
      <c r="AS126" s="906"/>
      <c r="AT126" s="906"/>
      <c r="AU126" s="906"/>
      <c r="AV126" s="906"/>
      <c r="AW126" s="840"/>
      <c r="AX126" s="906"/>
      <c r="AY126" s="909"/>
      <c r="AZ126" s="912"/>
    </row>
    <row r="127" spans="1:52" ht="24" customHeight="1" thickBot="1" x14ac:dyDescent="0.3">
      <c r="A127" s="867"/>
      <c r="B127" s="929"/>
      <c r="C127" s="915"/>
      <c r="D127" s="206" t="s">
        <v>4</v>
      </c>
      <c r="E127" s="209">
        <v>20496175</v>
      </c>
      <c r="F127" s="209">
        <v>20496175</v>
      </c>
      <c r="G127" s="209">
        <v>20496175</v>
      </c>
      <c r="H127" s="210">
        <v>20496175</v>
      </c>
      <c r="I127" s="210">
        <v>20496175</v>
      </c>
      <c r="J127" s="210">
        <v>20496175</v>
      </c>
      <c r="K127" s="210">
        <v>20496175</v>
      </c>
      <c r="L127" s="210">
        <v>20496175</v>
      </c>
      <c r="M127" s="210">
        <v>20496175</v>
      </c>
      <c r="N127" s="210">
        <v>20496175</v>
      </c>
      <c r="O127" s="210"/>
      <c r="P127" s="210">
        <v>20496175</v>
      </c>
      <c r="Q127" s="211"/>
      <c r="R127" s="211"/>
      <c r="S127" s="211"/>
      <c r="T127" s="212"/>
      <c r="U127" s="543">
        <v>10245572</v>
      </c>
      <c r="V127" s="544">
        <v>16504415</v>
      </c>
      <c r="W127" s="544">
        <v>18214799</v>
      </c>
      <c r="X127" s="544">
        <v>20016704</v>
      </c>
      <c r="Y127" s="544">
        <v>20016704</v>
      </c>
      <c r="Z127" s="544">
        <v>20492045</v>
      </c>
      <c r="AA127" s="544">
        <v>20523310</v>
      </c>
      <c r="AB127" s="544">
        <v>20523310</v>
      </c>
      <c r="AC127" s="544">
        <v>20523310</v>
      </c>
      <c r="AD127" s="544"/>
      <c r="AE127" s="211"/>
      <c r="AF127" s="211"/>
      <c r="AG127" s="864"/>
      <c r="AH127" s="873"/>
      <c r="AI127" s="917"/>
      <c r="AJ127" s="840"/>
      <c r="AK127" s="876"/>
      <c r="AL127" s="840"/>
      <c r="AM127" s="840"/>
      <c r="AN127" s="840"/>
      <c r="AO127" s="906"/>
      <c r="AP127" s="906"/>
      <c r="AQ127" s="906"/>
      <c r="AR127" s="906"/>
      <c r="AS127" s="906"/>
      <c r="AT127" s="906"/>
      <c r="AU127" s="906"/>
      <c r="AV127" s="906"/>
      <c r="AW127" s="840"/>
      <c r="AX127" s="906"/>
      <c r="AY127" s="909"/>
      <c r="AZ127" s="912"/>
    </row>
    <row r="128" spans="1:52" ht="24" customHeight="1" thickBot="1" x14ac:dyDescent="0.3">
      <c r="A128" s="867"/>
      <c r="B128" s="929"/>
      <c r="C128" s="915"/>
      <c r="D128" s="206" t="s">
        <v>43</v>
      </c>
      <c r="E128" s="209">
        <v>968</v>
      </c>
      <c r="F128" s="209">
        <v>968</v>
      </c>
      <c r="G128" s="209">
        <v>968</v>
      </c>
      <c r="H128" s="210">
        <v>968</v>
      </c>
      <c r="I128" s="210">
        <v>968</v>
      </c>
      <c r="J128" s="210">
        <v>968</v>
      </c>
      <c r="K128" s="210">
        <v>968</v>
      </c>
      <c r="L128" s="210">
        <v>968</v>
      </c>
      <c r="M128" s="210">
        <v>968</v>
      </c>
      <c r="N128" s="210">
        <v>968</v>
      </c>
      <c r="O128" s="210"/>
      <c r="P128" s="210">
        <v>1588</v>
      </c>
      <c r="Q128" s="210"/>
      <c r="R128" s="210"/>
      <c r="S128" s="210"/>
      <c r="T128" s="545"/>
      <c r="U128" s="209">
        <v>0</v>
      </c>
      <c r="V128" s="210">
        <v>4</v>
      </c>
      <c r="W128" s="210">
        <v>7</v>
      </c>
      <c r="X128" s="210">
        <v>30</v>
      </c>
      <c r="Y128" s="210">
        <v>55</v>
      </c>
      <c r="Z128" s="210">
        <v>91</v>
      </c>
      <c r="AA128" s="210">
        <v>96</v>
      </c>
      <c r="AB128" s="210">
        <v>118</v>
      </c>
      <c r="AC128" s="210">
        <v>153</v>
      </c>
      <c r="AD128" s="210"/>
      <c r="AE128" s="210"/>
      <c r="AF128" s="210"/>
      <c r="AG128" s="864"/>
      <c r="AH128" s="873"/>
      <c r="AI128" s="917"/>
      <c r="AJ128" s="840"/>
      <c r="AK128" s="876"/>
      <c r="AL128" s="840"/>
      <c r="AM128" s="840"/>
      <c r="AN128" s="840"/>
      <c r="AO128" s="906"/>
      <c r="AP128" s="906"/>
      <c r="AQ128" s="906"/>
      <c r="AR128" s="906"/>
      <c r="AS128" s="906"/>
      <c r="AT128" s="906"/>
      <c r="AU128" s="906"/>
      <c r="AV128" s="906"/>
      <c r="AW128" s="840"/>
      <c r="AX128" s="906"/>
      <c r="AY128" s="909"/>
      <c r="AZ128" s="912"/>
    </row>
    <row r="129" spans="1:52" ht="24" customHeight="1" thickBot="1" x14ac:dyDescent="0.3">
      <c r="A129" s="867"/>
      <c r="B129" s="929"/>
      <c r="C129" s="916"/>
      <c r="D129" s="213" t="s">
        <v>45</v>
      </c>
      <c r="E129" s="546">
        <v>339340898</v>
      </c>
      <c r="F129" s="546">
        <v>339340898</v>
      </c>
      <c r="G129" s="546">
        <v>339340898</v>
      </c>
      <c r="H129" s="547">
        <v>339340898</v>
      </c>
      <c r="I129" s="547">
        <v>339340898</v>
      </c>
      <c r="J129" s="547">
        <v>346189487</v>
      </c>
      <c r="K129" s="547">
        <v>346189487</v>
      </c>
      <c r="L129" s="547">
        <v>346189487</v>
      </c>
      <c r="M129" s="547">
        <v>346189487</v>
      </c>
      <c r="N129" s="547">
        <v>360323285</v>
      </c>
      <c r="O129" s="547"/>
      <c r="P129" s="547">
        <v>327090283</v>
      </c>
      <c r="Q129" s="548"/>
      <c r="R129" s="548"/>
      <c r="S129" s="548"/>
      <c r="T129" s="549"/>
      <c r="U129" s="546">
        <v>10245572</v>
      </c>
      <c r="V129" s="547">
        <v>19875750</v>
      </c>
      <c r="W129" s="547">
        <v>22862278</v>
      </c>
      <c r="X129" s="547">
        <v>24667200</v>
      </c>
      <c r="Y129" s="547">
        <v>24677768</v>
      </c>
      <c r="Z129" s="210">
        <v>26036779</v>
      </c>
      <c r="AA129" s="210">
        <f>+AA125+AA127</f>
        <v>25523259</v>
      </c>
      <c r="AB129" s="210">
        <v>25523259</v>
      </c>
      <c r="AC129" s="210">
        <v>27568044</v>
      </c>
      <c r="AD129" s="210"/>
      <c r="AE129" s="548"/>
      <c r="AF129" s="548"/>
      <c r="AG129" s="865"/>
      <c r="AH129" s="874"/>
      <c r="AI129" s="917"/>
      <c r="AJ129" s="841"/>
      <c r="AK129" s="877"/>
      <c r="AL129" s="841"/>
      <c r="AM129" s="841"/>
      <c r="AN129" s="841"/>
      <c r="AO129" s="907"/>
      <c r="AP129" s="907"/>
      <c r="AQ129" s="907"/>
      <c r="AR129" s="907"/>
      <c r="AS129" s="907"/>
      <c r="AT129" s="907"/>
      <c r="AU129" s="907"/>
      <c r="AV129" s="907"/>
      <c r="AW129" s="841"/>
      <c r="AX129" s="907"/>
      <c r="AY129" s="910"/>
      <c r="AZ129" s="913"/>
    </row>
    <row r="130" spans="1:52" ht="35.25" customHeight="1" x14ac:dyDescent="0.25">
      <c r="A130" s="867"/>
      <c r="B130" s="929"/>
      <c r="C130" s="896" t="s">
        <v>376</v>
      </c>
      <c r="D130" s="217" t="s">
        <v>377</v>
      </c>
      <c r="E130" s="550">
        <f t="shared" ref="E130:G133" si="0">+E10+E16+E22+E28+E34+E40+E46+E52+E58+E64+E70+E76+E82+E88+E94+E100+E106+E112+E118+E124</f>
        <v>5000</v>
      </c>
      <c r="F130" s="550">
        <f t="shared" si="0"/>
        <v>5000</v>
      </c>
      <c r="G130" s="551">
        <f>+G10+G16+G22+G28+G34+G40+G46+G52+G58+G64+G70+G76+G82+G88+G94+G100+G106+G112+G118+G124</f>
        <v>5000</v>
      </c>
      <c r="H130" s="552">
        <f t="shared" ref="H130:N133" si="1">+H10+H16+H22+H28+H34+H40+H46+H52+H58+H64+H70+H76+H82+H88+H94+H100+H106+H112+H118+H124</f>
        <v>5000</v>
      </c>
      <c r="I130" s="552">
        <f t="shared" si="1"/>
        <v>5000</v>
      </c>
      <c r="J130" s="552">
        <f>+J10+J16+J22+J28+J34+J40+J46+J52+J58+J64+J70+J76+J82+J88+J94+J100+J106+J112+J118+J124</f>
        <v>5000</v>
      </c>
      <c r="K130" s="552">
        <f t="shared" ref="K130:N131" si="2">+K10+K16+K22+K28+K34+K40+K46+K52+K58+K64+K70+K76+K82+K88+K94+K100+K106+K112+K118+K124</f>
        <v>5000</v>
      </c>
      <c r="L130" s="552">
        <f t="shared" si="2"/>
        <v>5000</v>
      </c>
      <c r="M130" s="552">
        <f t="shared" si="2"/>
        <v>5000</v>
      </c>
      <c r="N130" s="552">
        <f t="shared" si="2"/>
        <v>5000</v>
      </c>
      <c r="O130" s="552"/>
      <c r="P130" s="552">
        <f t="shared" ref="P130" si="3">+P10+P16+P22+P28+P34+P40+P46+P52+P58+P64+P70+P76+P82+P88+P94+P100+P106+P112+P118+P124</f>
        <v>8220</v>
      </c>
      <c r="Q130" s="552"/>
      <c r="R130" s="552"/>
      <c r="S130" s="552"/>
      <c r="T130" s="552"/>
      <c r="U130" s="551">
        <f>+U10+U16+U22+U28+U34+U40+U46+U52+U58+U64+U70+U76+U82+U88+U94+U100+U106+U112+U118+U124</f>
        <v>0</v>
      </c>
      <c r="V130" s="552">
        <f t="shared" ref="V130:W130" si="4">+V10+V16+V22+V28+V34+V40+V46+V52+V58+V64+V70+V76+V82+V88+V94+V100+V106+V112+V118+V124</f>
        <v>1032</v>
      </c>
      <c r="W130" s="552">
        <f t="shared" si="4"/>
        <v>2034</v>
      </c>
      <c r="X130" s="552">
        <f>+X10+X16+X22+X28+X34+X40+X46+X52+X58+X64+X70+X76+X82+X88+X94+X100+X106+X112+X118+X124</f>
        <v>3536</v>
      </c>
      <c r="Y130" s="552">
        <f t="shared" ref="Y130:AC133" si="5">+Y10+Y16+Y22+Y28+Y34+Y40+Y46+Y52+Y58+Y64+Y70+Y76+Y82+Y88+Y94+Y100+Y106+Y112+Y118+Y124</f>
        <v>4014</v>
      </c>
      <c r="Z130" s="552">
        <f t="shared" si="5"/>
        <v>4647</v>
      </c>
      <c r="AA130" s="552">
        <f t="shared" si="5"/>
        <v>4857</v>
      </c>
      <c r="AB130" s="552">
        <f t="shared" si="5"/>
        <v>5215</v>
      </c>
      <c r="AC130" s="552">
        <f t="shared" si="5"/>
        <v>6265</v>
      </c>
      <c r="AD130" s="552"/>
      <c r="AE130" s="552"/>
      <c r="AF130" s="552"/>
      <c r="AG130" s="899"/>
      <c r="AH130" s="902" t="s">
        <v>378</v>
      </c>
      <c r="AI130" s="890" t="s">
        <v>69</v>
      </c>
      <c r="AJ130" s="890" t="s">
        <v>69</v>
      </c>
      <c r="AK130" s="890" t="s">
        <v>69</v>
      </c>
      <c r="AL130" s="890" t="s">
        <v>378</v>
      </c>
      <c r="AM130" s="890" t="s">
        <v>69</v>
      </c>
      <c r="AN130" s="875" t="s">
        <v>379</v>
      </c>
      <c r="AO130" s="881">
        <v>7804660.0000000009</v>
      </c>
      <c r="AP130" s="881">
        <v>3721766.6758073391</v>
      </c>
      <c r="AQ130" s="881">
        <v>4082893.3241926599</v>
      </c>
      <c r="AR130" s="890" t="s">
        <v>69</v>
      </c>
      <c r="AS130" s="890" t="s">
        <v>335</v>
      </c>
      <c r="AT130" s="881">
        <v>7804660.0000000009</v>
      </c>
      <c r="AU130" s="890" t="s">
        <v>335</v>
      </c>
      <c r="AV130" s="881">
        <v>7804660.0000000009</v>
      </c>
      <c r="AW130" s="893" t="s">
        <v>336</v>
      </c>
      <c r="AX130" s="881">
        <v>7804660.0000000009</v>
      </c>
      <c r="AY130" s="881">
        <v>7804660.0000000009</v>
      </c>
      <c r="AZ130" s="884"/>
    </row>
    <row r="131" spans="1:52" ht="35.25" customHeight="1" x14ac:dyDescent="0.25">
      <c r="A131" s="867"/>
      <c r="B131" s="929"/>
      <c r="C131" s="897"/>
      <c r="D131" s="218" t="s">
        <v>380</v>
      </c>
      <c r="E131" s="553">
        <f t="shared" si="0"/>
        <v>1646809000</v>
      </c>
      <c r="F131" s="553">
        <f t="shared" si="0"/>
        <v>1646809000</v>
      </c>
      <c r="G131" s="554">
        <f t="shared" si="0"/>
        <v>1646809000</v>
      </c>
      <c r="H131" s="555">
        <f t="shared" si="1"/>
        <v>1646809000</v>
      </c>
      <c r="I131" s="555">
        <f t="shared" si="1"/>
        <v>1646809000</v>
      </c>
      <c r="J131" s="555">
        <f t="shared" si="1"/>
        <v>1682181450</v>
      </c>
      <c r="K131" s="555">
        <f>+K11+K17+K23+K29+K35+K41+K47+K53+K59+K65+K71+K77+K83+K89+K95+K101+K107+K113+K119+K125</f>
        <v>1682181450</v>
      </c>
      <c r="L131" s="555">
        <f t="shared" si="2"/>
        <v>1682181450</v>
      </c>
      <c r="M131" s="555">
        <f t="shared" si="2"/>
        <v>1682181450</v>
      </c>
      <c r="N131" s="555">
        <f t="shared" si="2"/>
        <v>1755181450</v>
      </c>
      <c r="O131" s="555"/>
      <c r="P131" s="555">
        <f>+P11+P17+P23+P29+P35+P41+P47+P53+P59+P65+P71+P77+P83+P89+P95+P101+P107+P113+P119+P125</f>
        <v>1583535494</v>
      </c>
      <c r="Q131" s="555"/>
      <c r="R131" s="555"/>
      <c r="S131" s="555"/>
      <c r="T131" s="555"/>
      <c r="U131" s="554">
        <f t="shared" ref="U131:X133" si="6">+U11+U17+U23+U29+U35+U41+U47+U53+U59+U65+U71+U77+U83+U89+U95+U101+U107+U113+U119+U125</f>
        <v>0</v>
      </c>
      <c r="V131" s="555">
        <f t="shared" si="6"/>
        <v>979613694</v>
      </c>
      <c r="W131" s="555">
        <f t="shared" si="6"/>
        <v>1350424491</v>
      </c>
      <c r="X131" s="555">
        <f t="shared" si="6"/>
        <v>1351301353</v>
      </c>
      <c r="Y131" s="555">
        <f t="shared" si="5"/>
        <v>1352072641</v>
      </c>
      <c r="Z131" s="555">
        <f t="shared" si="5"/>
        <v>1397198107</v>
      </c>
      <c r="AA131" s="555">
        <f t="shared" si="5"/>
        <v>1369378207</v>
      </c>
      <c r="AB131" s="555">
        <f t="shared" si="5"/>
        <v>1332591607</v>
      </c>
      <c r="AC131" s="555">
        <f>+AC11+AC17+AC23+AC29+AC35+AC41+AC47+AC53+AC59+AC65+AC71+AC77+AC83+AC89+AC95+AC101+AC107+AC113+AC119+AC125</f>
        <v>1365076414</v>
      </c>
      <c r="AD131" s="555"/>
      <c r="AE131" s="555"/>
      <c r="AF131" s="555"/>
      <c r="AG131" s="900"/>
      <c r="AH131" s="903"/>
      <c r="AI131" s="891"/>
      <c r="AJ131" s="891"/>
      <c r="AK131" s="891"/>
      <c r="AL131" s="891"/>
      <c r="AM131" s="891"/>
      <c r="AN131" s="876"/>
      <c r="AO131" s="882"/>
      <c r="AP131" s="882"/>
      <c r="AQ131" s="882"/>
      <c r="AR131" s="891"/>
      <c r="AS131" s="891"/>
      <c r="AT131" s="882"/>
      <c r="AU131" s="891"/>
      <c r="AV131" s="882"/>
      <c r="AW131" s="894"/>
      <c r="AX131" s="882"/>
      <c r="AY131" s="882"/>
      <c r="AZ131" s="885"/>
    </row>
    <row r="132" spans="1:52" ht="35.25" customHeight="1" x14ac:dyDescent="0.25">
      <c r="A132" s="867"/>
      <c r="B132" s="929"/>
      <c r="C132" s="897"/>
      <c r="D132" s="219" t="s">
        <v>381</v>
      </c>
      <c r="E132" s="556">
        <f t="shared" si="0"/>
        <v>0</v>
      </c>
      <c r="F132" s="556">
        <f t="shared" si="0"/>
        <v>0</v>
      </c>
      <c r="G132" s="557">
        <f t="shared" si="0"/>
        <v>0</v>
      </c>
      <c r="H132" s="558">
        <f t="shared" si="1"/>
        <v>0</v>
      </c>
      <c r="I132" s="558">
        <f t="shared" si="1"/>
        <v>0</v>
      </c>
      <c r="J132" s="558">
        <f t="shared" si="1"/>
        <v>0</v>
      </c>
      <c r="K132" s="558">
        <f t="shared" si="1"/>
        <v>0</v>
      </c>
      <c r="L132" s="558">
        <f t="shared" si="1"/>
        <v>0</v>
      </c>
      <c r="M132" s="558">
        <f t="shared" si="1"/>
        <v>0</v>
      </c>
      <c r="N132" s="558">
        <f t="shared" si="1"/>
        <v>0</v>
      </c>
      <c r="O132" s="558"/>
      <c r="P132" s="558">
        <f t="shared" ref="P132" si="7">+P12+P18+P24+P30+P36+P42+P48+P54+P60+P66+P72+P78+P84+P90+P96+P102+P108+P114+P120+P126</f>
        <v>0</v>
      </c>
      <c r="Q132" s="558"/>
      <c r="R132" s="558"/>
      <c r="S132" s="558"/>
      <c r="T132" s="558"/>
      <c r="U132" s="557">
        <f t="shared" si="6"/>
        <v>0</v>
      </c>
      <c r="V132" s="558">
        <f t="shared" si="6"/>
        <v>0</v>
      </c>
      <c r="W132" s="558">
        <f t="shared" si="6"/>
        <v>0</v>
      </c>
      <c r="X132" s="558">
        <f t="shared" si="6"/>
        <v>0</v>
      </c>
      <c r="Y132" s="558">
        <f t="shared" si="5"/>
        <v>0</v>
      </c>
      <c r="Z132" s="558">
        <f t="shared" si="5"/>
        <v>0</v>
      </c>
      <c r="AA132" s="558">
        <f t="shared" si="5"/>
        <v>0</v>
      </c>
      <c r="AB132" s="558">
        <f t="shared" si="5"/>
        <v>0</v>
      </c>
      <c r="AC132" s="558">
        <f t="shared" si="5"/>
        <v>0</v>
      </c>
      <c r="AD132" s="558"/>
      <c r="AE132" s="558"/>
      <c r="AF132" s="558"/>
      <c r="AG132" s="900"/>
      <c r="AH132" s="903"/>
      <c r="AI132" s="891"/>
      <c r="AJ132" s="891"/>
      <c r="AK132" s="891"/>
      <c r="AL132" s="891"/>
      <c r="AM132" s="891"/>
      <c r="AN132" s="876"/>
      <c r="AO132" s="882"/>
      <c r="AP132" s="882"/>
      <c r="AQ132" s="882"/>
      <c r="AR132" s="891"/>
      <c r="AS132" s="891"/>
      <c r="AT132" s="882"/>
      <c r="AU132" s="891"/>
      <c r="AV132" s="882"/>
      <c r="AW132" s="894"/>
      <c r="AX132" s="882"/>
      <c r="AY132" s="882"/>
      <c r="AZ132" s="885"/>
    </row>
    <row r="133" spans="1:52" ht="35.25" customHeight="1" thickBot="1" x14ac:dyDescent="0.3">
      <c r="A133" s="868"/>
      <c r="B133" s="930"/>
      <c r="C133" s="898"/>
      <c r="D133" s="220" t="s">
        <v>382</v>
      </c>
      <c r="E133" s="559">
        <f t="shared" si="0"/>
        <v>155171953</v>
      </c>
      <c r="F133" s="559">
        <f t="shared" si="0"/>
        <v>155171953</v>
      </c>
      <c r="G133" s="560">
        <f t="shared" si="0"/>
        <v>155171953</v>
      </c>
      <c r="H133" s="561">
        <f t="shared" si="1"/>
        <v>155171953</v>
      </c>
      <c r="I133" s="561">
        <f t="shared" si="1"/>
        <v>155171953</v>
      </c>
      <c r="J133" s="561">
        <f t="shared" si="1"/>
        <v>155171953</v>
      </c>
      <c r="K133" s="561">
        <f t="shared" si="1"/>
        <v>155171953</v>
      </c>
      <c r="L133" s="561">
        <f t="shared" si="1"/>
        <v>155171953</v>
      </c>
      <c r="M133" s="561">
        <f t="shared" si="1"/>
        <v>155171953</v>
      </c>
      <c r="N133" s="561">
        <f t="shared" si="1"/>
        <v>155171953</v>
      </c>
      <c r="O133" s="561"/>
      <c r="P133" s="561">
        <f>+P13+P19+P25+P31+P37+P43+P49+P55+P61+P67+P73+P79+P85+P91+P97+P103+P109+P115+P121+P127</f>
        <v>155171953</v>
      </c>
      <c r="Q133" s="561"/>
      <c r="R133" s="561"/>
      <c r="S133" s="561"/>
      <c r="T133" s="561"/>
      <c r="U133" s="560">
        <f t="shared" si="6"/>
        <v>77566932</v>
      </c>
      <c r="V133" s="561">
        <f t="shared" si="6"/>
        <v>124951232</v>
      </c>
      <c r="W133" s="561">
        <f t="shared" si="6"/>
        <v>137900166</v>
      </c>
      <c r="X133" s="561">
        <f t="shared" si="6"/>
        <v>151541988</v>
      </c>
      <c r="Y133" s="561">
        <f t="shared" si="5"/>
        <v>151541988</v>
      </c>
      <c r="Z133" s="561">
        <f t="shared" si="5"/>
        <v>155140688</v>
      </c>
      <c r="AA133" s="561">
        <f t="shared" si="5"/>
        <v>155171953</v>
      </c>
      <c r="AB133" s="561">
        <f t="shared" si="5"/>
        <v>155171953</v>
      </c>
      <c r="AC133" s="561">
        <f>+AC13+AC19+AC25+AC31+AC37+AC43+AC49+AC55+AC61+AC67+AC73+AC79+AC85+AC91+AC97+AC103+AC109+AC115+AC121+AC127</f>
        <v>155171953</v>
      </c>
      <c r="AD133" s="561"/>
      <c r="AE133" s="561"/>
      <c r="AF133" s="561"/>
      <c r="AG133" s="901"/>
      <c r="AH133" s="904"/>
      <c r="AI133" s="892"/>
      <c r="AJ133" s="892"/>
      <c r="AK133" s="892"/>
      <c r="AL133" s="892"/>
      <c r="AM133" s="892"/>
      <c r="AN133" s="877"/>
      <c r="AO133" s="883"/>
      <c r="AP133" s="883"/>
      <c r="AQ133" s="883"/>
      <c r="AR133" s="892"/>
      <c r="AS133" s="892"/>
      <c r="AT133" s="883"/>
      <c r="AU133" s="892"/>
      <c r="AV133" s="883"/>
      <c r="AW133" s="895"/>
      <c r="AX133" s="883"/>
      <c r="AY133" s="883"/>
      <c r="AZ133" s="886"/>
    </row>
    <row r="134" spans="1:52" ht="43.5" customHeight="1" x14ac:dyDescent="0.25">
      <c r="A134" s="866">
        <v>2</v>
      </c>
      <c r="B134" s="859" t="s">
        <v>298</v>
      </c>
      <c r="C134" s="869" t="s">
        <v>383</v>
      </c>
      <c r="D134" s="214" t="s">
        <v>41</v>
      </c>
      <c r="E134" s="562">
        <v>0.25</v>
      </c>
      <c r="F134" s="562">
        <v>0.25</v>
      </c>
      <c r="G134" s="562">
        <v>0.25</v>
      </c>
      <c r="H134" s="563">
        <v>0.25</v>
      </c>
      <c r="I134" s="563">
        <v>0.25</v>
      </c>
      <c r="J134" s="563">
        <v>0.25</v>
      </c>
      <c r="K134" s="563">
        <v>0.25000000000000006</v>
      </c>
      <c r="L134" s="563">
        <v>0.25000000000000006</v>
      </c>
      <c r="M134" s="563">
        <v>0.25000000000000006</v>
      </c>
      <c r="N134" s="563">
        <v>0.25</v>
      </c>
      <c r="O134" s="563"/>
      <c r="P134" s="563">
        <v>0.25</v>
      </c>
      <c r="Q134" s="563"/>
      <c r="R134" s="563"/>
      <c r="S134" s="221"/>
      <c r="T134" s="222"/>
      <c r="U134" s="562">
        <v>0</v>
      </c>
      <c r="V134" s="564">
        <v>1.7999999999999999E-2</v>
      </c>
      <c r="W134" s="564">
        <v>4.0500000000000001E-2</v>
      </c>
      <c r="X134" s="564">
        <v>6.5699999999999995E-2</v>
      </c>
      <c r="Y134" s="564">
        <v>9.0900000000000009E-2</v>
      </c>
      <c r="Z134" s="564">
        <v>0.11360000000000001</v>
      </c>
      <c r="AA134" s="564">
        <v>0.1363</v>
      </c>
      <c r="AB134" s="564">
        <v>0.159</v>
      </c>
      <c r="AC134" s="564">
        <v>0.1817</v>
      </c>
      <c r="AD134" s="565"/>
      <c r="AE134" s="565"/>
      <c r="AF134" s="565"/>
      <c r="AG134" s="222"/>
      <c r="AH134" s="887" t="s">
        <v>472</v>
      </c>
      <c r="AI134" s="839" t="s">
        <v>69</v>
      </c>
      <c r="AJ134" s="839" t="s">
        <v>69</v>
      </c>
      <c r="AK134" s="875" t="s">
        <v>469</v>
      </c>
      <c r="AL134" s="878" t="s">
        <v>473</v>
      </c>
      <c r="AM134" s="839" t="s">
        <v>69</v>
      </c>
      <c r="AN134" s="839" t="s">
        <v>69</v>
      </c>
      <c r="AO134" s="860">
        <f>+AO130</f>
        <v>7804660.0000000009</v>
      </c>
      <c r="AP134" s="860">
        <f t="shared" ref="AP134:AY134" si="8">+AP130</f>
        <v>3721766.6758073391</v>
      </c>
      <c r="AQ134" s="860">
        <f t="shared" si="8"/>
        <v>4082893.3241926599</v>
      </c>
      <c r="AR134" s="860" t="str">
        <f t="shared" si="8"/>
        <v>N/A</v>
      </c>
      <c r="AS134" s="860" t="str">
        <f t="shared" si="8"/>
        <v>TODOS</v>
      </c>
      <c r="AT134" s="860">
        <f t="shared" si="8"/>
        <v>7804660.0000000009</v>
      </c>
      <c r="AU134" s="860" t="str">
        <f t="shared" si="8"/>
        <v>TODOS</v>
      </c>
      <c r="AV134" s="860">
        <f t="shared" si="8"/>
        <v>7804660.0000000009</v>
      </c>
      <c r="AW134" s="860" t="str">
        <f t="shared" si="8"/>
        <v>COMUNIDAD EN GENERAL</v>
      </c>
      <c r="AX134" s="860">
        <f t="shared" si="8"/>
        <v>7804660.0000000009</v>
      </c>
      <c r="AY134" s="860">
        <f t="shared" si="8"/>
        <v>7804660.0000000009</v>
      </c>
      <c r="AZ134" s="863"/>
    </row>
    <row r="135" spans="1:52" ht="43.5" customHeight="1" x14ac:dyDescent="0.25">
      <c r="A135" s="867"/>
      <c r="B135" s="840"/>
      <c r="C135" s="870"/>
      <c r="D135" s="206" t="s">
        <v>3</v>
      </c>
      <c r="E135" s="209">
        <v>370000000</v>
      </c>
      <c r="F135" s="209">
        <v>370000000</v>
      </c>
      <c r="G135" s="209">
        <v>370000000</v>
      </c>
      <c r="H135" s="210">
        <v>370000000</v>
      </c>
      <c r="I135" s="210">
        <v>370000000</v>
      </c>
      <c r="J135" s="210">
        <v>370000000</v>
      </c>
      <c r="K135" s="210">
        <v>373991833</v>
      </c>
      <c r="L135" s="210">
        <v>373991833</v>
      </c>
      <c r="M135" s="210">
        <v>373991833</v>
      </c>
      <c r="N135" s="210">
        <v>373991833</v>
      </c>
      <c r="O135" s="210"/>
      <c r="P135" s="210">
        <v>434125802</v>
      </c>
      <c r="Q135" s="210"/>
      <c r="R135" s="210"/>
      <c r="S135" s="210"/>
      <c r="T135" s="223"/>
      <c r="U135" s="209">
        <v>0</v>
      </c>
      <c r="V135" s="210">
        <v>296765000</v>
      </c>
      <c r="W135" s="210">
        <v>363327000</v>
      </c>
      <c r="X135" s="210">
        <v>363327000</v>
      </c>
      <c r="Y135" s="210">
        <v>367318833</v>
      </c>
      <c r="Z135" s="210">
        <v>367318833</v>
      </c>
      <c r="AA135" s="210">
        <v>367318833</v>
      </c>
      <c r="AB135" s="210">
        <v>367318833</v>
      </c>
      <c r="AC135" s="210">
        <v>367318833</v>
      </c>
      <c r="AD135" s="224"/>
      <c r="AE135" s="224"/>
      <c r="AF135" s="224"/>
      <c r="AG135" s="223"/>
      <c r="AH135" s="888"/>
      <c r="AI135" s="857"/>
      <c r="AJ135" s="857"/>
      <c r="AK135" s="876"/>
      <c r="AL135" s="879"/>
      <c r="AM135" s="857"/>
      <c r="AN135" s="857"/>
      <c r="AO135" s="861"/>
      <c r="AP135" s="861"/>
      <c r="AQ135" s="861"/>
      <c r="AR135" s="861"/>
      <c r="AS135" s="861"/>
      <c r="AT135" s="861"/>
      <c r="AU135" s="861"/>
      <c r="AV135" s="861"/>
      <c r="AW135" s="861"/>
      <c r="AX135" s="861"/>
      <c r="AY135" s="861"/>
      <c r="AZ135" s="864"/>
    </row>
    <row r="136" spans="1:52" ht="43.5" customHeight="1" x14ac:dyDescent="0.25">
      <c r="A136" s="867"/>
      <c r="B136" s="840"/>
      <c r="C136" s="870"/>
      <c r="D136" s="206" t="s">
        <v>42</v>
      </c>
      <c r="E136" s="209">
        <v>0</v>
      </c>
      <c r="F136" s="209">
        <v>0</v>
      </c>
      <c r="G136" s="209">
        <v>0</v>
      </c>
      <c r="H136" s="210">
        <v>0</v>
      </c>
      <c r="I136" s="210">
        <v>0</v>
      </c>
      <c r="J136" s="210">
        <v>0</v>
      </c>
      <c r="K136" s="210">
        <v>0</v>
      </c>
      <c r="L136" s="210">
        <v>0</v>
      </c>
      <c r="M136" s="210">
        <v>0</v>
      </c>
      <c r="N136" s="210">
        <v>0</v>
      </c>
      <c r="O136" s="210"/>
      <c r="P136" s="210">
        <v>0</v>
      </c>
      <c r="Q136" s="210"/>
      <c r="R136" s="225"/>
      <c r="S136" s="225"/>
      <c r="T136" s="212"/>
      <c r="U136" s="209">
        <v>0</v>
      </c>
      <c r="V136" s="210">
        <v>0</v>
      </c>
      <c r="W136" s="210">
        <v>0</v>
      </c>
      <c r="X136" s="210">
        <v>0</v>
      </c>
      <c r="Y136" s="210">
        <v>0</v>
      </c>
      <c r="Z136" s="210">
        <v>0</v>
      </c>
      <c r="AA136" s="210">
        <v>0</v>
      </c>
      <c r="AB136" s="210">
        <v>0</v>
      </c>
      <c r="AC136" s="210">
        <v>0</v>
      </c>
      <c r="AD136" s="224"/>
      <c r="AE136" s="224"/>
      <c r="AF136" s="224"/>
      <c r="AG136" s="212"/>
      <c r="AH136" s="888"/>
      <c r="AI136" s="857"/>
      <c r="AJ136" s="857"/>
      <c r="AK136" s="876"/>
      <c r="AL136" s="879"/>
      <c r="AM136" s="857"/>
      <c r="AN136" s="857"/>
      <c r="AO136" s="861"/>
      <c r="AP136" s="861"/>
      <c r="AQ136" s="861"/>
      <c r="AR136" s="861"/>
      <c r="AS136" s="861"/>
      <c r="AT136" s="861"/>
      <c r="AU136" s="861"/>
      <c r="AV136" s="861"/>
      <c r="AW136" s="861"/>
      <c r="AX136" s="861"/>
      <c r="AY136" s="861"/>
      <c r="AZ136" s="864"/>
    </row>
    <row r="137" spans="1:52" ht="43.5" customHeight="1" x14ac:dyDescent="0.25">
      <c r="A137" s="867"/>
      <c r="B137" s="840"/>
      <c r="C137" s="870"/>
      <c r="D137" s="206" t="s">
        <v>4</v>
      </c>
      <c r="E137" s="209">
        <v>84298633</v>
      </c>
      <c r="F137" s="209">
        <v>84298633</v>
      </c>
      <c r="G137" s="209">
        <v>84298633</v>
      </c>
      <c r="H137" s="210">
        <v>84298633</v>
      </c>
      <c r="I137" s="210">
        <v>84298633</v>
      </c>
      <c r="J137" s="210">
        <v>84298633</v>
      </c>
      <c r="K137" s="210">
        <v>84298633</v>
      </c>
      <c r="L137" s="210">
        <v>84298633</v>
      </c>
      <c r="M137" s="210">
        <v>84298633</v>
      </c>
      <c r="N137" s="210">
        <v>84298633</v>
      </c>
      <c r="O137" s="210"/>
      <c r="P137" s="210">
        <v>84298633</v>
      </c>
      <c r="Q137" s="210"/>
      <c r="R137" s="225"/>
      <c r="S137" s="225"/>
      <c r="T137" s="212"/>
      <c r="U137" s="209">
        <v>36048433</v>
      </c>
      <c r="V137" s="210">
        <v>63353066</v>
      </c>
      <c r="W137" s="210">
        <v>76304933</v>
      </c>
      <c r="X137" s="210">
        <v>84298633</v>
      </c>
      <c r="Y137" s="210">
        <v>84298633</v>
      </c>
      <c r="Z137" s="210">
        <v>84298633</v>
      </c>
      <c r="AA137" s="210">
        <v>84298633</v>
      </c>
      <c r="AB137" s="210">
        <v>84298633</v>
      </c>
      <c r="AC137" s="210">
        <v>84298633</v>
      </c>
      <c r="AD137" s="224"/>
      <c r="AE137" s="224"/>
      <c r="AF137" s="224"/>
      <c r="AG137" s="212"/>
      <c r="AH137" s="888"/>
      <c r="AI137" s="857"/>
      <c r="AJ137" s="857"/>
      <c r="AK137" s="876"/>
      <c r="AL137" s="879"/>
      <c r="AM137" s="857"/>
      <c r="AN137" s="857"/>
      <c r="AO137" s="861"/>
      <c r="AP137" s="861"/>
      <c r="AQ137" s="861"/>
      <c r="AR137" s="861"/>
      <c r="AS137" s="861"/>
      <c r="AT137" s="861"/>
      <c r="AU137" s="861"/>
      <c r="AV137" s="861"/>
      <c r="AW137" s="861"/>
      <c r="AX137" s="861"/>
      <c r="AY137" s="861"/>
      <c r="AZ137" s="864"/>
    </row>
    <row r="138" spans="1:52" ht="43.5" customHeight="1" x14ac:dyDescent="0.25">
      <c r="A138" s="867"/>
      <c r="B138" s="840"/>
      <c r="C138" s="870"/>
      <c r="D138" s="206" t="s">
        <v>43</v>
      </c>
      <c r="E138" s="566">
        <v>0.25</v>
      </c>
      <c r="F138" s="566">
        <v>0.25</v>
      </c>
      <c r="G138" s="566">
        <v>0.25</v>
      </c>
      <c r="H138" s="567">
        <v>0.25</v>
      </c>
      <c r="I138" s="567">
        <v>0.25</v>
      </c>
      <c r="J138" s="567">
        <v>0.25</v>
      </c>
      <c r="K138" s="567">
        <f>+K134+K136</f>
        <v>0.25000000000000006</v>
      </c>
      <c r="L138" s="567">
        <v>0.25000000000000006</v>
      </c>
      <c r="M138" s="567">
        <v>0.25000000000000006</v>
      </c>
      <c r="N138" s="567">
        <v>0.25</v>
      </c>
      <c r="O138" s="567"/>
      <c r="P138" s="567">
        <v>0.25</v>
      </c>
      <c r="Q138" s="567"/>
      <c r="R138" s="567"/>
      <c r="S138" s="567"/>
      <c r="T138" s="568"/>
      <c r="U138" s="566">
        <v>0</v>
      </c>
      <c r="V138" s="569">
        <v>1.7999999999999999E-2</v>
      </c>
      <c r="W138" s="569">
        <v>4.0500000000000001E-2</v>
      </c>
      <c r="X138" s="569">
        <v>6.5699999999999995E-2</v>
      </c>
      <c r="Y138" s="569">
        <f>+Y134+Y136</f>
        <v>9.0900000000000009E-2</v>
      </c>
      <c r="Z138" s="569">
        <v>0.11360000000000001</v>
      </c>
      <c r="AA138" s="569">
        <v>0.1363</v>
      </c>
      <c r="AB138" s="569">
        <v>0.159</v>
      </c>
      <c r="AC138" s="569">
        <v>0.1817</v>
      </c>
      <c r="AD138" s="567"/>
      <c r="AE138" s="567"/>
      <c r="AF138" s="567"/>
      <c r="AG138" s="568"/>
      <c r="AH138" s="888"/>
      <c r="AI138" s="857"/>
      <c r="AJ138" s="857"/>
      <c r="AK138" s="876"/>
      <c r="AL138" s="879"/>
      <c r="AM138" s="857"/>
      <c r="AN138" s="857"/>
      <c r="AO138" s="861"/>
      <c r="AP138" s="861"/>
      <c r="AQ138" s="861"/>
      <c r="AR138" s="861"/>
      <c r="AS138" s="861"/>
      <c r="AT138" s="861"/>
      <c r="AU138" s="861"/>
      <c r="AV138" s="861"/>
      <c r="AW138" s="861"/>
      <c r="AX138" s="861"/>
      <c r="AY138" s="861"/>
      <c r="AZ138" s="864"/>
    </row>
    <row r="139" spans="1:52" ht="43.5" customHeight="1" thickBot="1" x14ac:dyDescent="0.3">
      <c r="A139" s="867"/>
      <c r="B139" s="840"/>
      <c r="C139" s="870"/>
      <c r="D139" s="226" t="s">
        <v>45</v>
      </c>
      <c r="E139" s="570">
        <v>454298633</v>
      </c>
      <c r="F139" s="570">
        <v>454298633</v>
      </c>
      <c r="G139" s="570">
        <v>454298633</v>
      </c>
      <c r="H139" s="571">
        <v>454298633</v>
      </c>
      <c r="I139" s="571">
        <v>454298633</v>
      </c>
      <c r="J139" s="571">
        <v>454298633</v>
      </c>
      <c r="K139" s="571">
        <f>+K135+K137</f>
        <v>458290466</v>
      </c>
      <c r="L139" s="571">
        <v>458290466</v>
      </c>
      <c r="M139" s="571">
        <f>+M135+M137</f>
        <v>458290466</v>
      </c>
      <c r="N139" s="571">
        <v>458290466</v>
      </c>
      <c r="O139" s="571"/>
      <c r="P139" s="571">
        <v>518424435</v>
      </c>
      <c r="Q139" s="571"/>
      <c r="R139" s="571"/>
      <c r="S139" s="572"/>
      <c r="T139" s="573"/>
      <c r="U139" s="570">
        <v>36048433</v>
      </c>
      <c r="V139" s="571">
        <v>360118066</v>
      </c>
      <c r="W139" s="571">
        <v>439631933</v>
      </c>
      <c r="X139" s="571">
        <v>447625633</v>
      </c>
      <c r="Y139" s="571">
        <f>+Y135+Y137</f>
        <v>451617466</v>
      </c>
      <c r="Z139" s="571">
        <v>451617466</v>
      </c>
      <c r="AA139" s="571">
        <v>451617466</v>
      </c>
      <c r="AB139" s="571">
        <v>451617466</v>
      </c>
      <c r="AC139" s="571">
        <v>451617466</v>
      </c>
      <c r="AD139" s="571"/>
      <c r="AE139" s="571"/>
      <c r="AF139" s="571"/>
      <c r="AG139" s="573"/>
      <c r="AH139" s="889"/>
      <c r="AI139" s="858"/>
      <c r="AJ139" s="858"/>
      <c r="AK139" s="877"/>
      <c r="AL139" s="880"/>
      <c r="AM139" s="858"/>
      <c r="AN139" s="858"/>
      <c r="AO139" s="862"/>
      <c r="AP139" s="862"/>
      <c r="AQ139" s="862"/>
      <c r="AR139" s="862"/>
      <c r="AS139" s="862"/>
      <c r="AT139" s="862"/>
      <c r="AU139" s="862"/>
      <c r="AV139" s="862"/>
      <c r="AW139" s="862"/>
      <c r="AX139" s="862"/>
      <c r="AY139" s="862"/>
      <c r="AZ139" s="865"/>
    </row>
    <row r="140" spans="1:52" ht="27.75" customHeight="1" x14ac:dyDescent="0.25">
      <c r="A140" s="866">
        <v>3</v>
      </c>
      <c r="B140" s="859" t="s">
        <v>297</v>
      </c>
      <c r="C140" s="869" t="s">
        <v>446</v>
      </c>
      <c r="D140" s="214" t="s">
        <v>41</v>
      </c>
      <c r="E140" s="227">
        <v>0.2</v>
      </c>
      <c r="F140" s="227">
        <v>0.2</v>
      </c>
      <c r="G140" s="227">
        <v>0.2</v>
      </c>
      <c r="H140" s="228">
        <v>0.2</v>
      </c>
      <c r="I140" s="228">
        <v>0.2</v>
      </c>
      <c r="J140" s="228">
        <v>0.15</v>
      </c>
      <c r="K140" s="228">
        <v>0.15000000000000002</v>
      </c>
      <c r="L140" s="228">
        <v>0.15000000000000002</v>
      </c>
      <c r="M140" s="228">
        <v>0.15000000000000002</v>
      </c>
      <c r="N140" s="228">
        <v>0.19999999999999998</v>
      </c>
      <c r="O140" s="228"/>
      <c r="P140" s="228">
        <v>0.19999999999999998</v>
      </c>
      <c r="Q140" s="574"/>
      <c r="R140" s="574"/>
      <c r="S140" s="229"/>
      <c r="T140" s="230"/>
      <c r="U140" s="227">
        <v>0</v>
      </c>
      <c r="V140" s="228">
        <v>0.01</v>
      </c>
      <c r="W140" s="228">
        <v>0.02</v>
      </c>
      <c r="X140" s="228">
        <v>0.03</v>
      </c>
      <c r="Y140" s="228">
        <v>0.04</v>
      </c>
      <c r="Z140" s="228">
        <v>0.05</v>
      </c>
      <c r="AA140" s="228">
        <v>7.0000000000000007E-2</v>
      </c>
      <c r="AB140" s="228">
        <v>0.1</v>
      </c>
      <c r="AC140" s="228">
        <v>0.13</v>
      </c>
      <c r="AD140" s="575"/>
      <c r="AE140" s="575"/>
      <c r="AF140" s="575"/>
      <c r="AG140" s="231"/>
      <c r="AH140" s="872" t="s">
        <v>448</v>
      </c>
      <c r="AI140" s="859" t="s">
        <v>69</v>
      </c>
      <c r="AJ140" s="859" t="s">
        <v>69</v>
      </c>
      <c r="AK140" s="875" t="s">
        <v>469</v>
      </c>
      <c r="AL140" s="839" t="s">
        <v>448</v>
      </c>
      <c r="AM140" s="859" t="s">
        <v>69</v>
      </c>
      <c r="AN140" s="859" t="s">
        <v>379</v>
      </c>
      <c r="AO140" s="839">
        <f>+AO134</f>
        <v>7804660.0000000009</v>
      </c>
      <c r="AP140" s="839">
        <f t="shared" ref="AP140:AY140" si="9">+AP134</f>
        <v>3721766.6758073391</v>
      </c>
      <c r="AQ140" s="839">
        <f t="shared" si="9"/>
        <v>4082893.3241926599</v>
      </c>
      <c r="AR140" s="839" t="str">
        <f t="shared" si="9"/>
        <v>N/A</v>
      </c>
      <c r="AS140" s="839" t="str">
        <f t="shared" si="9"/>
        <v>TODOS</v>
      </c>
      <c r="AT140" s="839">
        <f t="shared" si="9"/>
        <v>7804660.0000000009</v>
      </c>
      <c r="AU140" s="839" t="str">
        <f t="shared" si="9"/>
        <v>TODOS</v>
      </c>
      <c r="AV140" s="839">
        <f t="shared" si="9"/>
        <v>7804660.0000000009</v>
      </c>
      <c r="AW140" s="839" t="str">
        <f t="shared" si="9"/>
        <v>COMUNIDAD EN GENERAL</v>
      </c>
      <c r="AX140" s="839">
        <f t="shared" si="9"/>
        <v>7804660.0000000009</v>
      </c>
      <c r="AY140" s="839">
        <f t="shared" si="9"/>
        <v>7804660.0000000009</v>
      </c>
      <c r="AZ140" s="842"/>
    </row>
    <row r="141" spans="1:52" ht="27.75" customHeight="1" x14ac:dyDescent="0.25">
      <c r="A141" s="867"/>
      <c r="B141" s="840"/>
      <c r="C141" s="870"/>
      <c r="D141" s="206" t="s">
        <v>3</v>
      </c>
      <c r="E141" s="543">
        <v>3373830000</v>
      </c>
      <c r="F141" s="543">
        <v>3373830000</v>
      </c>
      <c r="G141" s="543">
        <v>3373830000</v>
      </c>
      <c r="H141" s="544">
        <v>3373830000</v>
      </c>
      <c r="I141" s="544">
        <v>3373830000</v>
      </c>
      <c r="J141" s="544">
        <v>2524657550</v>
      </c>
      <c r="K141" s="544">
        <v>2520665717</v>
      </c>
      <c r="L141" s="544">
        <v>2520665717</v>
      </c>
      <c r="M141" s="544">
        <v>2520665717</v>
      </c>
      <c r="N141" s="544">
        <v>2847665717</v>
      </c>
      <c r="O141" s="544"/>
      <c r="P141" s="544">
        <v>2817978704</v>
      </c>
      <c r="Q141" s="210"/>
      <c r="R141" s="210"/>
      <c r="S141" s="210"/>
      <c r="T141" s="223"/>
      <c r="U141" s="543">
        <v>0</v>
      </c>
      <c r="V141" s="544">
        <v>666383402</v>
      </c>
      <c r="W141" s="544">
        <v>906728805</v>
      </c>
      <c r="X141" s="544">
        <v>1374182146</v>
      </c>
      <c r="Y141" s="544">
        <v>1556444647</v>
      </c>
      <c r="Z141" s="544">
        <v>2168964625</v>
      </c>
      <c r="AA141" s="544">
        <v>2140506658</v>
      </c>
      <c r="AB141" s="544">
        <v>2182416953</v>
      </c>
      <c r="AC141" s="544">
        <v>2294330234</v>
      </c>
      <c r="AD141" s="224"/>
      <c r="AE141" s="224"/>
      <c r="AF141" s="224"/>
      <c r="AG141" s="232"/>
      <c r="AH141" s="873"/>
      <c r="AI141" s="840"/>
      <c r="AJ141" s="840"/>
      <c r="AK141" s="876"/>
      <c r="AL141" s="857"/>
      <c r="AM141" s="840"/>
      <c r="AN141" s="840"/>
      <c r="AO141" s="840"/>
      <c r="AP141" s="840"/>
      <c r="AQ141" s="840"/>
      <c r="AR141" s="840"/>
      <c r="AS141" s="840"/>
      <c r="AT141" s="840"/>
      <c r="AU141" s="840"/>
      <c r="AV141" s="840"/>
      <c r="AW141" s="840"/>
      <c r="AX141" s="840"/>
      <c r="AY141" s="840"/>
      <c r="AZ141" s="843"/>
    </row>
    <row r="142" spans="1:52" ht="27.75" customHeight="1" x14ac:dyDescent="0.25">
      <c r="A142" s="867"/>
      <c r="B142" s="840"/>
      <c r="C142" s="870"/>
      <c r="D142" s="206" t="s">
        <v>42</v>
      </c>
      <c r="E142" s="233"/>
      <c r="F142" s="233"/>
      <c r="G142" s="233"/>
      <c r="H142" s="211"/>
      <c r="I142" s="211"/>
      <c r="J142" s="211"/>
      <c r="K142" s="211"/>
      <c r="L142" s="211"/>
      <c r="M142" s="211"/>
      <c r="N142" s="211"/>
      <c r="O142" s="211"/>
      <c r="P142" s="211"/>
      <c r="Q142" s="210"/>
      <c r="R142" s="225"/>
      <c r="S142" s="225"/>
      <c r="T142" s="212"/>
      <c r="U142" s="233"/>
      <c r="V142" s="211"/>
      <c r="W142" s="211"/>
      <c r="X142" s="211"/>
      <c r="Y142" s="211"/>
      <c r="Z142" s="211"/>
      <c r="AA142" s="211"/>
      <c r="AB142" s="211"/>
      <c r="AC142" s="211"/>
      <c r="AD142" s="224"/>
      <c r="AE142" s="224"/>
      <c r="AF142" s="224"/>
      <c r="AG142" s="234"/>
      <c r="AH142" s="873"/>
      <c r="AI142" s="840"/>
      <c r="AJ142" s="840"/>
      <c r="AK142" s="876"/>
      <c r="AL142" s="857"/>
      <c r="AM142" s="840"/>
      <c r="AN142" s="840"/>
      <c r="AO142" s="840"/>
      <c r="AP142" s="840"/>
      <c r="AQ142" s="840"/>
      <c r="AR142" s="840"/>
      <c r="AS142" s="840"/>
      <c r="AT142" s="840"/>
      <c r="AU142" s="840"/>
      <c r="AV142" s="840"/>
      <c r="AW142" s="840"/>
      <c r="AX142" s="840"/>
      <c r="AY142" s="840"/>
      <c r="AZ142" s="843"/>
    </row>
    <row r="143" spans="1:52" ht="27.75" customHeight="1" x14ac:dyDescent="0.25">
      <c r="A143" s="867"/>
      <c r="B143" s="840"/>
      <c r="C143" s="870"/>
      <c r="D143" s="206" t="s">
        <v>4</v>
      </c>
      <c r="E143" s="233"/>
      <c r="F143" s="233"/>
      <c r="G143" s="233"/>
      <c r="H143" s="211"/>
      <c r="I143" s="211"/>
      <c r="J143" s="211"/>
      <c r="K143" s="211"/>
      <c r="L143" s="211"/>
      <c r="M143" s="211"/>
      <c r="N143" s="211"/>
      <c r="O143" s="211"/>
      <c r="P143" s="211"/>
      <c r="Q143" s="210"/>
      <c r="R143" s="225"/>
      <c r="S143" s="225"/>
      <c r="T143" s="212"/>
      <c r="U143" s="233"/>
      <c r="V143" s="211"/>
      <c r="W143" s="211"/>
      <c r="X143" s="211"/>
      <c r="Y143" s="211"/>
      <c r="Z143" s="211"/>
      <c r="AA143" s="211"/>
      <c r="AB143" s="211"/>
      <c r="AC143" s="211"/>
      <c r="AD143" s="224"/>
      <c r="AE143" s="224"/>
      <c r="AF143" s="224"/>
      <c r="AG143" s="234"/>
      <c r="AH143" s="873"/>
      <c r="AI143" s="840"/>
      <c r="AJ143" s="840"/>
      <c r="AK143" s="876"/>
      <c r="AL143" s="857"/>
      <c r="AM143" s="840"/>
      <c r="AN143" s="840"/>
      <c r="AO143" s="840"/>
      <c r="AP143" s="840"/>
      <c r="AQ143" s="840"/>
      <c r="AR143" s="840"/>
      <c r="AS143" s="840"/>
      <c r="AT143" s="840"/>
      <c r="AU143" s="840"/>
      <c r="AV143" s="840"/>
      <c r="AW143" s="840"/>
      <c r="AX143" s="840"/>
      <c r="AY143" s="840"/>
      <c r="AZ143" s="843"/>
    </row>
    <row r="144" spans="1:52" ht="27.75" customHeight="1" x14ac:dyDescent="0.25">
      <c r="A144" s="867"/>
      <c r="B144" s="840"/>
      <c r="C144" s="870"/>
      <c r="D144" s="206" t="s">
        <v>43</v>
      </c>
      <c r="E144" s="233">
        <v>0.2</v>
      </c>
      <c r="F144" s="233">
        <v>0.2</v>
      </c>
      <c r="G144" s="233">
        <v>0.2</v>
      </c>
      <c r="H144" s="211">
        <v>0.2</v>
      </c>
      <c r="I144" s="211">
        <v>0.2</v>
      </c>
      <c r="J144" s="211">
        <v>0.15</v>
      </c>
      <c r="K144" s="211">
        <f>+K140</f>
        <v>0.15000000000000002</v>
      </c>
      <c r="L144" s="211">
        <v>0.15000000000000002</v>
      </c>
      <c r="M144" s="211">
        <v>0.15000000000000002</v>
      </c>
      <c r="N144" s="211">
        <v>0.19999999999999998</v>
      </c>
      <c r="O144" s="211"/>
      <c r="P144" s="211">
        <v>0.19999999999999998</v>
      </c>
      <c r="Q144" s="567"/>
      <c r="R144" s="567"/>
      <c r="S144" s="567"/>
      <c r="T144" s="568"/>
      <c r="U144" s="233">
        <v>0</v>
      </c>
      <c r="V144" s="211">
        <v>0.01</v>
      </c>
      <c r="W144" s="211">
        <v>0.02</v>
      </c>
      <c r="X144" s="211">
        <v>0.03</v>
      </c>
      <c r="Y144" s="211">
        <f>+Y140</f>
        <v>0.04</v>
      </c>
      <c r="Z144" s="211">
        <f>+Z140</f>
        <v>0.05</v>
      </c>
      <c r="AA144" s="211">
        <v>7.0000000000000007E-2</v>
      </c>
      <c r="AB144" s="211">
        <v>0.1</v>
      </c>
      <c r="AC144" s="211">
        <v>0.13</v>
      </c>
      <c r="AD144" s="567"/>
      <c r="AE144" s="567"/>
      <c r="AF144" s="567"/>
      <c r="AG144" s="568"/>
      <c r="AH144" s="873"/>
      <c r="AI144" s="840"/>
      <c r="AJ144" s="840"/>
      <c r="AK144" s="876"/>
      <c r="AL144" s="857"/>
      <c r="AM144" s="840"/>
      <c r="AN144" s="840"/>
      <c r="AO144" s="840"/>
      <c r="AP144" s="840"/>
      <c r="AQ144" s="840"/>
      <c r="AR144" s="840"/>
      <c r="AS144" s="840"/>
      <c r="AT144" s="840"/>
      <c r="AU144" s="840"/>
      <c r="AV144" s="840"/>
      <c r="AW144" s="840"/>
      <c r="AX144" s="840"/>
      <c r="AY144" s="840"/>
      <c r="AZ144" s="843"/>
    </row>
    <row r="145" spans="1:52" ht="27.75" customHeight="1" thickBot="1" x14ac:dyDescent="0.3">
      <c r="A145" s="868"/>
      <c r="B145" s="841"/>
      <c r="C145" s="871"/>
      <c r="D145" s="235" t="s">
        <v>45</v>
      </c>
      <c r="E145" s="546">
        <v>3373830000</v>
      </c>
      <c r="F145" s="546">
        <v>3373830000</v>
      </c>
      <c r="G145" s="546">
        <v>3373830000</v>
      </c>
      <c r="H145" s="547">
        <v>3373830000</v>
      </c>
      <c r="I145" s="547">
        <v>3373830000</v>
      </c>
      <c r="J145" s="547">
        <v>2524657550</v>
      </c>
      <c r="K145" s="547">
        <f>+K141</f>
        <v>2520665717</v>
      </c>
      <c r="L145" s="547">
        <v>2520665717</v>
      </c>
      <c r="M145" s="547">
        <v>2520665717</v>
      </c>
      <c r="N145" s="547">
        <v>2847665717</v>
      </c>
      <c r="O145" s="547"/>
      <c r="P145" s="547">
        <v>2817978704</v>
      </c>
      <c r="Q145" s="576"/>
      <c r="R145" s="576"/>
      <c r="S145" s="225"/>
      <c r="T145" s="212"/>
      <c r="U145" s="546">
        <v>0</v>
      </c>
      <c r="V145" s="547">
        <v>666383402</v>
      </c>
      <c r="W145" s="547">
        <v>906728805</v>
      </c>
      <c r="X145" s="547">
        <v>1374182146</v>
      </c>
      <c r="Y145" s="547">
        <f>+Y141</f>
        <v>1556444647</v>
      </c>
      <c r="Z145" s="547">
        <f>+Z141</f>
        <v>2168964625</v>
      </c>
      <c r="AA145" s="547">
        <v>2140506658</v>
      </c>
      <c r="AB145" s="547">
        <v>2182416953</v>
      </c>
      <c r="AC145" s="547">
        <v>2294330234</v>
      </c>
      <c r="AD145" s="576"/>
      <c r="AE145" s="576"/>
      <c r="AF145" s="576"/>
      <c r="AG145" s="212"/>
      <c r="AH145" s="874"/>
      <c r="AI145" s="841"/>
      <c r="AJ145" s="841"/>
      <c r="AK145" s="877"/>
      <c r="AL145" s="858"/>
      <c r="AM145" s="841"/>
      <c r="AN145" s="841"/>
      <c r="AO145" s="841"/>
      <c r="AP145" s="841"/>
      <c r="AQ145" s="841"/>
      <c r="AR145" s="841"/>
      <c r="AS145" s="841"/>
      <c r="AT145" s="841"/>
      <c r="AU145" s="841"/>
      <c r="AV145" s="841"/>
      <c r="AW145" s="841"/>
      <c r="AX145" s="841"/>
      <c r="AY145" s="841"/>
      <c r="AZ145" s="844"/>
    </row>
    <row r="146" spans="1:52" ht="29.25" customHeight="1" x14ac:dyDescent="0.25">
      <c r="A146" s="845" t="s">
        <v>22</v>
      </c>
      <c r="B146" s="846"/>
      <c r="C146" s="847"/>
      <c r="D146" s="236" t="s">
        <v>34</v>
      </c>
      <c r="E146" s="237">
        <v>5390639000</v>
      </c>
      <c r="F146" s="237">
        <v>5390639000</v>
      </c>
      <c r="G146" s="237">
        <v>5390639000</v>
      </c>
      <c r="H146" s="237">
        <v>5390639000</v>
      </c>
      <c r="I146" s="237">
        <v>5390639000</v>
      </c>
      <c r="J146" s="237">
        <f>+J131+J135+J141</f>
        <v>4576839000</v>
      </c>
      <c r="K146" s="237">
        <f>+K131+K135+K141</f>
        <v>4576839000</v>
      </c>
      <c r="L146" s="237">
        <f t="shared" ref="L146:N146" si="10">+L131+L135+L141</f>
        <v>4576839000</v>
      </c>
      <c r="M146" s="237">
        <f t="shared" si="10"/>
        <v>4576839000</v>
      </c>
      <c r="N146" s="237">
        <f t="shared" si="10"/>
        <v>4976839000</v>
      </c>
      <c r="O146" s="237"/>
      <c r="P146" s="237">
        <f t="shared" ref="P146" si="11">+P131+P135+P141</f>
        <v>4835640000</v>
      </c>
      <c r="Q146" s="238"/>
      <c r="R146" s="238"/>
      <c r="S146" s="238"/>
      <c r="T146" s="239"/>
      <c r="U146" s="237">
        <v>0</v>
      </c>
      <c r="V146" s="237">
        <v>1942762096</v>
      </c>
      <c r="W146" s="237">
        <v>2620480296</v>
      </c>
      <c r="X146" s="237">
        <f t="shared" ref="X146:AB146" si="12">+X131+X135+X141</f>
        <v>3088810499</v>
      </c>
      <c r="Y146" s="237">
        <f t="shared" si="12"/>
        <v>3275836121</v>
      </c>
      <c r="Z146" s="237">
        <f t="shared" si="12"/>
        <v>3933481565</v>
      </c>
      <c r="AA146" s="237">
        <f t="shared" si="12"/>
        <v>3877203698</v>
      </c>
      <c r="AB146" s="237">
        <f t="shared" si="12"/>
        <v>3882327393</v>
      </c>
      <c r="AC146" s="237">
        <f>+AC131+AC135+AC141</f>
        <v>4026725481</v>
      </c>
      <c r="AD146" s="238">
        <f>+AD131+AD135</f>
        <v>0</v>
      </c>
      <c r="AE146" s="238">
        <f>+AE131+AE135</f>
        <v>0</v>
      </c>
      <c r="AF146" s="238"/>
      <c r="AG146" s="239"/>
      <c r="AH146" s="854" t="s">
        <v>378</v>
      </c>
      <c r="AI146" s="836" t="s">
        <v>69</v>
      </c>
      <c r="AJ146" s="836" t="s">
        <v>69</v>
      </c>
      <c r="AK146" s="836" t="s">
        <v>69</v>
      </c>
      <c r="AL146" s="836" t="s">
        <v>378</v>
      </c>
      <c r="AM146" s="836" t="s">
        <v>69</v>
      </c>
      <c r="AN146" s="836" t="s">
        <v>69</v>
      </c>
      <c r="AO146" s="833">
        <f>+AO140</f>
        <v>7804660.0000000009</v>
      </c>
      <c r="AP146" s="833">
        <f t="shared" ref="AP146:AY146" si="13">+AP140</f>
        <v>3721766.6758073391</v>
      </c>
      <c r="AQ146" s="833">
        <f t="shared" si="13"/>
        <v>4082893.3241926599</v>
      </c>
      <c r="AR146" s="833" t="str">
        <f t="shared" si="13"/>
        <v>N/A</v>
      </c>
      <c r="AS146" s="833" t="str">
        <f t="shared" si="13"/>
        <v>TODOS</v>
      </c>
      <c r="AT146" s="833">
        <f t="shared" si="13"/>
        <v>7804660.0000000009</v>
      </c>
      <c r="AU146" s="833" t="str">
        <f t="shared" si="13"/>
        <v>TODOS</v>
      </c>
      <c r="AV146" s="833">
        <f t="shared" si="13"/>
        <v>7804660.0000000009</v>
      </c>
      <c r="AW146" s="833" t="str">
        <f t="shared" si="13"/>
        <v>COMUNIDAD EN GENERAL</v>
      </c>
      <c r="AX146" s="833">
        <f t="shared" si="13"/>
        <v>7804660.0000000009</v>
      </c>
      <c r="AY146" s="833">
        <f t="shared" si="13"/>
        <v>7804660.0000000009</v>
      </c>
      <c r="AZ146" s="822"/>
    </row>
    <row r="147" spans="1:52" ht="29.25" customHeight="1" x14ac:dyDescent="0.25">
      <c r="A147" s="848"/>
      <c r="B147" s="849"/>
      <c r="C147" s="850"/>
      <c r="D147" s="240" t="s">
        <v>33</v>
      </c>
      <c r="E147" s="241">
        <v>239470586</v>
      </c>
      <c r="F147" s="241">
        <v>239470586</v>
      </c>
      <c r="G147" s="241">
        <v>239470586</v>
      </c>
      <c r="H147" s="241">
        <v>239470586</v>
      </c>
      <c r="I147" s="241">
        <v>239470586</v>
      </c>
      <c r="J147" s="241">
        <f>+J133+J137+J143</f>
        <v>239470586</v>
      </c>
      <c r="K147" s="241">
        <f>+K133+K137+K143</f>
        <v>239470586</v>
      </c>
      <c r="L147" s="241">
        <f t="shared" ref="L147:N147" si="14">+L133+L137+L143</f>
        <v>239470586</v>
      </c>
      <c r="M147" s="241">
        <f t="shared" si="14"/>
        <v>239470586</v>
      </c>
      <c r="N147" s="241">
        <f t="shared" si="14"/>
        <v>239470586</v>
      </c>
      <c r="O147" s="241"/>
      <c r="P147" s="241">
        <f t="shared" ref="P147" si="15">+P133+P137+P143</f>
        <v>239470586</v>
      </c>
      <c r="Q147" s="242"/>
      <c r="R147" s="242"/>
      <c r="S147" s="242"/>
      <c r="T147" s="243"/>
      <c r="U147" s="241">
        <v>113615365</v>
      </c>
      <c r="V147" s="241">
        <v>188304298</v>
      </c>
      <c r="W147" s="241">
        <v>214205099</v>
      </c>
      <c r="X147" s="241">
        <f t="shared" ref="X147:AB147" si="16">+X133+X137+X143</f>
        <v>235840621</v>
      </c>
      <c r="Y147" s="241">
        <f t="shared" si="16"/>
        <v>235840621</v>
      </c>
      <c r="Z147" s="241">
        <f t="shared" si="16"/>
        <v>239439321</v>
      </c>
      <c r="AA147" s="241">
        <f t="shared" si="16"/>
        <v>239470586</v>
      </c>
      <c r="AB147" s="241">
        <f t="shared" si="16"/>
        <v>239470586</v>
      </c>
      <c r="AC147" s="241">
        <f>+AC133+AC137+AC143</f>
        <v>239470586</v>
      </c>
      <c r="AD147" s="242">
        <v>0</v>
      </c>
      <c r="AE147" s="242">
        <v>0</v>
      </c>
      <c r="AF147" s="242"/>
      <c r="AG147" s="243"/>
      <c r="AH147" s="855"/>
      <c r="AI147" s="837"/>
      <c r="AJ147" s="837"/>
      <c r="AK147" s="837"/>
      <c r="AL147" s="837"/>
      <c r="AM147" s="837"/>
      <c r="AN147" s="837"/>
      <c r="AO147" s="834"/>
      <c r="AP147" s="834"/>
      <c r="AQ147" s="834"/>
      <c r="AR147" s="834"/>
      <c r="AS147" s="834"/>
      <c r="AT147" s="834"/>
      <c r="AU147" s="834"/>
      <c r="AV147" s="834"/>
      <c r="AW147" s="834"/>
      <c r="AX147" s="834"/>
      <c r="AY147" s="834"/>
      <c r="AZ147" s="823"/>
    </row>
    <row r="148" spans="1:52" ht="29.25" customHeight="1" thickBot="1" x14ac:dyDescent="0.3">
      <c r="A148" s="851"/>
      <c r="B148" s="852"/>
      <c r="C148" s="853"/>
      <c r="D148" s="244" t="s">
        <v>32</v>
      </c>
      <c r="E148" s="245">
        <v>5630109586</v>
      </c>
      <c r="F148" s="245">
        <v>5630109586</v>
      </c>
      <c r="G148" s="245">
        <v>5630109586</v>
      </c>
      <c r="H148" s="245">
        <v>5630109586</v>
      </c>
      <c r="I148" s="245">
        <v>5630109586</v>
      </c>
      <c r="J148" s="245">
        <f>+J146+J147</f>
        <v>4816309586</v>
      </c>
      <c r="K148" s="245">
        <f>+K146+K147</f>
        <v>4816309586</v>
      </c>
      <c r="L148" s="245">
        <f t="shared" ref="L148:N148" si="17">+L146+L147</f>
        <v>4816309586</v>
      </c>
      <c r="M148" s="245">
        <f t="shared" si="17"/>
        <v>4816309586</v>
      </c>
      <c r="N148" s="245">
        <f t="shared" si="17"/>
        <v>5216309586</v>
      </c>
      <c r="O148" s="245"/>
      <c r="P148" s="245">
        <f t="shared" ref="P148" si="18">+P146+P147</f>
        <v>5075110586</v>
      </c>
      <c r="Q148" s="246"/>
      <c r="R148" s="246"/>
      <c r="S148" s="246"/>
      <c r="T148" s="247"/>
      <c r="U148" s="245">
        <v>113615365</v>
      </c>
      <c r="V148" s="245">
        <v>2131066394</v>
      </c>
      <c r="W148" s="245">
        <v>2834685395</v>
      </c>
      <c r="X148" s="245">
        <f t="shared" ref="X148:AB148" si="19">+X146+X147</f>
        <v>3324651120</v>
      </c>
      <c r="Y148" s="245">
        <f t="shared" si="19"/>
        <v>3511676742</v>
      </c>
      <c r="Z148" s="245">
        <f t="shared" si="19"/>
        <v>4172920886</v>
      </c>
      <c r="AA148" s="245">
        <f t="shared" si="19"/>
        <v>4116674284</v>
      </c>
      <c r="AB148" s="245">
        <f t="shared" si="19"/>
        <v>4121797979</v>
      </c>
      <c r="AC148" s="245">
        <f>+AC146+AC147</f>
        <v>4266196067</v>
      </c>
      <c r="AD148" s="246">
        <f t="shared" ref="AD148" si="20">+AD146+AD147</f>
        <v>0</v>
      </c>
      <c r="AE148" s="246">
        <f>+AE146+AE147</f>
        <v>0</v>
      </c>
      <c r="AF148" s="246"/>
      <c r="AG148" s="247"/>
      <c r="AH148" s="856"/>
      <c r="AI148" s="838"/>
      <c r="AJ148" s="838"/>
      <c r="AK148" s="838"/>
      <c r="AL148" s="838"/>
      <c r="AM148" s="838"/>
      <c r="AN148" s="838"/>
      <c r="AO148" s="835"/>
      <c r="AP148" s="835"/>
      <c r="AQ148" s="835"/>
      <c r="AR148" s="835"/>
      <c r="AS148" s="835"/>
      <c r="AT148" s="835"/>
      <c r="AU148" s="835"/>
      <c r="AV148" s="835"/>
      <c r="AW148" s="835"/>
      <c r="AX148" s="835"/>
      <c r="AY148" s="835"/>
      <c r="AZ148" s="824"/>
    </row>
    <row r="149" spans="1:52" x14ac:dyDescent="0.25">
      <c r="A149" s="30"/>
      <c r="B149" s="30"/>
      <c r="C149" s="30"/>
      <c r="D149" s="30"/>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0"/>
      <c r="AF149" s="30"/>
      <c r="AG149" s="30"/>
      <c r="AH149" s="30"/>
      <c r="AI149" s="30"/>
      <c r="AJ149" s="30"/>
      <c r="AK149" s="30"/>
      <c r="AL149" s="30"/>
      <c r="AM149" s="30"/>
      <c r="AN149" s="30"/>
      <c r="AO149" s="30"/>
      <c r="AP149" s="30"/>
      <c r="AQ149" s="47"/>
      <c r="AR149" s="47"/>
      <c r="AS149" s="30"/>
      <c r="AT149" s="30"/>
      <c r="AU149" s="30"/>
      <c r="AV149" s="30"/>
      <c r="AW149" s="30"/>
      <c r="AX149" s="30"/>
      <c r="AY149" s="47"/>
    </row>
    <row r="150" spans="1:52" ht="18" x14ac:dyDescent="0.25">
      <c r="A150" s="32" t="s">
        <v>35</v>
      </c>
      <c r="B150" s="30"/>
      <c r="C150" s="30"/>
      <c r="D150" s="30"/>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0"/>
      <c r="AF150" s="30"/>
      <c r="AG150" s="30"/>
      <c r="AH150" s="30"/>
      <c r="AI150" s="30"/>
      <c r="AJ150" s="30"/>
      <c r="AK150" s="33"/>
      <c r="AL150" s="33"/>
      <c r="AM150" s="33"/>
      <c r="AN150" s="33"/>
      <c r="AO150" s="33"/>
      <c r="AP150" s="33"/>
      <c r="AQ150" s="48"/>
      <c r="AR150" s="48"/>
      <c r="AS150" s="34"/>
      <c r="AT150" s="34"/>
      <c r="AU150" s="34"/>
      <c r="AV150" s="34"/>
      <c r="AW150" s="34"/>
      <c r="AX150" s="34"/>
      <c r="AY150" s="34"/>
    </row>
    <row r="151" spans="1:52" ht="33" customHeight="1" x14ac:dyDescent="0.25">
      <c r="A151" s="35" t="s">
        <v>36</v>
      </c>
      <c r="B151" s="825" t="s">
        <v>37</v>
      </c>
      <c r="C151" s="826"/>
      <c r="D151" s="827"/>
      <c r="E151" s="828" t="s">
        <v>38</v>
      </c>
      <c r="F151" s="828"/>
      <c r="G151" s="828"/>
      <c r="H151" s="828"/>
      <c r="I151" s="828"/>
      <c r="J151" s="828"/>
      <c r="K151" s="828"/>
      <c r="L151" s="828"/>
      <c r="M151" s="828"/>
      <c r="N151" s="828"/>
      <c r="O151" s="828"/>
      <c r="P151" s="828"/>
      <c r="Q151" s="828"/>
      <c r="R151" s="828"/>
      <c r="S151" s="828"/>
      <c r="T151" s="30"/>
      <c r="U151" s="30"/>
      <c r="V151" s="30"/>
      <c r="W151" s="30"/>
      <c r="X151" s="30"/>
      <c r="Y151" s="30"/>
      <c r="Z151" s="30"/>
      <c r="AA151" s="30"/>
      <c r="AB151" s="30"/>
      <c r="AC151" s="30"/>
      <c r="AD151" s="30"/>
      <c r="AE151" s="30"/>
      <c r="AF151" s="30"/>
      <c r="AG151" s="30"/>
      <c r="AH151" s="30"/>
      <c r="AI151" s="30"/>
      <c r="AJ151" s="30"/>
      <c r="AK151" s="33"/>
      <c r="AL151" s="33"/>
      <c r="AM151" s="33"/>
      <c r="AN151" s="33"/>
      <c r="AO151" s="33"/>
      <c r="AP151" s="33"/>
      <c r="AQ151" s="48"/>
      <c r="AR151" s="48"/>
      <c r="AS151" s="33"/>
      <c r="AT151" s="33"/>
      <c r="AU151" s="33"/>
      <c r="AV151" s="33"/>
      <c r="AW151" s="33"/>
      <c r="AX151" s="33"/>
      <c r="AY151" s="48"/>
    </row>
    <row r="152" spans="1:52" ht="45" customHeight="1" x14ac:dyDescent="0.25">
      <c r="A152" s="470">
        <v>13</v>
      </c>
      <c r="B152" s="829" t="s">
        <v>91</v>
      </c>
      <c r="C152" s="830"/>
      <c r="D152" s="831"/>
      <c r="E152" s="832" t="s">
        <v>82</v>
      </c>
      <c r="F152" s="832"/>
      <c r="G152" s="832"/>
      <c r="H152" s="832"/>
      <c r="I152" s="832"/>
      <c r="J152" s="832"/>
      <c r="K152" s="832"/>
      <c r="L152" s="832"/>
      <c r="M152" s="832"/>
      <c r="N152" s="832"/>
      <c r="O152" s="832"/>
      <c r="P152" s="832"/>
      <c r="Q152" s="832"/>
      <c r="R152" s="832"/>
      <c r="S152" s="832"/>
      <c r="T152" s="30"/>
      <c r="U152" s="30"/>
      <c r="V152" s="30"/>
      <c r="W152" s="30"/>
      <c r="X152" s="30"/>
      <c r="Y152" s="30"/>
      <c r="Z152" s="30"/>
      <c r="AA152" s="30"/>
      <c r="AB152" s="30"/>
      <c r="AC152" s="30"/>
      <c r="AD152" s="30"/>
      <c r="AE152" s="30"/>
      <c r="AF152" s="30"/>
      <c r="AG152" s="30"/>
      <c r="AH152" s="30"/>
      <c r="AI152" s="30"/>
      <c r="AJ152" s="30"/>
      <c r="AK152" s="33"/>
      <c r="AL152" s="33"/>
      <c r="AM152" s="33"/>
      <c r="AN152" s="33"/>
      <c r="AO152" s="33"/>
      <c r="AP152" s="33"/>
      <c r="AQ152" s="48"/>
      <c r="AR152" s="48"/>
      <c r="AS152" s="33"/>
      <c r="AT152" s="33"/>
      <c r="AU152" s="33"/>
      <c r="AV152" s="33"/>
      <c r="AW152" s="33"/>
      <c r="AX152" s="33"/>
      <c r="AY152" s="48"/>
    </row>
    <row r="153" spans="1:52" ht="45" customHeight="1" x14ac:dyDescent="0.25">
      <c r="A153" s="470">
        <v>14</v>
      </c>
      <c r="B153" s="829" t="s">
        <v>442</v>
      </c>
      <c r="C153" s="830"/>
      <c r="D153" s="831"/>
      <c r="E153" s="832" t="s">
        <v>443</v>
      </c>
      <c r="F153" s="832"/>
      <c r="G153" s="832"/>
      <c r="H153" s="832"/>
      <c r="I153" s="832"/>
      <c r="J153" s="832"/>
      <c r="K153" s="832"/>
      <c r="L153" s="832"/>
      <c r="M153" s="832"/>
      <c r="N153" s="832"/>
      <c r="O153" s="832"/>
      <c r="P153" s="832"/>
      <c r="Q153" s="832"/>
      <c r="R153" s="832"/>
      <c r="S153" s="832"/>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47"/>
      <c r="AR153" s="47"/>
      <c r="AS153" s="30"/>
      <c r="AT153" s="30"/>
      <c r="AU153" s="30"/>
      <c r="AV153" s="30"/>
      <c r="AW153" s="30"/>
      <c r="AX153" s="30"/>
      <c r="AY153" s="47"/>
    </row>
    <row r="154" spans="1:52" x14ac:dyDescent="0.25">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60"/>
      <c r="AR154" s="60"/>
      <c r="AS154" s="36"/>
      <c r="AT154" s="36"/>
      <c r="AU154" s="36"/>
      <c r="AV154" s="36"/>
      <c r="AW154" s="36"/>
      <c r="AX154" s="36"/>
      <c r="AY154" s="60"/>
    </row>
    <row r="155" spans="1:52" x14ac:dyDescent="0.2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60"/>
      <c r="AR155" s="60"/>
      <c r="AS155" s="36"/>
      <c r="AT155" s="36"/>
      <c r="AU155" s="36"/>
      <c r="AV155" s="36"/>
      <c r="AW155" s="36"/>
      <c r="AX155" s="36"/>
      <c r="AY155" s="60"/>
    </row>
    <row r="156" spans="1:52" x14ac:dyDescent="0.25">
      <c r="A156" s="36"/>
      <c r="B156" s="36"/>
      <c r="C156" s="36"/>
      <c r="D156" s="36"/>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6"/>
      <c r="AF156" s="36"/>
      <c r="AG156" s="36"/>
      <c r="AH156" s="36"/>
      <c r="AI156" s="36"/>
      <c r="AJ156" s="36"/>
      <c r="AK156" s="36"/>
      <c r="AL156" s="36"/>
      <c r="AM156" s="36"/>
      <c r="AN156" s="36"/>
      <c r="AO156" s="36"/>
      <c r="AP156" s="36"/>
      <c r="AQ156" s="60"/>
      <c r="AR156" s="60"/>
      <c r="AS156" s="36"/>
      <c r="AT156" s="36"/>
      <c r="AU156" s="36"/>
      <c r="AV156" s="36"/>
      <c r="AW156" s="36"/>
      <c r="AX156" s="36"/>
      <c r="AY156" s="60"/>
    </row>
    <row r="157" spans="1:52" ht="15.75" x14ac:dyDescent="0.25">
      <c r="A157" s="36"/>
      <c r="B157" s="36"/>
      <c r="C157" s="36"/>
      <c r="D157" s="36"/>
      <c r="E157" s="38"/>
      <c r="F157" s="38"/>
      <c r="G157" s="38"/>
      <c r="H157" s="38"/>
      <c r="I157" s="38"/>
      <c r="J157" s="38"/>
      <c r="K157" s="38"/>
      <c r="L157" s="38"/>
      <c r="M157" s="38"/>
      <c r="N157" s="38"/>
      <c r="O157" s="38"/>
      <c r="P157" s="38"/>
      <c r="Q157" s="38"/>
      <c r="R157" s="38"/>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60"/>
      <c r="AR157" s="60"/>
      <c r="AS157" s="36"/>
      <c r="AT157" s="36"/>
      <c r="AU157" s="36"/>
      <c r="AV157" s="36"/>
      <c r="AW157" s="36"/>
      <c r="AX157" s="36"/>
      <c r="AY157" s="60"/>
    </row>
    <row r="158" spans="1:52" x14ac:dyDescent="0.25">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248"/>
      <c r="AF158" s="36"/>
      <c r="AG158" s="36"/>
      <c r="AH158" s="36"/>
      <c r="AI158" s="36"/>
      <c r="AJ158" s="36"/>
      <c r="AK158" s="36"/>
      <c r="AL158" s="36"/>
      <c r="AM158" s="36"/>
      <c r="AN158" s="36"/>
      <c r="AO158" s="36"/>
      <c r="AP158" s="36"/>
      <c r="AQ158" s="60"/>
      <c r="AR158" s="60"/>
      <c r="AS158" s="36"/>
      <c r="AT158" s="36"/>
      <c r="AU158" s="36"/>
      <c r="AV158" s="36"/>
      <c r="AW158" s="36"/>
      <c r="AX158" s="36"/>
      <c r="AY158" s="60"/>
    </row>
    <row r="159" spans="1:52" x14ac:dyDescent="0.25">
      <c r="A159" s="36"/>
      <c r="B159" s="36"/>
      <c r="C159" s="36"/>
      <c r="D159" s="36"/>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6"/>
      <c r="AF159" s="36"/>
      <c r="AG159" s="36"/>
      <c r="AH159" s="36"/>
      <c r="AI159" s="36"/>
      <c r="AJ159" s="36"/>
      <c r="AK159" s="36"/>
      <c r="AL159" s="36"/>
      <c r="AM159" s="36"/>
      <c r="AN159" s="36"/>
      <c r="AO159" s="36"/>
      <c r="AP159" s="36"/>
      <c r="AQ159" s="60"/>
      <c r="AR159" s="60"/>
      <c r="AS159" s="36"/>
      <c r="AT159" s="36"/>
      <c r="AU159" s="36"/>
      <c r="AV159" s="36"/>
      <c r="AW159" s="36"/>
      <c r="AX159" s="36"/>
      <c r="AY159" s="60"/>
    </row>
    <row r="160" spans="1:52" x14ac:dyDescent="0.25">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60"/>
      <c r="AR160" s="60"/>
      <c r="AS160" s="36"/>
      <c r="AT160" s="36"/>
      <c r="AU160" s="36"/>
      <c r="AV160" s="36"/>
      <c r="AW160" s="36"/>
      <c r="AX160" s="36"/>
      <c r="AY160" s="60"/>
    </row>
    <row r="161" spans="1:51" x14ac:dyDescent="0.25">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60"/>
      <c r="AR161" s="60"/>
      <c r="AS161" s="36"/>
      <c r="AT161" s="36"/>
      <c r="AU161" s="36"/>
      <c r="AV161" s="36"/>
      <c r="AW161" s="36"/>
      <c r="AX161" s="36"/>
      <c r="AY161" s="60"/>
    </row>
    <row r="162" spans="1:51" x14ac:dyDescent="0.25">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60"/>
      <c r="AR162" s="60"/>
      <c r="AS162" s="36"/>
      <c r="AT162" s="36"/>
      <c r="AU162" s="36"/>
      <c r="AV162" s="36"/>
      <c r="AW162" s="36"/>
      <c r="AX162" s="36"/>
      <c r="AY162" s="60"/>
    </row>
    <row r="163" spans="1:51" x14ac:dyDescent="0.25">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60"/>
      <c r="AR163" s="60"/>
      <c r="AS163" s="36"/>
      <c r="AT163" s="36"/>
      <c r="AU163" s="36"/>
      <c r="AV163" s="36"/>
      <c r="AW163" s="36"/>
      <c r="AX163" s="36"/>
      <c r="AY163" s="60"/>
    </row>
    <row r="164" spans="1:51" x14ac:dyDescent="0.25">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60"/>
      <c r="AR164" s="60"/>
      <c r="AS164" s="36"/>
      <c r="AT164" s="36"/>
      <c r="AU164" s="36"/>
      <c r="AV164" s="36"/>
      <c r="AW164" s="36"/>
      <c r="AX164" s="36"/>
      <c r="AY164" s="60"/>
    </row>
    <row r="165" spans="1:51" x14ac:dyDescent="0.2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60"/>
      <c r="AR165" s="60"/>
      <c r="AS165" s="36"/>
      <c r="AT165" s="36"/>
      <c r="AU165" s="36"/>
      <c r="AV165" s="36"/>
      <c r="AW165" s="36"/>
      <c r="AX165" s="36"/>
      <c r="AY165" s="60"/>
    </row>
    <row r="166" spans="1:51" x14ac:dyDescent="0.25">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60"/>
      <c r="AR166" s="60"/>
      <c r="AS166" s="36"/>
      <c r="AT166" s="36"/>
      <c r="AU166" s="36"/>
      <c r="AV166" s="36"/>
      <c r="AW166" s="36"/>
      <c r="AX166" s="36"/>
      <c r="AY166" s="60"/>
    </row>
    <row r="167" spans="1:51" x14ac:dyDescent="0.25">
      <c r="S167" s="36"/>
      <c r="T167" s="36"/>
      <c r="U167" s="36"/>
      <c r="V167" s="36"/>
      <c r="W167" s="36"/>
      <c r="X167" s="36"/>
      <c r="Y167" s="36"/>
      <c r="Z167" s="36"/>
      <c r="AA167" s="36"/>
      <c r="AB167" s="36"/>
      <c r="AC167" s="36"/>
      <c r="AD167" s="36"/>
      <c r="AE167" s="36"/>
    </row>
    <row r="168" spans="1:51" x14ac:dyDescent="0.25">
      <c r="S168" s="36"/>
      <c r="T168" s="36"/>
      <c r="U168" s="36"/>
      <c r="V168" s="36"/>
      <c r="W168" s="36"/>
      <c r="X168" s="36"/>
      <c r="Y168" s="36"/>
      <c r="Z168" s="36"/>
      <c r="AA168" s="36"/>
      <c r="AB168" s="36"/>
      <c r="AC168" s="36"/>
      <c r="AD168" s="36"/>
      <c r="AE168" s="36"/>
    </row>
    <row r="169" spans="1:51" x14ac:dyDescent="0.25">
      <c r="S169" s="36"/>
      <c r="T169" s="36"/>
      <c r="U169" s="36"/>
      <c r="V169" s="36"/>
      <c r="W169" s="36"/>
      <c r="X169" s="36"/>
      <c r="Y169" s="36"/>
      <c r="Z169" s="36"/>
      <c r="AA169" s="36"/>
      <c r="AB169" s="36"/>
      <c r="AC169" s="36"/>
      <c r="AD169" s="36"/>
      <c r="AE169" s="36"/>
    </row>
    <row r="170" spans="1:51" x14ac:dyDescent="0.25">
      <c r="S170" s="36"/>
      <c r="T170" s="36"/>
      <c r="U170" s="36"/>
      <c r="V170" s="36"/>
      <c r="W170" s="36"/>
      <c r="X170" s="36"/>
      <c r="Y170" s="36"/>
      <c r="Z170" s="36"/>
      <c r="AA170" s="36"/>
      <c r="AB170" s="36"/>
      <c r="AC170" s="36"/>
      <c r="AD170" s="36"/>
      <c r="AE170" s="36"/>
    </row>
    <row r="171" spans="1:51" x14ac:dyDescent="0.25">
      <c r="S171" s="36"/>
      <c r="T171" s="36"/>
      <c r="U171" s="36"/>
      <c r="V171" s="36"/>
      <c r="W171" s="36"/>
      <c r="X171" s="36"/>
      <c r="Y171" s="36"/>
      <c r="Z171" s="36"/>
      <c r="AA171" s="36"/>
      <c r="AB171" s="36"/>
      <c r="AC171" s="36"/>
      <c r="AD171" s="36"/>
      <c r="AE171" s="36"/>
    </row>
    <row r="172" spans="1:51" x14ac:dyDescent="0.25">
      <c r="S172" s="36"/>
      <c r="T172" s="36"/>
      <c r="U172" s="36"/>
      <c r="V172" s="36"/>
      <c r="W172" s="36"/>
      <c r="X172" s="36"/>
      <c r="Y172" s="36"/>
      <c r="Z172" s="36"/>
      <c r="AA172" s="36"/>
      <c r="AB172" s="36"/>
      <c r="AC172" s="36"/>
      <c r="AD172" s="36"/>
      <c r="AE172" s="36"/>
    </row>
    <row r="173" spans="1:51" x14ac:dyDescent="0.25">
      <c r="S173" s="36"/>
      <c r="T173" s="36"/>
      <c r="U173" s="36"/>
      <c r="V173" s="36"/>
      <c r="W173" s="36"/>
      <c r="X173" s="36"/>
      <c r="Y173" s="36"/>
      <c r="Z173" s="36"/>
      <c r="AA173" s="36"/>
      <c r="AB173" s="36"/>
      <c r="AC173" s="36"/>
      <c r="AD173" s="36"/>
      <c r="AE173" s="36"/>
    </row>
    <row r="174" spans="1:51" x14ac:dyDescent="0.25">
      <c r="S174" s="36"/>
      <c r="T174" s="36"/>
      <c r="U174" s="36"/>
      <c r="V174" s="36"/>
      <c r="W174" s="36"/>
      <c r="X174" s="36"/>
      <c r="Y174" s="36"/>
      <c r="Z174" s="36"/>
      <c r="AA174" s="36"/>
      <c r="AB174" s="36"/>
      <c r="AC174" s="36"/>
      <c r="AD174" s="36"/>
      <c r="AE174" s="36"/>
    </row>
    <row r="175" spans="1:51" x14ac:dyDescent="0.25">
      <c r="S175" s="36"/>
      <c r="T175" s="36"/>
      <c r="U175" s="36"/>
      <c r="V175" s="36"/>
      <c r="W175" s="36"/>
      <c r="X175" s="36"/>
      <c r="Y175" s="36"/>
      <c r="Z175" s="36"/>
      <c r="AA175" s="36"/>
      <c r="AB175" s="36"/>
      <c r="AC175" s="36"/>
      <c r="AD175" s="36"/>
      <c r="AE175" s="36"/>
      <c r="AQ175"/>
      <c r="AR175"/>
      <c r="AY175"/>
    </row>
    <row r="176" spans="1:51" x14ac:dyDescent="0.25">
      <c r="S176" s="36"/>
      <c r="T176" s="36"/>
      <c r="U176" s="36"/>
      <c r="V176" s="36"/>
      <c r="W176" s="36"/>
      <c r="X176" s="36"/>
      <c r="Y176" s="36"/>
      <c r="Z176" s="36"/>
      <c r="AA176" s="36"/>
      <c r="AB176" s="36"/>
      <c r="AC176" s="36"/>
      <c r="AD176" s="36"/>
      <c r="AE176" s="36"/>
      <c r="AQ176"/>
      <c r="AR176"/>
      <c r="AY176"/>
    </row>
    <row r="177" spans="19:51" x14ac:dyDescent="0.25">
      <c r="S177" s="36"/>
      <c r="T177" s="36"/>
      <c r="U177" s="36"/>
      <c r="V177" s="36"/>
      <c r="W177" s="36"/>
      <c r="X177" s="36"/>
      <c r="Y177" s="36"/>
      <c r="Z177" s="36"/>
      <c r="AA177" s="36"/>
      <c r="AB177" s="36"/>
      <c r="AC177" s="36"/>
      <c r="AD177" s="36"/>
      <c r="AE177" s="36"/>
      <c r="AQ177"/>
      <c r="AR177"/>
      <c r="AY177"/>
    </row>
    <row r="178" spans="19:51" x14ac:dyDescent="0.25">
      <c r="S178" s="36"/>
      <c r="T178" s="36"/>
      <c r="U178" s="36"/>
      <c r="V178" s="36"/>
      <c r="W178" s="36"/>
      <c r="X178" s="36"/>
      <c r="Y178" s="36"/>
      <c r="Z178" s="36"/>
      <c r="AA178" s="36"/>
      <c r="AB178" s="36"/>
      <c r="AC178" s="36"/>
      <c r="AD178" s="36"/>
      <c r="AE178" s="36"/>
      <c r="AQ178"/>
      <c r="AR178"/>
      <c r="AY178"/>
    </row>
    <row r="179" spans="19:51" x14ac:dyDescent="0.25">
      <c r="S179" s="36"/>
      <c r="T179" s="36"/>
      <c r="U179" s="36"/>
      <c r="V179" s="36"/>
      <c r="W179" s="36"/>
      <c r="X179" s="36"/>
      <c r="Y179" s="36"/>
      <c r="Z179" s="36"/>
      <c r="AA179" s="36"/>
      <c r="AB179" s="36"/>
      <c r="AC179" s="36"/>
      <c r="AD179" s="36"/>
      <c r="AE179" s="36"/>
      <c r="AQ179"/>
      <c r="AR179"/>
      <c r="AY179"/>
    </row>
    <row r="180" spans="19:51" x14ac:dyDescent="0.25">
      <c r="S180" s="36"/>
      <c r="T180" s="36"/>
      <c r="U180" s="36"/>
      <c r="V180" s="36"/>
      <c r="W180" s="36"/>
      <c r="X180" s="36"/>
      <c r="Y180" s="36"/>
      <c r="Z180" s="36"/>
      <c r="AA180" s="36"/>
      <c r="AB180" s="36"/>
      <c r="AC180" s="36"/>
      <c r="AD180" s="36"/>
      <c r="AE180" s="36"/>
      <c r="AQ180"/>
      <c r="AR180"/>
      <c r="AY180"/>
    </row>
    <row r="181" spans="19:51" x14ac:dyDescent="0.25">
      <c r="S181" s="36"/>
      <c r="T181" s="36"/>
      <c r="U181" s="36"/>
      <c r="V181" s="36"/>
      <c r="W181" s="36"/>
      <c r="X181" s="36"/>
      <c r="Y181" s="36"/>
      <c r="Z181" s="36"/>
      <c r="AA181" s="36"/>
      <c r="AB181" s="36"/>
      <c r="AC181" s="36"/>
      <c r="AD181" s="36"/>
      <c r="AE181" s="36"/>
      <c r="AQ181"/>
      <c r="AR181"/>
      <c r="AY181"/>
    </row>
    <row r="182" spans="19:51" x14ac:dyDescent="0.25">
      <c r="S182" s="36"/>
      <c r="T182" s="36"/>
      <c r="U182" s="36"/>
      <c r="V182" s="36"/>
      <c r="W182" s="36"/>
      <c r="X182" s="36"/>
      <c r="Y182" s="36"/>
      <c r="Z182" s="36"/>
      <c r="AA182" s="36"/>
      <c r="AB182" s="36"/>
      <c r="AC182" s="36"/>
      <c r="AD182" s="36"/>
      <c r="AE182" s="36"/>
      <c r="AQ182"/>
      <c r="AR182"/>
      <c r="AY182"/>
    </row>
    <row r="183" spans="19:51" x14ac:dyDescent="0.25">
      <c r="S183" s="36"/>
      <c r="T183" s="36"/>
      <c r="U183" s="36"/>
      <c r="V183" s="36"/>
      <c r="W183" s="36"/>
      <c r="X183" s="36"/>
      <c r="Y183" s="36"/>
      <c r="Z183" s="36"/>
      <c r="AA183" s="36"/>
      <c r="AB183" s="36"/>
      <c r="AC183" s="36"/>
      <c r="AD183" s="36"/>
      <c r="AE183" s="36"/>
      <c r="AQ183"/>
      <c r="AR183"/>
      <c r="AY183"/>
    </row>
    <row r="184" spans="19:51" x14ac:dyDescent="0.25">
      <c r="S184" s="36"/>
      <c r="T184" s="36"/>
      <c r="U184" s="36"/>
      <c r="V184" s="36"/>
      <c r="W184" s="36"/>
      <c r="X184" s="36"/>
      <c r="Y184" s="36"/>
      <c r="Z184" s="36"/>
      <c r="AA184" s="36"/>
      <c r="AB184" s="36"/>
      <c r="AC184" s="36"/>
      <c r="AD184" s="36"/>
      <c r="AE184" s="36"/>
      <c r="AQ184"/>
      <c r="AR184"/>
      <c r="AY184"/>
    </row>
    <row r="185" spans="19:51" x14ac:dyDescent="0.25">
      <c r="S185" s="36"/>
      <c r="T185" s="36"/>
      <c r="U185" s="36"/>
      <c r="V185" s="36"/>
      <c r="W185" s="36"/>
      <c r="X185" s="36"/>
      <c r="Y185" s="36"/>
      <c r="Z185" s="36"/>
      <c r="AA185" s="36"/>
      <c r="AB185" s="36"/>
      <c r="AC185" s="36"/>
      <c r="AD185" s="36"/>
      <c r="AE185" s="36"/>
      <c r="AQ185"/>
      <c r="AR185"/>
      <c r="AY185"/>
    </row>
    <row r="186" spans="19:51" x14ac:dyDescent="0.25">
      <c r="S186" s="36"/>
      <c r="T186" s="36"/>
      <c r="U186" s="36"/>
      <c r="V186" s="36"/>
      <c r="W186" s="36"/>
      <c r="X186" s="36"/>
      <c r="Y186" s="36"/>
      <c r="Z186" s="36"/>
      <c r="AA186" s="36"/>
      <c r="AB186" s="36"/>
      <c r="AC186" s="36"/>
      <c r="AD186" s="36"/>
      <c r="AE186" s="36"/>
      <c r="AQ186"/>
      <c r="AR186"/>
      <c r="AY186"/>
    </row>
    <row r="187" spans="19:51" x14ac:dyDescent="0.25">
      <c r="S187" s="36"/>
      <c r="T187" s="36"/>
      <c r="U187" s="36"/>
      <c r="V187" s="36"/>
      <c r="W187" s="36"/>
      <c r="X187" s="36"/>
      <c r="Y187" s="36"/>
      <c r="Z187" s="36"/>
      <c r="AA187" s="36"/>
      <c r="AB187" s="36"/>
      <c r="AC187" s="36"/>
      <c r="AD187" s="36"/>
      <c r="AE187" s="36"/>
      <c r="AQ187"/>
      <c r="AR187"/>
      <c r="AY187"/>
    </row>
    <row r="188" spans="19:51" x14ac:dyDescent="0.25">
      <c r="S188" s="36"/>
      <c r="T188" s="36"/>
      <c r="U188" s="36"/>
      <c r="V188" s="36"/>
      <c r="W188" s="36"/>
      <c r="X188" s="36"/>
      <c r="Y188" s="36"/>
      <c r="Z188" s="36"/>
      <c r="AA188" s="36"/>
      <c r="AB188" s="36"/>
      <c r="AC188" s="36"/>
      <c r="AD188" s="36"/>
      <c r="AE188" s="36"/>
      <c r="AQ188"/>
      <c r="AR188"/>
      <c r="AY188"/>
    </row>
    <row r="189" spans="19:51" x14ac:dyDescent="0.25">
      <c r="S189" s="36"/>
      <c r="T189" s="36"/>
      <c r="U189" s="36"/>
      <c r="V189" s="36"/>
      <c r="W189" s="36"/>
      <c r="X189" s="36"/>
      <c r="Y189" s="36"/>
      <c r="Z189" s="36"/>
      <c r="AA189" s="36"/>
      <c r="AB189" s="36"/>
      <c r="AC189" s="36"/>
      <c r="AD189" s="36"/>
      <c r="AE189" s="36"/>
      <c r="AQ189"/>
      <c r="AR189"/>
      <c r="AY189"/>
    </row>
    <row r="190" spans="19:51" x14ac:dyDescent="0.25">
      <c r="S190" s="36"/>
      <c r="T190" s="36"/>
      <c r="U190" s="36"/>
      <c r="V190" s="36"/>
      <c r="W190" s="36"/>
      <c r="X190" s="36"/>
      <c r="Y190" s="36"/>
      <c r="Z190" s="36"/>
      <c r="AA190" s="36"/>
      <c r="AB190" s="36"/>
      <c r="AC190" s="36"/>
      <c r="AD190" s="36"/>
      <c r="AE190" s="36"/>
      <c r="AQ190"/>
      <c r="AR190"/>
      <c r="AY190"/>
    </row>
    <row r="191" spans="19:51" x14ac:dyDescent="0.25">
      <c r="S191" s="36"/>
      <c r="T191" s="36"/>
      <c r="U191" s="36"/>
      <c r="V191" s="36"/>
      <c r="W191" s="36"/>
      <c r="X191" s="36"/>
      <c r="Y191" s="36"/>
      <c r="Z191" s="36"/>
      <c r="AA191" s="36"/>
      <c r="AB191" s="36"/>
      <c r="AC191" s="36"/>
      <c r="AD191" s="36"/>
      <c r="AE191" s="36"/>
      <c r="AQ191"/>
      <c r="AR191"/>
      <c r="AY191"/>
    </row>
    <row r="192" spans="19:51" x14ac:dyDescent="0.25">
      <c r="S192" s="36"/>
      <c r="T192" s="36"/>
      <c r="U192" s="36"/>
      <c r="V192" s="36"/>
      <c r="W192" s="36"/>
      <c r="X192" s="36"/>
      <c r="Y192" s="36"/>
      <c r="Z192" s="36"/>
      <c r="AA192" s="36"/>
      <c r="AB192" s="36"/>
      <c r="AC192" s="36"/>
      <c r="AD192" s="36"/>
      <c r="AE192" s="36"/>
      <c r="AQ192"/>
      <c r="AR192"/>
      <c r="AY192"/>
    </row>
    <row r="193" spans="19:51" x14ac:dyDescent="0.25">
      <c r="S193" s="36"/>
      <c r="T193" s="36"/>
      <c r="U193" s="36"/>
      <c r="V193" s="36"/>
      <c r="W193" s="36"/>
      <c r="X193" s="36"/>
      <c r="Y193" s="36"/>
      <c r="Z193" s="36"/>
      <c r="AA193" s="36"/>
      <c r="AB193" s="36"/>
      <c r="AC193" s="36"/>
      <c r="AD193" s="36"/>
      <c r="AE193" s="36"/>
      <c r="AQ193"/>
      <c r="AR193"/>
      <c r="AY193"/>
    </row>
    <row r="194" spans="19:51" x14ac:dyDescent="0.25">
      <c r="S194" s="36"/>
      <c r="T194" s="36"/>
      <c r="U194" s="36"/>
      <c r="V194" s="36"/>
      <c r="W194" s="36"/>
      <c r="X194" s="36"/>
      <c r="Y194" s="36"/>
      <c r="Z194" s="36"/>
      <c r="AA194" s="36"/>
      <c r="AB194" s="36"/>
      <c r="AC194" s="36"/>
      <c r="AD194" s="36"/>
      <c r="AE194" s="36"/>
      <c r="AQ194"/>
      <c r="AR194"/>
      <c r="AY194"/>
    </row>
    <row r="195" spans="19:51" x14ac:dyDescent="0.25">
      <c r="S195" s="36"/>
      <c r="T195" s="36"/>
      <c r="U195" s="36"/>
      <c r="V195" s="36"/>
      <c r="W195" s="36"/>
      <c r="X195" s="36"/>
      <c r="Y195" s="36"/>
      <c r="Z195" s="36"/>
      <c r="AA195" s="36"/>
      <c r="AB195" s="36"/>
      <c r="AC195" s="36"/>
      <c r="AD195" s="36"/>
      <c r="AE195" s="36"/>
      <c r="AQ195"/>
      <c r="AR195"/>
      <c r="AY195"/>
    </row>
    <row r="196" spans="19:51" x14ac:dyDescent="0.25">
      <c r="S196" s="36"/>
      <c r="T196" s="36"/>
      <c r="U196" s="36"/>
      <c r="V196" s="36"/>
      <c r="W196" s="36"/>
      <c r="X196" s="36"/>
      <c r="Y196" s="36"/>
      <c r="Z196" s="36"/>
      <c r="AA196" s="36"/>
      <c r="AB196" s="36"/>
      <c r="AC196" s="36"/>
      <c r="AD196" s="36"/>
      <c r="AE196" s="36"/>
      <c r="AQ196"/>
      <c r="AR196"/>
      <c r="AY196"/>
    </row>
    <row r="197" spans="19:51" x14ac:dyDescent="0.25">
      <c r="S197" s="36"/>
      <c r="T197" s="36"/>
      <c r="U197" s="36"/>
      <c r="V197" s="36"/>
      <c r="W197" s="36"/>
      <c r="X197" s="36"/>
      <c r="Y197" s="36"/>
      <c r="Z197" s="36"/>
      <c r="AA197" s="36"/>
      <c r="AB197" s="36"/>
      <c r="AC197" s="36"/>
      <c r="AD197" s="36"/>
      <c r="AE197" s="36"/>
      <c r="AQ197"/>
      <c r="AR197"/>
      <c r="AY197"/>
    </row>
    <row r="198" spans="19:51" x14ac:dyDescent="0.25">
      <c r="S198" s="36"/>
      <c r="T198" s="36"/>
      <c r="U198" s="36"/>
      <c r="V198" s="36"/>
      <c r="W198" s="36"/>
      <c r="X198" s="36"/>
      <c r="Y198" s="36"/>
      <c r="Z198" s="36"/>
      <c r="AA198" s="36"/>
      <c r="AB198" s="36"/>
      <c r="AC198" s="36"/>
      <c r="AD198" s="36"/>
      <c r="AE198" s="36"/>
      <c r="AQ198"/>
      <c r="AR198"/>
      <c r="AY198"/>
    </row>
    <row r="199" spans="19:51" x14ac:dyDescent="0.25">
      <c r="S199" s="36"/>
      <c r="T199" s="36"/>
      <c r="U199" s="36"/>
      <c r="V199" s="36"/>
      <c r="W199" s="36"/>
      <c r="X199" s="36"/>
      <c r="Y199" s="36"/>
      <c r="Z199" s="36"/>
      <c r="AA199" s="36"/>
      <c r="AB199" s="36"/>
      <c r="AC199" s="36"/>
      <c r="AD199" s="36"/>
      <c r="AE199" s="36"/>
      <c r="AQ199"/>
      <c r="AR199"/>
      <c r="AY199"/>
    </row>
    <row r="200" spans="19:51" x14ac:dyDescent="0.25">
      <c r="S200" s="36"/>
      <c r="T200" s="36"/>
      <c r="U200" s="36"/>
      <c r="V200" s="36"/>
      <c r="W200" s="36"/>
      <c r="X200" s="36"/>
      <c r="Y200" s="36"/>
      <c r="Z200" s="36"/>
      <c r="AA200" s="36"/>
      <c r="AB200" s="36"/>
      <c r="AC200" s="36"/>
      <c r="AD200" s="36"/>
      <c r="AE200" s="36"/>
      <c r="AQ200"/>
      <c r="AR200"/>
      <c r="AY200"/>
    </row>
    <row r="201" spans="19:51" x14ac:dyDescent="0.25">
      <c r="S201" s="36"/>
      <c r="T201" s="36"/>
      <c r="U201" s="36"/>
      <c r="V201" s="36"/>
      <c r="W201" s="36"/>
      <c r="X201" s="36"/>
      <c r="Y201" s="36"/>
      <c r="Z201" s="36"/>
      <c r="AA201" s="36"/>
      <c r="AB201" s="36"/>
      <c r="AC201" s="36"/>
      <c r="AD201" s="36"/>
      <c r="AE201" s="36"/>
      <c r="AQ201"/>
      <c r="AR201"/>
      <c r="AY201"/>
    </row>
    <row r="202" spans="19:51" x14ac:dyDescent="0.25">
      <c r="S202" s="36"/>
      <c r="T202" s="36"/>
      <c r="U202" s="36"/>
      <c r="V202" s="36"/>
      <c r="W202" s="36"/>
      <c r="X202" s="36"/>
      <c r="Y202" s="36"/>
      <c r="Z202" s="36"/>
      <c r="AA202" s="36"/>
      <c r="AB202" s="36"/>
      <c r="AC202" s="36"/>
      <c r="AD202" s="36"/>
      <c r="AE202" s="36"/>
      <c r="AQ202"/>
      <c r="AR202"/>
      <c r="AY202"/>
    </row>
    <row r="203" spans="19:51" x14ac:dyDescent="0.25">
      <c r="S203" s="36"/>
      <c r="T203" s="36"/>
      <c r="U203" s="36"/>
      <c r="V203" s="36"/>
      <c r="W203" s="36"/>
      <c r="X203" s="36"/>
      <c r="Y203" s="36"/>
      <c r="Z203" s="36"/>
      <c r="AA203" s="36"/>
      <c r="AB203" s="36"/>
      <c r="AC203" s="36"/>
      <c r="AD203" s="36"/>
      <c r="AE203" s="36"/>
      <c r="AQ203"/>
      <c r="AR203"/>
      <c r="AY203"/>
    </row>
    <row r="204" spans="19:51" x14ac:dyDescent="0.25">
      <c r="S204" s="36"/>
      <c r="T204" s="36"/>
      <c r="U204" s="36"/>
      <c r="V204" s="36"/>
      <c r="W204" s="36"/>
      <c r="X204" s="36"/>
      <c r="Y204" s="36"/>
      <c r="Z204" s="36"/>
      <c r="AA204" s="36"/>
      <c r="AB204" s="36"/>
      <c r="AC204" s="36"/>
      <c r="AD204" s="36"/>
      <c r="AE204" s="36"/>
      <c r="AQ204"/>
      <c r="AR204"/>
      <c r="AY204"/>
    </row>
    <row r="205" spans="19:51" x14ac:dyDescent="0.25">
      <c r="S205" s="36"/>
      <c r="T205" s="36"/>
      <c r="U205" s="36"/>
      <c r="V205" s="36"/>
      <c r="W205" s="36"/>
      <c r="X205" s="36"/>
      <c r="Y205" s="36"/>
      <c r="Z205" s="36"/>
      <c r="AA205" s="36"/>
      <c r="AB205" s="36"/>
      <c r="AC205" s="36"/>
      <c r="AD205" s="36"/>
      <c r="AE205" s="36"/>
      <c r="AQ205"/>
      <c r="AR205"/>
      <c r="AY205"/>
    </row>
    <row r="206" spans="19:51" x14ac:dyDescent="0.25">
      <c r="S206" s="36"/>
      <c r="T206" s="36"/>
      <c r="U206" s="36"/>
      <c r="V206" s="36"/>
      <c r="W206" s="36"/>
      <c r="X206" s="36"/>
      <c r="Y206" s="36"/>
      <c r="Z206" s="36"/>
      <c r="AA206" s="36"/>
      <c r="AB206" s="36"/>
      <c r="AC206" s="36"/>
      <c r="AD206" s="36"/>
      <c r="AE206" s="36"/>
      <c r="AQ206"/>
      <c r="AR206"/>
      <c r="AY206"/>
    </row>
    <row r="207" spans="19:51" x14ac:dyDescent="0.25">
      <c r="S207" s="36"/>
      <c r="T207" s="36"/>
      <c r="U207" s="36"/>
      <c r="V207" s="36"/>
      <c r="W207" s="36"/>
      <c r="X207" s="36"/>
      <c r="Y207" s="36"/>
      <c r="Z207" s="36"/>
      <c r="AA207" s="36"/>
      <c r="AB207" s="36"/>
      <c r="AC207" s="36"/>
      <c r="AD207" s="36"/>
      <c r="AE207" s="36"/>
      <c r="AQ207"/>
      <c r="AR207"/>
      <c r="AY207"/>
    </row>
    <row r="208" spans="19:51" x14ac:dyDescent="0.25">
      <c r="S208" s="36"/>
      <c r="T208" s="36"/>
      <c r="U208" s="36"/>
      <c r="V208" s="36"/>
      <c r="W208" s="36"/>
      <c r="X208" s="36"/>
      <c r="Y208" s="36"/>
      <c r="Z208" s="36"/>
      <c r="AA208" s="36"/>
      <c r="AB208" s="36"/>
      <c r="AC208" s="36"/>
      <c r="AD208" s="36"/>
      <c r="AE208" s="36"/>
      <c r="AQ208"/>
      <c r="AR208"/>
      <c r="AY208"/>
    </row>
    <row r="209" spans="19:51" x14ac:dyDescent="0.25">
      <c r="S209" s="36"/>
      <c r="T209" s="36"/>
      <c r="U209" s="36"/>
      <c r="V209" s="36"/>
      <c r="W209" s="36"/>
      <c r="X209" s="36"/>
      <c r="Y209" s="36"/>
      <c r="Z209" s="36"/>
      <c r="AA209" s="36"/>
      <c r="AB209" s="36"/>
      <c r="AC209" s="36"/>
      <c r="AD209" s="36"/>
      <c r="AE209" s="36"/>
      <c r="AQ209"/>
      <c r="AR209"/>
      <c r="AY209"/>
    </row>
    <row r="210" spans="19:51" x14ac:dyDescent="0.25">
      <c r="S210" s="36"/>
      <c r="T210" s="36"/>
      <c r="U210" s="36"/>
      <c r="V210" s="36"/>
      <c r="W210" s="36"/>
      <c r="X210" s="36"/>
      <c r="Y210" s="36"/>
      <c r="Z210" s="36"/>
      <c r="AA210" s="36"/>
      <c r="AB210" s="36"/>
      <c r="AC210" s="36"/>
      <c r="AD210" s="36"/>
      <c r="AE210" s="36"/>
      <c r="AQ210"/>
      <c r="AR210"/>
      <c r="AY210"/>
    </row>
    <row r="211" spans="19:51" x14ac:dyDescent="0.25">
      <c r="S211" s="36"/>
      <c r="T211" s="36"/>
      <c r="U211" s="36"/>
      <c r="V211" s="36"/>
      <c r="W211" s="36"/>
      <c r="X211" s="36"/>
      <c r="Y211" s="36"/>
      <c r="Z211" s="36"/>
      <c r="AA211" s="36"/>
      <c r="AB211" s="36"/>
      <c r="AC211" s="36"/>
      <c r="AD211" s="36"/>
      <c r="AE211" s="36"/>
      <c r="AQ211"/>
      <c r="AR211"/>
      <c r="AY211"/>
    </row>
    <row r="212" spans="19:51" x14ac:dyDescent="0.25">
      <c r="S212" s="36"/>
      <c r="T212" s="36"/>
      <c r="U212" s="36"/>
      <c r="V212" s="36"/>
      <c r="W212" s="36"/>
      <c r="X212" s="36"/>
      <c r="Y212" s="36"/>
      <c r="Z212" s="36"/>
      <c r="AA212" s="36"/>
      <c r="AB212" s="36"/>
      <c r="AC212" s="36"/>
      <c r="AD212" s="36"/>
      <c r="AE212" s="36"/>
      <c r="AQ212"/>
      <c r="AR212"/>
      <c r="AY212"/>
    </row>
    <row r="213" spans="19:51" x14ac:dyDescent="0.25">
      <c r="S213" s="36"/>
      <c r="T213" s="36"/>
      <c r="U213" s="36"/>
      <c r="V213" s="36"/>
      <c r="W213" s="36"/>
      <c r="X213" s="36"/>
      <c r="Y213" s="36"/>
      <c r="Z213" s="36"/>
      <c r="AA213" s="36"/>
      <c r="AB213" s="36"/>
      <c r="AC213" s="36"/>
      <c r="AD213" s="36"/>
      <c r="AE213" s="36"/>
      <c r="AQ213"/>
      <c r="AR213"/>
      <c r="AY213"/>
    </row>
    <row r="214" spans="19:51" x14ac:dyDescent="0.25">
      <c r="S214" s="36"/>
      <c r="T214" s="36"/>
      <c r="U214" s="36"/>
      <c r="V214" s="36"/>
      <c r="W214" s="36"/>
      <c r="X214" s="36"/>
      <c r="Y214" s="36"/>
      <c r="Z214" s="36"/>
      <c r="AA214" s="36"/>
      <c r="AB214" s="36"/>
      <c r="AC214" s="36"/>
      <c r="AD214" s="36"/>
      <c r="AE214" s="36"/>
      <c r="AQ214"/>
      <c r="AR214"/>
      <c r="AY214"/>
    </row>
    <row r="215" spans="19:51" x14ac:dyDescent="0.25">
      <c r="S215" s="36"/>
      <c r="T215" s="36"/>
      <c r="U215" s="36"/>
      <c r="V215" s="36"/>
      <c r="W215" s="36"/>
      <c r="X215" s="36"/>
      <c r="Y215" s="36"/>
      <c r="Z215" s="36"/>
      <c r="AA215" s="36"/>
      <c r="AB215" s="36"/>
      <c r="AC215" s="36"/>
      <c r="AD215" s="36"/>
      <c r="AE215" s="36"/>
      <c r="AQ215"/>
      <c r="AR215"/>
      <c r="AY215"/>
    </row>
    <row r="216" spans="19:51" x14ac:dyDescent="0.25">
      <c r="S216" s="36"/>
      <c r="T216" s="36"/>
      <c r="U216" s="36"/>
      <c r="V216" s="36"/>
      <c r="W216" s="36"/>
      <c r="X216" s="36"/>
      <c r="Y216" s="36"/>
      <c r="Z216" s="36"/>
      <c r="AA216" s="36"/>
      <c r="AB216" s="36"/>
      <c r="AC216" s="36"/>
      <c r="AD216" s="36"/>
      <c r="AE216" s="36"/>
      <c r="AQ216"/>
      <c r="AR216"/>
      <c r="AY216"/>
    </row>
    <row r="217" spans="19:51" x14ac:dyDescent="0.25">
      <c r="S217" s="36"/>
      <c r="T217" s="36"/>
      <c r="U217" s="36"/>
      <c r="V217" s="36"/>
      <c r="W217" s="36"/>
      <c r="X217" s="36"/>
      <c r="Y217" s="36"/>
      <c r="Z217" s="36"/>
      <c r="AA217" s="36"/>
      <c r="AB217" s="36"/>
      <c r="AC217" s="36"/>
      <c r="AD217" s="36"/>
      <c r="AE217" s="36"/>
      <c r="AQ217"/>
      <c r="AR217"/>
      <c r="AY217"/>
    </row>
    <row r="218" spans="19:51" x14ac:dyDescent="0.25">
      <c r="S218" s="36"/>
      <c r="T218" s="36"/>
      <c r="U218" s="36"/>
      <c r="V218" s="36"/>
      <c r="W218" s="36"/>
      <c r="X218" s="36"/>
      <c r="Y218" s="36"/>
      <c r="Z218" s="36"/>
      <c r="AA218" s="36"/>
      <c r="AB218" s="36"/>
      <c r="AC218" s="36"/>
      <c r="AD218" s="36"/>
      <c r="AE218" s="36"/>
      <c r="AQ218"/>
      <c r="AR218"/>
      <c r="AY218"/>
    </row>
    <row r="219" spans="19:51" x14ac:dyDescent="0.25">
      <c r="S219" s="36"/>
      <c r="T219" s="36"/>
      <c r="U219" s="36"/>
      <c r="V219" s="36"/>
      <c r="W219" s="36"/>
      <c r="X219" s="36"/>
      <c r="Y219" s="36"/>
      <c r="Z219" s="36"/>
      <c r="AA219" s="36"/>
      <c r="AB219" s="36"/>
      <c r="AC219" s="36"/>
      <c r="AD219" s="36"/>
      <c r="AE219" s="36"/>
      <c r="AQ219"/>
      <c r="AR219"/>
      <c r="AY219"/>
    </row>
    <row r="220" spans="19:51" x14ac:dyDescent="0.25">
      <c r="S220" s="36"/>
      <c r="T220" s="36"/>
      <c r="U220" s="36"/>
      <c r="V220" s="36"/>
      <c r="W220" s="36"/>
      <c r="X220" s="36"/>
      <c r="Y220" s="36"/>
      <c r="Z220" s="36"/>
      <c r="AA220" s="36"/>
      <c r="AB220" s="36"/>
      <c r="AC220" s="36"/>
      <c r="AD220" s="36"/>
      <c r="AE220" s="36"/>
      <c r="AQ220"/>
      <c r="AR220"/>
      <c r="AY220"/>
    </row>
    <row r="221" spans="19:51" x14ac:dyDescent="0.25">
      <c r="S221" s="36"/>
      <c r="T221" s="36"/>
      <c r="U221" s="36"/>
      <c r="V221" s="36"/>
      <c r="W221" s="36"/>
      <c r="X221" s="36"/>
      <c r="Y221" s="36"/>
      <c r="Z221" s="36"/>
      <c r="AA221" s="36"/>
      <c r="AB221" s="36"/>
      <c r="AC221" s="36"/>
      <c r="AD221" s="36"/>
      <c r="AE221" s="36"/>
      <c r="AQ221"/>
      <c r="AR221"/>
      <c r="AY221"/>
    </row>
    <row r="222" spans="19:51" x14ac:dyDescent="0.25">
      <c r="S222" s="36"/>
      <c r="T222" s="36"/>
      <c r="U222" s="36"/>
      <c r="V222" s="36"/>
      <c r="W222" s="36"/>
      <c r="X222" s="36"/>
      <c r="Y222" s="36"/>
      <c r="Z222" s="36"/>
      <c r="AA222" s="36"/>
      <c r="AB222" s="36"/>
      <c r="AC222" s="36"/>
      <c r="AD222" s="36"/>
      <c r="AE222" s="36"/>
      <c r="AQ222"/>
      <c r="AR222"/>
      <c r="AY222"/>
    </row>
    <row r="223" spans="19:51" x14ac:dyDescent="0.25">
      <c r="S223" s="36"/>
      <c r="T223" s="36"/>
      <c r="U223" s="36"/>
      <c r="V223" s="36"/>
      <c r="W223" s="36"/>
      <c r="X223" s="36"/>
      <c r="Y223" s="36"/>
      <c r="Z223" s="36"/>
      <c r="AA223" s="36"/>
      <c r="AB223" s="36"/>
      <c r="AC223" s="36"/>
      <c r="AD223" s="36"/>
      <c r="AE223" s="36"/>
      <c r="AQ223"/>
      <c r="AR223"/>
      <c r="AY223"/>
    </row>
    <row r="224" spans="19:51" x14ac:dyDescent="0.25">
      <c r="S224" s="36"/>
      <c r="T224" s="36"/>
      <c r="U224" s="36"/>
      <c r="V224" s="36"/>
      <c r="W224" s="36"/>
      <c r="X224" s="36"/>
      <c r="Y224" s="36"/>
      <c r="Z224" s="36"/>
      <c r="AA224" s="36"/>
      <c r="AB224" s="36"/>
      <c r="AC224" s="36"/>
      <c r="AD224" s="36"/>
      <c r="AE224" s="36"/>
      <c r="AQ224"/>
      <c r="AR224"/>
      <c r="AY224"/>
    </row>
    <row r="225" spans="19:51" x14ac:dyDescent="0.25">
      <c r="S225" s="36"/>
      <c r="T225" s="36"/>
      <c r="U225" s="36"/>
      <c r="V225" s="36"/>
      <c r="W225" s="36"/>
      <c r="X225" s="36"/>
      <c r="Y225" s="36"/>
      <c r="Z225" s="36"/>
      <c r="AA225" s="36"/>
      <c r="AB225" s="36"/>
      <c r="AC225" s="36"/>
      <c r="AD225" s="36"/>
      <c r="AE225" s="36"/>
      <c r="AQ225"/>
      <c r="AR225"/>
      <c r="AY225"/>
    </row>
    <row r="226" spans="19:51" x14ac:dyDescent="0.25">
      <c r="S226" s="36"/>
      <c r="T226" s="36"/>
      <c r="U226" s="36"/>
      <c r="V226" s="36"/>
      <c r="W226" s="36"/>
      <c r="X226" s="36"/>
      <c r="Y226" s="36"/>
      <c r="Z226" s="36"/>
      <c r="AA226" s="36"/>
      <c r="AB226" s="36"/>
      <c r="AC226" s="36"/>
      <c r="AD226" s="36"/>
      <c r="AE226" s="36"/>
      <c r="AQ226"/>
      <c r="AR226"/>
      <c r="AY226"/>
    </row>
    <row r="227" spans="19:51" x14ac:dyDescent="0.25">
      <c r="S227" s="36"/>
      <c r="T227" s="36"/>
      <c r="U227" s="36"/>
      <c r="V227" s="36"/>
      <c r="W227" s="36"/>
      <c r="X227" s="36"/>
      <c r="Y227" s="36"/>
      <c r="Z227" s="36"/>
      <c r="AA227" s="36"/>
      <c r="AB227" s="36"/>
      <c r="AC227" s="36"/>
      <c r="AD227" s="36"/>
      <c r="AE227" s="36"/>
      <c r="AQ227"/>
      <c r="AR227"/>
      <c r="AY227"/>
    </row>
    <row r="228" spans="19:51" x14ac:dyDescent="0.25">
      <c r="S228" s="36"/>
      <c r="T228" s="36"/>
      <c r="U228" s="36"/>
      <c r="V228" s="36"/>
      <c r="W228" s="36"/>
      <c r="X228" s="36"/>
      <c r="Y228" s="36"/>
      <c r="Z228" s="36"/>
      <c r="AA228" s="36"/>
      <c r="AB228" s="36"/>
      <c r="AC228" s="36"/>
      <c r="AD228" s="36"/>
      <c r="AE228" s="36"/>
      <c r="AQ228"/>
      <c r="AR228"/>
      <c r="AY228"/>
    </row>
    <row r="229" spans="19:51" x14ac:dyDescent="0.25">
      <c r="S229" s="36"/>
      <c r="T229" s="36"/>
      <c r="U229" s="36"/>
      <c r="V229" s="36"/>
      <c r="W229" s="36"/>
      <c r="X229" s="36"/>
      <c r="Y229" s="36"/>
      <c r="Z229" s="36"/>
      <c r="AA229" s="36"/>
      <c r="AB229" s="36"/>
      <c r="AC229" s="36"/>
      <c r="AD229" s="36"/>
      <c r="AE229" s="36"/>
      <c r="AQ229"/>
      <c r="AR229"/>
      <c r="AY229"/>
    </row>
    <row r="230" spans="19:51" x14ac:dyDescent="0.25">
      <c r="S230" s="36"/>
      <c r="T230" s="36"/>
      <c r="U230" s="36"/>
      <c r="V230" s="36"/>
      <c r="W230" s="36"/>
      <c r="X230" s="36"/>
      <c r="Y230" s="36"/>
      <c r="Z230" s="36"/>
      <c r="AA230" s="36"/>
      <c r="AB230" s="36"/>
      <c r="AC230" s="36"/>
      <c r="AD230" s="36"/>
      <c r="AE230" s="36"/>
      <c r="AQ230"/>
      <c r="AR230"/>
      <c r="AY230"/>
    </row>
    <row r="231" spans="19:51" x14ac:dyDescent="0.25">
      <c r="S231" s="36"/>
      <c r="T231" s="36"/>
      <c r="U231" s="36"/>
      <c r="V231" s="36"/>
      <c r="W231" s="36"/>
      <c r="X231" s="36"/>
      <c r="Y231" s="36"/>
      <c r="Z231" s="36"/>
      <c r="AA231" s="36"/>
      <c r="AB231" s="36"/>
      <c r="AC231" s="36"/>
      <c r="AD231" s="36"/>
      <c r="AE231" s="36"/>
      <c r="AQ231"/>
      <c r="AR231"/>
      <c r="AY231"/>
    </row>
    <row r="232" spans="19:51" x14ac:dyDescent="0.25">
      <c r="S232" s="36"/>
      <c r="T232" s="36"/>
      <c r="U232" s="36"/>
      <c r="V232" s="36"/>
      <c r="W232" s="36"/>
      <c r="X232" s="36"/>
      <c r="Y232" s="36"/>
      <c r="Z232" s="36"/>
      <c r="AA232" s="36"/>
      <c r="AB232" s="36"/>
      <c r="AC232" s="36"/>
      <c r="AD232" s="36"/>
      <c r="AE232" s="36"/>
      <c r="AQ232"/>
      <c r="AR232"/>
      <c r="AY232"/>
    </row>
    <row r="233" spans="19:51" x14ac:dyDescent="0.25">
      <c r="S233" s="36"/>
      <c r="T233" s="36"/>
      <c r="U233" s="36"/>
      <c r="V233" s="36"/>
      <c r="W233" s="36"/>
      <c r="X233" s="36"/>
      <c r="Y233" s="36"/>
      <c r="Z233" s="36"/>
      <c r="AA233" s="36"/>
      <c r="AB233" s="36"/>
      <c r="AC233" s="36"/>
      <c r="AD233" s="36"/>
      <c r="AE233" s="36"/>
      <c r="AQ233"/>
      <c r="AR233"/>
      <c r="AY233"/>
    </row>
    <row r="234" spans="19:51" x14ac:dyDescent="0.25">
      <c r="S234" s="36"/>
      <c r="T234" s="36"/>
      <c r="U234" s="36"/>
      <c r="V234" s="36"/>
      <c r="W234" s="36"/>
      <c r="X234" s="36"/>
      <c r="Y234" s="36"/>
      <c r="Z234" s="36"/>
      <c r="AA234" s="36"/>
      <c r="AB234" s="36"/>
      <c r="AC234" s="36"/>
      <c r="AD234" s="36"/>
      <c r="AE234" s="36"/>
      <c r="AQ234"/>
      <c r="AR234"/>
      <c r="AY234"/>
    </row>
    <row r="235" spans="19:51" x14ac:dyDescent="0.25">
      <c r="S235" s="36"/>
      <c r="T235" s="36"/>
      <c r="U235" s="36"/>
      <c r="V235" s="36"/>
      <c r="W235" s="36"/>
      <c r="X235" s="36"/>
      <c r="Y235" s="36"/>
      <c r="Z235" s="36"/>
      <c r="AA235" s="36"/>
      <c r="AB235" s="36"/>
      <c r="AC235" s="36"/>
      <c r="AD235" s="36"/>
      <c r="AE235" s="36"/>
      <c r="AQ235"/>
      <c r="AR235"/>
      <c r="AY235"/>
    </row>
    <row r="236" spans="19:51" x14ac:dyDescent="0.25">
      <c r="S236" s="36"/>
      <c r="T236" s="36"/>
      <c r="U236" s="36"/>
      <c r="V236" s="36"/>
      <c r="W236" s="36"/>
      <c r="X236" s="36"/>
      <c r="Y236" s="36"/>
      <c r="Z236" s="36"/>
      <c r="AA236" s="36"/>
      <c r="AB236" s="36"/>
      <c r="AC236" s="36"/>
      <c r="AD236" s="36"/>
      <c r="AE236" s="36"/>
      <c r="AQ236"/>
      <c r="AR236"/>
      <c r="AY236"/>
    </row>
    <row r="237" spans="19:51" x14ac:dyDescent="0.25">
      <c r="S237" s="36"/>
      <c r="T237" s="36"/>
      <c r="U237" s="36"/>
      <c r="V237" s="36"/>
      <c r="W237" s="36"/>
      <c r="X237" s="36"/>
      <c r="Y237" s="36"/>
      <c r="Z237" s="36"/>
      <c r="AA237" s="36"/>
      <c r="AB237" s="36"/>
      <c r="AC237" s="36"/>
      <c r="AD237" s="36"/>
      <c r="AE237" s="36"/>
      <c r="AQ237"/>
      <c r="AR237"/>
      <c r="AY237"/>
    </row>
    <row r="238" spans="19:51" x14ac:dyDescent="0.25">
      <c r="S238" s="36"/>
      <c r="T238" s="36"/>
      <c r="U238" s="36"/>
      <c r="V238" s="36"/>
      <c r="W238" s="36"/>
      <c r="X238" s="36"/>
      <c r="Y238" s="36"/>
      <c r="Z238" s="36"/>
      <c r="AA238" s="36"/>
      <c r="AB238" s="36"/>
      <c r="AC238" s="36"/>
      <c r="AD238" s="36"/>
      <c r="AE238" s="36"/>
      <c r="AQ238"/>
      <c r="AR238"/>
      <c r="AY238"/>
    </row>
    <row r="239" spans="19:51" x14ac:dyDescent="0.25">
      <c r="S239" s="36"/>
      <c r="T239" s="36"/>
      <c r="U239" s="36"/>
      <c r="V239" s="36"/>
      <c r="W239" s="36"/>
      <c r="X239" s="36"/>
      <c r="Y239" s="36"/>
      <c r="Z239" s="36"/>
      <c r="AA239" s="36"/>
      <c r="AB239" s="36"/>
      <c r="AC239" s="36"/>
      <c r="AD239" s="36"/>
      <c r="AE239" s="36"/>
      <c r="AQ239"/>
      <c r="AR239"/>
      <c r="AY239"/>
    </row>
    <row r="240" spans="19:51" x14ac:dyDescent="0.25">
      <c r="S240" s="36"/>
      <c r="T240" s="36"/>
      <c r="U240" s="36"/>
      <c r="V240" s="36"/>
      <c r="W240" s="36"/>
      <c r="X240" s="36"/>
      <c r="Y240" s="36"/>
      <c r="Z240" s="36"/>
      <c r="AA240" s="36"/>
      <c r="AB240" s="36"/>
      <c r="AC240" s="36"/>
      <c r="AD240" s="36"/>
      <c r="AE240" s="36"/>
      <c r="AQ240"/>
      <c r="AR240"/>
      <c r="AY240"/>
    </row>
    <row r="241" spans="19:51" x14ac:dyDescent="0.25">
      <c r="S241" s="36"/>
      <c r="T241" s="36"/>
      <c r="U241" s="36"/>
      <c r="V241" s="36"/>
      <c r="W241" s="36"/>
      <c r="X241" s="36"/>
      <c r="Y241" s="36"/>
      <c r="Z241" s="36"/>
      <c r="AA241" s="36"/>
      <c r="AB241" s="36"/>
      <c r="AC241" s="36"/>
      <c r="AD241" s="36"/>
      <c r="AE241" s="36"/>
      <c r="AQ241"/>
      <c r="AR241"/>
      <c r="AY241"/>
    </row>
    <row r="242" spans="19:51" x14ac:dyDescent="0.25">
      <c r="S242" s="36"/>
      <c r="T242" s="36"/>
      <c r="U242" s="36"/>
      <c r="V242" s="36"/>
      <c r="W242" s="36"/>
      <c r="X242" s="36"/>
      <c r="Y242" s="36"/>
      <c r="Z242" s="36"/>
      <c r="AA242" s="36"/>
      <c r="AB242" s="36"/>
      <c r="AC242" s="36"/>
      <c r="AD242" s="36"/>
      <c r="AE242" s="36"/>
      <c r="AQ242"/>
      <c r="AR242"/>
      <c r="AY242"/>
    </row>
    <row r="243" spans="19:51" x14ac:dyDescent="0.25">
      <c r="S243" s="36"/>
      <c r="T243" s="36"/>
      <c r="U243" s="36"/>
      <c r="V243" s="36"/>
      <c r="W243" s="36"/>
      <c r="X243" s="36"/>
      <c r="Y243" s="36"/>
      <c r="Z243" s="36"/>
      <c r="AA243" s="36"/>
      <c r="AB243" s="36"/>
      <c r="AC243" s="36"/>
      <c r="AD243" s="36"/>
      <c r="AE243" s="36"/>
      <c r="AQ243"/>
      <c r="AR243"/>
      <c r="AY243"/>
    </row>
    <row r="244" spans="19:51" x14ac:dyDescent="0.25">
      <c r="S244" s="36"/>
      <c r="T244" s="36"/>
      <c r="U244" s="36"/>
      <c r="V244" s="36"/>
      <c r="W244" s="36"/>
      <c r="X244" s="36"/>
      <c r="Y244" s="36"/>
      <c r="Z244" s="36"/>
      <c r="AA244" s="36"/>
      <c r="AB244" s="36"/>
      <c r="AC244" s="36"/>
      <c r="AD244" s="36"/>
      <c r="AE244" s="36"/>
      <c r="AQ244"/>
      <c r="AR244"/>
      <c r="AY244"/>
    </row>
    <row r="245" spans="19:51" x14ac:dyDescent="0.25">
      <c r="S245" s="36"/>
      <c r="T245" s="36"/>
      <c r="U245" s="36"/>
      <c r="V245" s="36"/>
      <c r="W245" s="36"/>
      <c r="X245" s="36"/>
      <c r="Y245" s="36"/>
      <c r="Z245" s="36"/>
      <c r="AA245" s="36"/>
      <c r="AB245" s="36"/>
      <c r="AC245" s="36"/>
      <c r="AD245" s="36"/>
      <c r="AE245" s="36"/>
      <c r="AQ245"/>
      <c r="AR245"/>
      <c r="AY245"/>
    </row>
    <row r="246" spans="19:51" x14ac:dyDescent="0.25">
      <c r="S246" s="36"/>
      <c r="T246" s="36"/>
      <c r="U246" s="36"/>
      <c r="V246" s="36"/>
      <c r="W246" s="36"/>
      <c r="X246" s="36"/>
      <c r="Y246" s="36"/>
      <c r="Z246" s="36"/>
      <c r="AA246" s="36"/>
      <c r="AB246" s="36"/>
      <c r="AC246" s="36"/>
      <c r="AD246" s="36"/>
      <c r="AE246" s="36"/>
      <c r="AQ246"/>
      <c r="AR246"/>
      <c r="AY246"/>
    </row>
    <row r="247" spans="19:51" x14ac:dyDescent="0.25">
      <c r="S247" s="36"/>
      <c r="T247" s="36"/>
      <c r="U247" s="36"/>
      <c r="V247" s="36"/>
      <c r="W247" s="36"/>
      <c r="X247" s="36"/>
      <c r="Y247" s="36"/>
      <c r="Z247" s="36"/>
      <c r="AA247" s="36"/>
      <c r="AB247" s="36"/>
      <c r="AC247" s="36"/>
      <c r="AD247" s="36"/>
      <c r="AE247" s="36"/>
      <c r="AQ247"/>
      <c r="AR247"/>
      <c r="AY247"/>
    </row>
    <row r="248" spans="19:51" x14ac:dyDescent="0.25">
      <c r="S248" s="36"/>
      <c r="T248" s="36"/>
      <c r="U248" s="36"/>
      <c r="V248" s="36"/>
      <c r="W248" s="36"/>
      <c r="X248" s="36"/>
      <c r="Y248" s="36"/>
      <c r="Z248" s="36"/>
      <c r="AA248" s="36"/>
      <c r="AB248" s="36"/>
      <c r="AC248" s="36"/>
      <c r="AD248" s="36"/>
      <c r="AE248" s="36"/>
      <c r="AQ248"/>
      <c r="AR248"/>
      <c r="AY248"/>
    </row>
    <row r="249" spans="19:51" x14ac:dyDescent="0.25">
      <c r="S249" s="36"/>
      <c r="T249" s="36"/>
      <c r="U249" s="36"/>
      <c r="V249" s="36"/>
      <c r="W249" s="36"/>
      <c r="X249" s="36"/>
      <c r="Y249" s="36"/>
      <c r="Z249" s="36"/>
      <c r="AA249" s="36"/>
      <c r="AB249" s="36"/>
      <c r="AC249" s="36"/>
      <c r="AD249" s="36"/>
      <c r="AE249" s="36"/>
      <c r="AQ249"/>
      <c r="AR249"/>
      <c r="AY249"/>
    </row>
    <row r="250" spans="19:51" x14ac:dyDescent="0.25">
      <c r="S250" s="36"/>
      <c r="T250" s="36"/>
      <c r="U250" s="36"/>
      <c r="V250" s="36"/>
      <c r="W250" s="36"/>
      <c r="X250" s="36"/>
      <c r="Y250" s="36"/>
      <c r="Z250" s="36"/>
      <c r="AA250" s="36"/>
      <c r="AB250" s="36"/>
      <c r="AC250" s="36"/>
      <c r="AD250" s="36"/>
      <c r="AE250" s="36"/>
      <c r="AQ250"/>
      <c r="AR250"/>
      <c r="AY250"/>
    </row>
    <row r="251" spans="19:51" x14ac:dyDescent="0.25">
      <c r="S251" s="36"/>
      <c r="T251" s="36"/>
      <c r="U251" s="36"/>
      <c r="V251" s="36"/>
      <c r="W251" s="36"/>
      <c r="X251" s="36"/>
      <c r="Y251" s="36"/>
      <c r="Z251" s="36"/>
      <c r="AA251" s="36"/>
      <c r="AB251" s="36"/>
      <c r="AC251" s="36"/>
      <c r="AD251" s="36"/>
      <c r="AE251" s="36"/>
      <c r="AQ251"/>
      <c r="AR251"/>
      <c r="AY251"/>
    </row>
    <row r="252" spans="19:51" x14ac:dyDescent="0.25">
      <c r="S252" s="36"/>
      <c r="T252" s="36"/>
      <c r="U252" s="36"/>
      <c r="V252" s="36"/>
      <c r="W252" s="36"/>
      <c r="X252" s="36"/>
      <c r="Y252" s="36"/>
      <c r="Z252" s="36"/>
      <c r="AA252" s="36"/>
      <c r="AB252" s="36"/>
      <c r="AC252" s="36"/>
      <c r="AD252" s="36"/>
      <c r="AE252" s="36"/>
      <c r="AQ252"/>
      <c r="AR252"/>
      <c r="AY252"/>
    </row>
    <row r="253" spans="19:51" x14ac:dyDescent="0.25">
      <c r="S253" s="36"/>
      <c r="T253" s="36"/>
      <c r="U253" s="36"/>
      <c r="V253" s="36"/>
      <c r="W253" s="36"/>
      <c r="X253" s="36"/>
      <c r="Y253" s="36"/>
      <c r="Z253" s="36"/>
      <c r="AA253" s="36"/>
      <c r="AB253" s="36"/>
      <c r="AC253" s="36"/>
      <c r="AD253" s="36"/>
      <c r="AE253" s="36"/>
      <c r="AQ253"/>
      <c r="AR253"/>
      <c r="AY253"/>
    </row>
    <row r="254" spans="19:51" x14ac:dyDescent="0.25">
      <c r="S254" s="36"/>
      <c r="T254" s="36"/>
      <c r="U254" s="36"/>
      <c r="V254" s="36"/>
      <c r="W254" s="36"/>
      <c r="X254" s="36"/>
      <c r="Y254" s="36"/>
      <c r="Z254" s="36"/>
      <c r="AA254" s="36"/>
      <c r="AB254" s="36"/>
      <c r="AC254" s="36"/>
      <c r="AD254" s="36"/>
      <c r="AE254" s="36"/>
      <c r="AQ254"/>
      <c r="AR254"/>
      <c r="AY254"/>
    </row>
    <row r="255" spans="19:51" x14ac:dyDescent="0.25">
      <c r="S255" s="36"/>
      <c r="T255" s="36"/>
      <c r="U255" s="36"/>
      <c r="V255" s="36"/>
      <c r="W255" s="36"/>
      <c r="X255" s="36"/>
      <c r="Y255" s="36"/>
      <c r="Z255" s="36"/>
      <c r="AA255" s="36"/>
      <c r="AB255" s="36"/>
      <c r="AC255" s="36"/>
      <c r="AD255" s="36"/>
      <c r="AE255" s="36"/>
      <c r="AQ255"/>
      <c r="AR255"/>
      <c r="AY255"/>
    </row>
    <row r="256" spans="19:51" x14ac:dyDescent="0.25">
      <c r="S256" s="36"/>
      <c r="T256" s="36"/>
      <c r="U256" s="36"/>
      <c r="V256" s="36"/>
      <c r="W256" s="36"/>
      <c r="X256" s="36"/>
      <c r="Y256" s="36"/>
      <c r="Z256" s="36"/>
      <c r="AA256" s="36"/>
      <c r="AB256" s="36"/>
      <c r="AC256" s="36"/>
      <c r="AD256" s="36"/>
      <c r="AE256" s="36"/>
      <c r="AQ256"/>
      <c r="AR256"/>
      <c r="AY256"/>
    </row>
    <row r="257" spans="19:51" x14ac:dyDescent="0.25">
      <c r="S257" s="36"/>
      <c r="T257" s="36"/>
      <c r="U257" s="36"/>
      <c r="V257" s="36"/>
      <c r="W257" s="36"/>
      <c r="X257" s="36"/>
      <c r="Y257" s="36"/>
      <c r="Z257" s="36"/>
      <c r="AA257" s="36"/>
      <c r="AB257" s="36"/>
      <c r="AC257" s="36"/>
      <c r="AD257" s="36"/>
      <c r="AE257" s="36"/>
      <c r="AQ257"/>
      <c r="AR257"/>
      <c r="AY257"/>
    </row>
    <row r="258" spans="19:51" x14ac:dyDescent="0.25">
      <c r="S258" s="36"/>
      <c r="T258" s="36"/>
      <c r="U258" s="36"/>
      <c r="V258" s="36"/>
      <c r="W258" s="36"/>
      <c r="X258" s="36"/>
      <c r="Y258" s="36"/>
      <c r="Z258" s="36"/>
      <c r="AA258" s="36"/>
      <c r="AB258" s="36"/>
      <c r="AC258" s="36"/>
      <c r="AD258" s="36"/>
      <c r="AE258" s="36"/>
      <c r="AQ258"/>
      <c r="AR258"/>
      <c r="AY258"/>
    </row>
    <row r="259" spans="19:51" x14ac:dyDescent="0.25">
      <c r="S259" s="36"/>
      <c r="T259" s="36"/>
      <c r="U259" s="36"/>
      <c r="V259" s="36"/>
      <c r="W259" s="36"/>
      <c r="X259" s="36"/>
      <c r="Y259" s="36"/>
      <c r="Z259" s="36"/>
      <c r="AA259" s="36"/>
      <c r="AB259" s="36"/>
      <c r="AC259" s="36"/>
      <c r="AD259" s="36"/>
      <c r="AE259" s="36"/>
      <c r="AQ259"/>
      <c r="AR259"/>
      <c r="AY259"/>
    </row>
    <row r="260" spans="19:51" x14ac:dyDescent="0.25">
      <c r="S260" s="36"/>
      <c r="T260" s="36"/>
      <c r="U260" s="36"/>
      <c r="V260" s="36"/>
      <c r="W260" s="36"/>
      <c r="X260" s="36"/>
      <c r="Y260" s="36"/>
      <c r="Z260" s="36"/>
      <c r="AA260" s="36"/>
      <c r="AB260" s="36"/>
      <c r="AC260" s="36"/>
      <c r="AD260" s="36"/>
      <c r="AE260" s="36"/>
      <c r="AQ260"/>
      <c r="AR260"/>
      <c r="AY260"/>
    </row>
    <row r="261" spans="19:51" x14ac:dyDescent="0.25">
      <c r="S261" s="36"/>
      <c r="T261" s="36"/>
      <c r="U261" s="36"/>
      <c r="V261" s="36"/>
      <c r="W261" s="36"/>
      <c r="X261" s="36"/>
      <c r="Y261" s="36"/>
      <c r="Z261" s="36"/>
      <c r="AA261" s="36"/>
      <c r="AB261" s="36"/>
      <c r="AC261" s="36"/>
      <c r="AD261" s="36"/>
      <c r="AE261" s="36"/>
      <c r="AQ261"/>
      <c r="AR261"/>
      <c r="AY261"/>
    </row>
    <row r="262" spans="19:51" x14ac:dyDescent="0.25">
      <c r="S262" s="36"/>
      <c r="T262" s="36"/>
      <c r="U262" s="36"/>
      <c r="V262" s="36"/>
      <c r="W262" s="36"/>
      <c r="X262" s="36"/>
      <c r="Y262" s="36"/>
      <c r="Z262" s="36"/>
      <c r="AA262" s="36"/>
      <c r="AB262" s="36"/>
      <c r="AC262" s="36"/>
      <c r="AD262" s="36"/>
      <c r="AE262" s="36"/>
      <c r="AQ262"/>
      <c r="AR262"/>
      <c r="AY262"/>
    </row>
    <row r="263" spans="19:51" x14ac:dyDescent="0.25">
      <c r="S263" s="36"/>
      <c r="T263" s="36"/>
      <c r="U263" s="36"/>
      <c r="V263" s="36"/>
      <c r="W263" s="36"/>
      <c r="X263" s="36"/>
      <c r="Y263" s="36"/>
      <c r="Z263" s="36"/>
      <c r="AA263" s="36"/>
      <c r="AB263" s="36"/>
      <c r="AC263" s="36"/>
      <c r="AD263" s="36"/>
      <c r="AE263" s="36"/>
      <c r="AQ263"/>
      <c r="AR263"/>
      <c r="AY263"/>
    </row>
    <row r="264" spans="19:51" x14ac:dyDescent="0.25">
      <c r="S264" s="36"/>
      <c r="T264" s="36"/>
      <c r="U264" s="36"/>
      <c r="V264" s="36"/>
      <c r="W264" s="36"/>
      <c r="X264" s="36"/>
      <c r="Y264" s="36"/>
      <c r="Z264" s="36"/>
      <c r="AA264" s="36"/>
      <c r="AB264" s="36"/>
      <c r="AC264" s="36"/>
      <c r="AD264" s="36"/>
      <c r="AE264" s="36"/>
      <c r="AQ264"/>
      <c r="AR264"/>
      <c r="AY264"/>
    </row>
    <row r="265" spans="19:51" x14ac:dyDescent="0.25">
      <c r="S265" s="36"/>
      <c r="T265" s="36"/>
      <c r="U265" s="36"/>
      <c r="V265" s="36"/>
      <c r="W265" s="36"/>
      <c r="X265" s="36"/>
      <c r="Y265" s="36"/>
      <c r="Z265" s="36"/>
      <c r="AA265" s="36"/>
      <c r="AB265" s="36"/>
      <c r="AC265" s="36"/>
      <c r="AD265" s="36"/>
      <c r="AE265" s="36"/>
      <c r="AQ265"/>
      <c r="AR265"/>
      <c r="AY265"/>
    </row>
    <row r="266" spans="19:51" x14ac:dyDescent="0.25">
      <c r="S266" s="36"/>
      <c r="T266" s="36"/>
      <c r="U266" s="36"/>
      <c r="V266" s="36"/>
      <c r="W266" s="36"/>
      <c r="X266" s="36"/>
      <c r="Y266" s="36"/>
      <c r="Z266" s="36"/>
      <c r="AA266" s="36"/>
      <c r="AB266" s="36"/>
      <c r="AC266" s="36"/>
      <c r="AD266" s="36"/>
      <c r="AE266" s="36"/>
      <c r="AQ266"/>
      <c r="AR266"/>
      <c r="AY266"/>
    </row>
    <row r="267" spans="19:51" x14ac:dyDescent="0.25">
      <c r="S267" s="36"/>
      <c r="T267" s="36"/>
      <c r="U267" s="36"/>
      <c r="V267" s="36"/>
      <c r="W267" s="36"/>
      <c r="X267" s="36"/>
      <c r="Y267" s="36"/>
      <c r="Z267" s="36"/>
      <c r="AA267" s="36"/>
      <c r="AB267" s="36"/>
      <c r="AC267" s="36"/>
      <c r="AD267" s="36"/>
      <c r="AE267" s="36"/>
      <c r="AQ267"/>
      <c r="AR267"/>
      <c r="AY267"/>
    </row>
    <row r="268" spans="19:51" x14ac:dyDescent="0.25">
      <c r="S268" s="36"/>
      <c r="T268" s="36"/>
      <c r="U268" s="36"/>
      <c r="V268" s="36"/>
      <c r="W268" s="36"/>
      <c r="X268" s="36"/>
      <c r="Y268" s="36"/>
      <c r="Z268" s="36"/>
      <c r="AA268" s="36"/>
      <c r="AB268" s="36"/>
      <c r="AC268" s="36"/>
      <c r="AD268" s="36"/>
      <c r="AE268" s="36"/>
      <c r="AQ268"/>
      <c r="AR268"/>
      <c r="AY268"/>
    </row>
    <row r="269" spans="19:51" x14ac:dyDescent="0.25">
      <c r="S269" s="36"/>
      <c r="T269" s="36"/>
      <c r="U269" s="36"/>
      <c r="V269" s="36"/>
      <c r="W269" s="36"/>
      <c r="X269" s="36"/>
      <c r="Y269" s="36"/>
      <c r="Z269" s="36"/>
      <c r="AA269" s="36"/>
      <c r="AB269" s="36"/>
      <c r="AC269" s="36"/>
      <c r="AD269" s="36"/>
      <c r="AE269" s="36"/>
      <c r="AQ269"/>
      <c r="AR269"/>
      <c r="AY269"/>
    </row>
    <row r="270" spans="19:51" x14ac:dyDescent="0.25">
      <c r="S270" s="36"/>
      <c r="T270" s="36"/>
      <c r="U270" s="36"/>
      <c r="V270" s="36"/>
      <c r="W270" s="36"/>
      <c r="X270" s="36"/>
      <c r="Y270" s="36"/>
      <c r="Z270" s="36"/>
      <c r="AA270" s="36"/>
      <c r="AB270" s="36"/>
      <c r="AC270" s="36"/>
      <c r="AD270" s="36"/>
      <c r="AE270" s="36"/>
      <c r="AQ270"/>
      <c r="AR270"/>
      <c r="AY270"/>
    </row>
    <row r="271" spans="19:51" x14ac:dyDescent="0.25">
      <c r="S271" s="36"/>
      <c r="T271" s="36"/>
      <c r="U271" s="36"/>
      <c r="V271" s="36"/>
      <c r="W271" s="36"/>
      <c r="X271" s="36"/>
      <c r="Y271" s="36"/>
      <c r="Z271" s="36"/>
      <c r="AA271" s="36"/>
      <c r="AB271" s="36"/>
      <c r="AC271" s="36"/>
      <c r="AD271" s="36"/>
      <c r="AE271" s="36"/>
      <c r="AQ271"/>
      <c r="AR271"/>
      <c r="AY271"/>
    </row>
    <row r="272" spans="19:51" x14ac:dyDescent="0.25">
      <c r="S272" s="36"/>
      <c r="T272" s="36"/>
      <c r="U272" s="36"/>
      <c r="V272" s="36"/>
      <c r="W272" s="36"/>
      <c r="X272" s="36"/>
      <c r="Y272" s="36"/>
      <c r="Z272" s="36"/>
      <c r="AA272" s="36"/>
      <c r="AB272" s="36"/>
      <c r="AC272" s="36"/>
      <c r="AD272" s="36"/>
      <c r="AE272" s="36"/>
      <c r="AQ272"/>
      <c r="AR272"/>
      <c r="AY272"/>
    </row>
    <row r="273" spans="19:51" x14ac:dyDescent="0.25">
      <c r="S273" s="36"/>
      <c r="T273" s="36"/>
      <c r="U273" s="36"/>
      <c r="V273" s="36"/>
      <c r="W273" s="36"/>
      <c r="X273" s="36"/>
      <c r="Y273" s="36"/>
      <c r="Z273" s="36"/>
      <c r="AA273" s="36"/>
      <c r="AB273" s="36"/>
      <c r="AC273" s="36"/>
      <c r="AD273" s="36"/>
      <c r="AE273" s="36"/>
      <c r="AQ273"/>
      <c r="AR273"/>
      <c r="AY273"/>
    </row>
    <row r="274" spans="19:51" x14ac:dyDescent="0.25">
      <c r="S274" s="36"/>
      <c r="T274" s="36"/>
      <c r="U274" s="36"/>
      <c r="V274" s="36"/>
      <c r="W274" s="36"/>
      <c r="X274" s="36"/>
      <c r="Y274" s="36"/>
      <c r="Z274" s="36"/>
      <c r="AA274" s="36"/>
      <c r="AB274" s="36"/>
      <c r="AC274" s="36"/>
      <c r="AD274" s="36"/>
      <c r="AE274" s="36"/>
      <c r="AQ274"/>
      <c r="AR274"/>
      <c r="AY274"/>
    </row>
    <row r="275" spans="19:51" x14ac:dyDescent="0.25">
      <c r="S275" s="36"/>
      <c r="T275" s="36"/>
      <c r="U275" s="36"/>
      <c r="V275" s="36"/>
      <c r="W275" s="36"/>
      <c r="X275" s="36"/>
      <c r="Y275" s="36"/>
      <c r="Z275" s="36"/>
      <c r="AA275" s="36"/>
      <c r="AB275" s="36"/>
      <c r="AC275" s="36"/>
      <c r="AD275" s="36"/>
      <c r="AE275" s="36"/>
      <c r="AQ275"/>
      <c r="AR275"/>
      <c r="AY275"/>
    </row>
    <row r="276" spans="19:51" x14ac:dyDescent="0.25">
      <c r="S276" s="36"/>
      <c r="T276" s="36"/>
      <c r="U276" s="36"/>
      <c r="V276" s="36"/>
      <c r="W276" s="36"/>
      <c r="X276" s="36"/>
      <c r="Y276" s="36"/>
      <c r="Z276" s="36"/>
      <c r="AA276" s="36"/>
      <c r="AB276" s="36"/>
      <c r="AC276" s="36"/>
      <c r="AD276" s="36"/>
      <c r="AE276" s="36"/>
      <c r="AQ276"/>
      <c r="AR276"/>
      <c r="AY276"/>
    </row>
    <row r="277" spans="19:51" x14ac:dyDescent="0.25">
      <c r="S277" s="36"/>
      <c r="T277" s="36"/>
      <c r="U277" s="36"/>
      <c r="V277" s="36"/>
      <c r="W277" s="36"/>
      <c r="X277" s="36"/>
      <c r="Y277" s="36"/>
      <c r="Z277" s="36"/>
      <c r="AA277" s="36"/>
      <c r="AB277" s="36"/>
      <c r="AC277" s="36"/>
      <c r="AD277" s="36"/>
      <c r="AE277" s="36"/>
      <c r="AQ277"/>
      <c r="AR277"/>
      <c r="AY277"/>
    </row>
    <row r="278" spans="19:51" x14ac:dyDescent="0.25">
      <c r="S278" s="36"/>
      <c r="T278" s="36"/>
      <c r="U278" s="36"/>
      <c r="V278" s="36"/>
      <c r="W278" s="36"/>
      <c r="X278" s="36"/>
      <c r="Y278" s="36"/>
      <c r="Z278" s="36"/>
      <c r="AA278" s="36"/>
      <c r="AB278" s="36"/>
      <c r="AC278" s="36"/>
      <c r="AD278" s="36"/>
      <c r="AE278" s="36"/>
      <c r="AQ278"/>
      <c r="AR278"/>
      <c r="AY278"/>
    </row>
    <row r="279" spans="19:51" x14ac:dyDescent="0.25">
      <c r="S279" s="36"/>
      <c r="T279" s="36"/>
      <c r="U279" s="36"/>
      <c r="V279" s="36"/>
      <c r="W279" s="36"/>
      <c r="X279" s="36"/>
      <c r="Y279" s="36"/>
      <c r="Z279" s="36"/>
      <c r="AA279" s="36"/>
      <c r="AB279" s="36"/>
      <c r="AC279" s="36"/>
      <c r="AD279" s="36"/>
      <c r="AE279" s="36"/>
      <c r="AQ279"/>
      <c r="AR279"/>
      <c r="AY279"/>
    </row>
    <row r="280" spans="19:51" x14ac:dyDescent="0.25">
      <c r="S280" s="36"/>
      <c r="T280" s="36"/>
      <c r="U280" s="36"/>
      <c r="V280" s="36"/>
      <c r="W280" s="36"/>
      <c r="X280" s="36"/>
      <c r="Y280" s="36"/>
      <c r="Z280" s="36"/>
      <c r="AA280" s="36"/>
      <c r="AB280" s="36"/>
      <c r="AC280" s="36"/>
      <c r="AD280" s="36"/>
      <c r="AE280" s="36"/>
      <c r="AQ280"/>
      <c r="AR280"/>
      <c r="AY280"/>
    </row>
    <row r="281" spans="19:51" x14ac:dyDescent="0.25">
      <c r="S281" s="36"/>
      <c r="T281" s="36"/>
      <c r="U281" s="36"/>
      <c r="V281" s="36"/>
      <c r="W281" s="36"/>
      <c r="X281" s="36"/>
      <c r="Y281" s="36"/>
      <c r="Z281" s="36"/>
      <c r="AA281" s="36"/>
      <c r="AB281" s="36"/>
      <c r="AC281" s="36"/>
      <c r="AD281" s="36"/>
      <c r="AE281" s="36"/>
      <c r="AQ281"/>
      <c r="AR281"/>
      <c r="AY281"/>
    </row>
    <row r="282" spans="19:51" x14ac:dyDescent="0.25">
      <c r="S282" s="36"/>
      <c r="T282" s="36"/>
      <c r="U282" s="36"/>
      <c r="V282" s="36"/>
      <c r="W282" s="36"/>
      <c r="X282" s="36"/>
      <c r="Y282" s="36"/>
      <c r="Z282" s="36"/>
      <c r="AA282" s="36"/>
      <c r="AB282" s="36"/>
      <c r="AC282" s="36"/>
      <c r="AD282" s="36"/>
      <c r="AE282" s="36"/>
      <c r="AQ282"/>
      <c r="AR282"/>
      <c r="AY282"/>
    </row>
    <row r="283" spans="19:51" x14ac:dyDescent="0.25">
      <c r="S283" s="36"/>
      <c r="T283" s="36"/>
      <c r="U283" s="36"/>
      <c r="V283" s="36"/>
      <c r="W283" s="36"/>
      <c r="X283" s="36"/>
      <c r="Y283" s="36"/>
      <c r="Z283" s="36"/>
      <c r="AA283" s="36"/>
      <c r="AB283" s="36"/>
      <c r="AC283" s="36"/>
      <c r="AD283" s="36"/>
      <c r="AE283" s="36"/>
      <c r="AQ283"/>
      <c r="AR283"/>
      <c r="AY283"/>
    </row>
    <row r="284" spans="19:51" x14ac:dyDescent="0.25">
      <c r="S284" s="36"/>
      <c r="T284" s="36"/>
      <c r="U284" s="36"/>
      <c r="V284" s="36"/>
      <c r="W284" s="36"/>
      <c r="X284" s="36"/>
      <c r="Y284" s="36"/>
      <c r="Z284" s="36"/>
      <c r="AA284" s="36"/>
      <c r="AB284" s="36"/>
      <c r="AC284" s="36"/>
      <c r="AD284" s="36"/>
      <c r="AE284" s="36"/>
      <c r="AQ284"/>
      <c r="AR284"/>
      <c r="AY284"/>
    </row>
    <row r="285" spans="19:51" x14ac:dyDescent="0.25">
      <c r="S285" s="36"/>
      <c r="T285" s="36"/>
      <c r="U285" s="36"/>
      <c r="V285" s="36"/>
      <c r="W285" s="36"/>
      <c r="X285" s="36"/>
      <c r="Y285" s="36"/>
      <c r="Z285" s="36"/>
      <c r="AA285" s="36"/>
      <c r="AB285" s="36"/>
      <c r="AC285" s="36"/>
      <c r="AD285" s="36"/>
      <c r="AE285" s="36"/>
      <c r="AQ285"/>
      <c r="AR285"/>
      <c r="AY285"/>
    </row>
    <row r="286" spans="19:51" x14ac:dyDescent="0.25">
      <c r="S286" s="36"/>
      <c r="T286" s="36"/>
      <c r="U286" s="36"/>
      <c r="V286" s="36"/>
      <c r="W286" s="36"/>
      <c r="X286" s="36"/>
      <c r="Y286" s="36"/>
      <c r="Z286" s="36"/>
      <c r="AA286" s="36"/>
      <c r="AB286" s="36"/>
      <c r="AC286" s="36"/>
      <c r="AD286" s="36"/>
      <c r="AE286" s="36"/>
      <c r="AQ286"/>
      <c r="AR286"/>
      <c r="AY286"/>
    </row>
    <row r="287" spans="19:51" x14ac:dyDescent="0.25">
      <c r="S287" s="36"/>
      <c r="T287" s="36"/>
      <c r="U287" s="36"/>
      <c r="V287" s="36"/>
      <c r="W287" s="36"/>
      <c r="X287" s="36"/>
      <c r="Y287" s="36"/>
      <c r="Z287" s="36"/>
      <c r="AA287" s="36"/>
      <c r="AB287" s="36"/>
      <c r="AC287" s="36"/>
      <c r="AD287" s="36"/>
      <c r="AE287" s="36"/>
      <c r="AQ287"/>
      <c r="AR287"/>
      <c r="AY287"/>
    </row>
    <row r="288" spans="19:51" x14ac:dyDescent="0.25">
      <c r="S288" s="36"/>
      <c r="T288" s="36"/>
      <c r="U288" s="36"/>
      <c r="V288" s="36"/>
      <c r="W288" s="36"/>
      <c r="X288" s="36"/>
      <c r="Y288" s="36"/>
      <c r="Z288" s="36"/>
      <c r="AA288" s="36"/>
      <c r="AB288" s="36"/>
      <c r="AC288" s="36"/>
      <c r="AD288" s="36"/>
      <c r="AE288" s="36"/>
      <c r="AQ288"/>
      <c r="AR288"/>
      <c r="AY288"/>
    </row>
    <row r="289" spans="19:51" x14ac:dyDescent="0.25">
      <c r="S289" s="36"/>
      <c r="T289" s="36"/>
      <c r="U289" s="36"/>
      <c r="V289" s="36"/>
      <c r="W289" s="36"/>
      <c r="X289" s="36"/>
      <c r="Y289" s="36"/>
      <c r="Z289" s="36"/>
      <c r="AA289" s="36"/>
      <c r="AB289" s="36"/>
      <c r="AC289" s="36"/>
      <c r="AD289" s="36"/>
      <c r="AE289" s="36"/>
      <c r="AQ289"/>
      <c r="AR289"/>
      <c r="AY289"/>
    </row>
    <row r="290" spans="19:51" x14ac:dyDescent="0.25">
      <c r="S290" s="36"/>
      <c r="T290" s="36"/>
      <c r="U290" s="36"/>
      <c r="V290" s="36"/>
      <c r="W290" s="36"/>
      <c r="X290" s="36"/>
      <c r="Y290" s="36"/>
      <c r="Z290" s="36"/>
      <c r="AA290" s="36"/>
      <c r="AB290" s="36"/>
      <c r="AC290" s="36"/>
      <c r="AD290" s="36"/>
      <c r="AE290" s="36"/>
      <c r="AQ290"/>
      <c r="AR290"/>
      <c r="AY290"/>
    </row>
    <row r="291" spans="19:51" x14ac:dyDescent="0.25">
      <c r="S291" s="36"/>
      <c r="T291" s="36"/>
      <c r="U291" s="36"/>
      <c r="V291" s="36"/>
      <c r="W291" s="36"/>
      <c r="X291" s="36"/>
      <c r="Y291" s="36"/>
      <c r="Z291" s="36"/>
      <c r="AA291" s="36"/>
      <c r="AB291" s="36"/>
      <c r="AC291" s="36"/>
      <c r="AD291" s="36"/>
      <c r="AE291" s="36"/>
      <c r="AQ291"/>
      <c r="AR291"/>
      <c r="AY291"/>
    </row>
    <row r="292" spans="19:51" x14ac:dyDescent="0.25">
      <c r="S292" s="36"/>
      <c r="T292" s="36"/>
      <c r="U292" s="36"/>
      <c r="V292" s="36"/>
      <c r="W292" s="36"/>
      <c r="X292" s="36"/>
      <c r="Y292" s="36"/>
      <c r="Z292" s="36"/>
      <c r="AA292" s="36"/>
      <c r="AB292" s="36"/>
      <c r="AC292" s="36"/>
      <c r="AD292" s="36"/>
      <c r="AE292" s="36"/>
      <c r="AQ292"/>
      <c r="AR292"/>
      <c r="AY292"/>
    </row>
    <row r="293" spans="19:51" x14ac:dyDescent="0.25">
      <c r="S293" s="36"/>
      <c r="T293" s="36"/>
      <c r="U293" s="36"/>
      <c r="V293" s="36"/>
      <c r="W293" s="36"/>
      <c r="X293" s="36"/>
      <c r="Y293" s="36"/>
      <c r="Z293" s="36"/>
      <c r="AA293" s="36"/>
      <c r="AB293" s="36"/>
      <c r="AC293" s="36"/>
      <c r="AD293" s="36"/>
      <c r="AE293" s="36"/>
      <c r="AQ293"/>
      <c r="AR293"/>
      <c r="AY293"/>
    </row>
    <row r="294" spans="19:51" x14ac:dyDescent="0.25">
      <c r="S294" s="36"/>
      <c r="T294" s="36"/>
      <c r="U294" s="36"/>
      <c r="V294" s="36"/>
      <c r="W294" s="36"/>
      <c r="X294" s="36"/>
      <c r="Y294" s="36"/>
      <c r="Z294" s="36"/>
      <c r="AA294" s="36"/>
      <c r="AB294" s="36"/>
      <c r="AC294" s="36"/>
      <c r="AD294" s="36"/>
      <c r="AE294" s="36"/>
      <c r="AQ294"/>
      <c r="AR294"/>
      <c r="AY294"/>
    </row>
    <row r="295" spans="19:51" x14ac:dyDescent="0.25">
      <c r="S295" s="36"/>
      <c r="T295" s="36"/>
      <c r="U295" s="36"/>
      <c r="V295" s="36"/>
      <c r="W295" s="36"/>
      <c r="X295" s="36"/>
      <c r="Y295" s="36"/>
      <c r="Z295" s="36"/>
      <c r="AA295" s="36"/>
      <c r="AB295" s="36"/>
      <c r="AC295" s="36"/>
      <c r="AD295" s="36"/>
      <c r="AE295" s="36"/>
      <c r="AQ295"/>
      <c r="AR295"/>
      <c r="AY295"/>
    </row>
    <row r="296" spans="19:51" x14ac:dyDescent="0.25">
      <c r="S296" s="36"/>
      <c r="T296" s="36"/>
      <c r="U296" s="36"/>
      <c r="V296" s="36"/>
      <c r="W296" s="36"/>
      <c r="X296" s="36"/>
      <c r="Y296" s="36"/>
      <c r="Z296" s="36"/>
      <c r="AA296" s="36"/>
      <c r="AB296" s="36"/>
      <c r="AC296" s="36"/>
      <c r="AD296" s="36"/>
      <c r="AE296" s="36"/>
      <c r="AQ296"/>
      <c r="AR296"/>
      <c r="AY296"/>
    </row>
    <row r="297" spans="19:51" x14ac:dyDescent="0.25">
      <c r="S297" s="36"/>
      <c r="T297" s="36"/>
      <c r="U297" s="36"/>
      <c r="V297" s="36"/>
      <c r="W297" s="36"/>
      <c r="X297" s="36"/>
      <c r="Y297" s="36"/>
      <c r="Z297" s="36"/>
      <c r="AA297" s="36"/>
      <c r="AB297" s="36"/>
      <c r="AC297" s="36"/>
      <c r="AD297" s="36"/>
      <c r="AE297" s="36"/>
      <c r="AQ297"/>
      <c r="AR297"/>
      <c r="AY297"/>
    </row>
    <row r="298" spans="19:51" x14ac:dyDescent="0.25">
      <c r="S298" s="36"/>
      <c r="T298" s="36"/>
      <c r="U298" s="36"/>
      <c r="V298" s="36"/>
      <c r="W298" s="36"/>
      <c r="X298" s="36"/>
      <c r="Y298" s="36"/>
      <c r="Z298" s="36"/>
      <c r="AA298" s="36"/>
      <c r="AB298" s="36"/>
      <c r="AC298" s="36"/>
      <c r="AD298" s="36"/>
      <c r="AE298" s="36"/>
      <c r="AQ298"/>
      <c r="AR298"/>
      <c r="AY298"/>
    </row>
    <row r="299" spans="19:51" x14ac:dyDescent="0.25">
      <c r="S299" s="36"/>
      <c r="T299" s="36"/>
      <c r="U299" s="36"/>
      <c r="V299" s="36"/>
      <c r="W299" s="36"/>
      <c r="X299" s="36"/>
      <c r="Y299" s="36"/>
      <c r="Z299" s="36"/>
      <c r="AA299" s="36"/>
      <c r="AB299" s="36"/>
      <c r="AC299" s="36"/>
      <c r="AD299" s="36"/>
      <c r="AE299" s="36"/>
      <c r="AQ299"/>
      <c r="AR299"/>
      <c r="AY299"/>
    </row>
    <row r="300" spans="19:51" x14ac:dyDescent="0.25">
      <c r="S300" s="36"/>
      <c r="T300" s="36"/>
      <c r="U300" s="36"/>
      <c r="V300" s="36"/>
      <c r="W300" s="36"/>
      <c r="X300" s="36"/>
      <c r="Y300" s="36"/>
      <c r="Z300" s="36"/>
      <c r="AA300" s="36"/>
      <c r="AB300" s="36"/>
      <c r="AC300" s="36"/>
      <c r="AD300" s="36"/>
      <c r="AE300" s="36"/>
      <c r="AQ300"/>
      <c r="AR300"/>
      <c r="AY300"/>
    </row>
    <row r="301" spans="19:51" x14ac:dyDescent="0.25">
      <c r="S301" s="36"/>
      <c r="T301" s="36"/>
      <c r="U301" s="36"/>
      <c r="V301" s="36"/>
      <c r="W301" s="36"/>
      <c r="X301" s="36"/>
      <c r="Y301" s="36"/>
      <c r="Z301" s="36"/>
      <c r="AA301" s="36"/>
      <c r="AB301" s="36"/>
      <c r="AC301" s="36"/>
      <c r="AD301" s="36"/>
      <c r="AE301" s="36"/>
      <c r="AQ301"/>
      <c r="AR301"/>
      <c r="AY301"/>
    </row>
    <row r="302" spans="19:51" x14ac:dyDescent="0.25">
      <c r="S302" s="36"/>
      <c r="T302" s="36"/>
      <c r="U302" s="36"/>
      <c r="V302" s="36"/>
      <c r="W302" s="36"/>
      <c r="X302" s="36"/>
      <c r="Y302" s="36"/>
      <c r="Z302" s="36"/>
      <c r="AA302" s="36"/>
      <c r="AB302" s="36"/>
      <c r="AC302" s="36"/>
      <c r="AD302" s="36"/>
      <c r="AE302" s="36"/>
      <c r="AQ302"/>
      <c r="AR302"/>
      <c r="AY302"/>
    </row>
    <row r="303" spans="19:51" x14ac:dyDescent="0.25">
      <c r="S303" s="36"/>
      <c r="T303" s="36"/>
      <c r="U303" s="36"/>
      <c r="V303" s="36"/>
      <c r="W303" s="36"/>
      <c r="X303" s="36"/>
      <c r="Y303" s="36"/>
      <c r="Z303" s="36"/>
      <c r="AA303" s="36"/>
      <c r="AB303" s="36"/>
      <c r="AC303" s="36"/>
      <c r="AD303" s="36"/>
      <c r="AE303" s="36"/>
      <c r="AQ303"/>
      <c r="AR303"/>
      <c r="AY303"/>
    </row>
    <row r="304" spans="19:51" x14ac:dyDescent="0.25">
      <c r="S304" s="36"/>
      <c r="T304" s="36"/>
      <c r="U304" s="36"/>
      <c r="V304" s="36"/>
      <c r="W304" s="36"/>
      <c r="X304" s="36"/>
      <c r="Y304" s="36"/>
      <c r="Z304" s="36"/>
      <c r="AA304" s="36"/>
      <c r="AB304" s="36"/>
      <c r="AC304" s="36"/>
      <c r="AD304" s="36"/>
      <c r="AE304" s="36"/>
      <c r="AQ304"/>
      <c r="AR304"/>
      <c r="AY304"/>
    </row>
    <row r="305" spans="19:51" x14ac:dyDescent="0.25">
      <c r="S305" s="36"/>
      <c r="T305" s="36"/>
      <c r="U305" s="36"/>
      <c r="V305" s="36"/>
      <c r="W305" s="36"/>
      <c r="X305" s="36"/>
      <c r="Y305" s="36"/>
      <c r="Z305" s="36"/>
      <c r="AA305" s="36"/>
      <c r="AB305" s="36"/>
      <c r="AC305" s="36"/>
      <c r="AD305" s="36"/>
      <c r="AE305" s="36"/>
      <c r="AQ305"/>
      <c r="AR305"/>
      <c r="AY305"/>
    </row>
    <row r="306" spans="19:51" x14ac:dyDescent="0.25">
      <c r="S306" s="36"/>
      <c r="T306" s="36"/>
      <c r="U306" s="36"/>
      <c r="V306" s="36"/>
      <c r="W306" s="36"/>
      <c r="X306" s="36"/>
      <c r="Y306" s="36"/>
      <c r="Z306" s="36"/>
      <c r="AA306" s="36"/>
      <c r="AB306" s="36"/>
      <c r="AC306" s="36"/>
      <c r="AD306" s="36"/>
      <c r="AE306" s="36"/>
      <c r="AQ306"/>
      <c r="AR306"/>
      <c r="AY306"/>
    </row>
    <row r="307" spans="19:51" x14ac:dyDescent="0.25">
      <c r="S307" s="36"/>
      <c r="T307" s="36"/>
      <c r="U307" s="36"/>
      <c r="V307" s="36"/>
      <c r="W307" s="36"/>
      <c r="X307" s="36"/>
      <c r="Y307" s="36"/>
      <c r="Z307" s="36"/>
      <c r="AA307" s="36"/>
      <c r="AB307" s="36"/>
      <c r="AC307" s="36"/>
      <c r="AD307" s="36"/>
      <c r="AE307" s="36"/>
      <c r="AQ307"/>
      <c r="AR307"/>
      <c r="AY307"/>
    </row>
    <row r="308" spans="19:51" x14ac:dyDescent="0.25">
      <c r="S308" s="36"/>
      <c r="T308" s="36"/>
      <c r="U308" s="36"/>
      <c r="V308" s="36"/>
      <c r="W308" s="36"/>
      <c r="X308" s="36"/>
      <c r="Y308" s="36"/>
      <c r="Z308" s="36"/>
      <c r="AA308" s="36"/>
      <c r="AB308" s="36"/>
      <c r="AC308" s="36"/>
      <c r="AD308" s="36"/>
      <c r="AE308" s="36"/>
      <c r="AQ308"/>
      <c r="AR308"/>
      <c r="AY308"/>
    </row>
    <row r="309" spans="19:51" x14ac:dyDescent="0.25">
      <c r="S309" s="36"/>
      <c r="T309" s="36"/>
      <c r="U309" s="36"/>
      <c r="V309" s="36"/>
      <c r="W309" s="36"/>
      <c r="X309" s="36"/>
      <c r="Y309" s="36"/>
      <c r="Z309" s="36"/>
      <c r="AA309" s="36"/>
      <c r="AB309" s="36"/>
      <c r="AC309" s="36"/>
      <c r="AD309" s="36"/>
      <c r="AE309" s="36"/>
      <c r="AQ309"/>
      <c r="AR309"/>
      <c r="AY309"/>
    </row>
    <row r="310" spans="19:51" x14ac:dyDescent="0.25">
      <c r="S310" s="36"/>
      <c r="T310" s="36"/>
      <c r="U310" s="36"/>
      <c r="V310" s="36"/>
      <c r="W310" s="36"/>
      <c r="X310" s="36"/>
      <c r="Y310" s="36"/>
      <c r="Z310" s="36"/>
      <c r="AA310" s="36"/>
      <c r="AB310" s="36"/>
      <c r="AC310" s="36"/>
      <c r="AD310" s="36"/>
      <c r="AE310" s="36"/>
      <c r="AQ310"/>
      <c r="AR310"/>
      <c r="AY310"/>
    </row>
    <row r="311" spans="19:51" x14ac:dyDescent="0.25">
      <c r="S311" s="36"/>
      <c r="T311" s="36"/>
      <c r="U311" s="36"/>
      <c r="V311" s="36"/>
      <c r="W311" s="36"/>
      <c r="X311" s="36"/>
      <c r="Y311" s="36"/>
      <c r="Z311" s="36"/>
      <c r="AA311" s="36"/>
      <c r="AB311" s="36"/>
      <c r="AC311" s="36"/>
      <c r="AD311" s="36"/>
      <c r="AE311" s="36"/>
      <c r="AQ311"/>
      <c r="AR311"/>
      <c r="AY311"/>
    </row>
    <row r="312" spans="19:51" x14ac:dyDescent="0.25">
      <c r="S312" s="36"/>
      <c r="T312" s="36"/>
      <c r="U312" s="36"/>
      <c r="V312" s="36"/>
      <c r="W312" s="36"/>
      <c r="X312" s="36"/>
      <c r="Y312" s="36"/>
      <c r="Z312" s="36"/>
      <c r="AA312" s="36"/>
      <c r="AB312" s="36"/>
      <c r="AC312" s="36"/>
      <c r="AD312" s="36"/>
      <c r="AE312" s="36"/>
      <c r="AQ312"/>
      <c r="AR312"/>
      <c r="AY312"/>
    </row>
    <row r="313" spans="19:51" x14ac:dyDescent="0.25">
      <c r="S313" s="36"/>
      <c r="T313" s="36"/>
      <c r="U313" s="36"/>
      <c r="V313" s="36"/>
      <c r="W313" s="36"/>
      <c r="X313" s="36"/>
      <c r="Y313" s="36"/>
      <c r="Z313" s="36"/>
      <c r="AA313" s="36"/>
      <c r="AB313" s="36"/>
      <c r="AC313" s="36"/>
      <c r="AD313" s="36"/>
      <c r="AE313" s="36"/>
      <c r="AQ313"/>
      <c r="AR313"/>
      <c r="AY313"/>
    </row>
    <row r="314" spans="19:51" x14ac:dyDescent="0.25">
      <c r="S314" s="36"/>
      <c r="T314" s="36"/>
      <c r="U314" s="36"/>
      <c r="V314" s="36"/>
      <c r="W314" s="36"/>
      <c r="X314" s="36"/>
      <c r="Y314" s="36"/>
      <c r="Z314" s="36"/>
      <c r="AA314" s="36"/>
      <c r="AB314" s="36"/>
      <c r="AC314" s="36"/>
      <c r="AD314" s="36"/>
      <c r="AE314" s="36"/>
      <c r="AQ314"/>
      <c r="AR314"/>
      <c r="AY314"/>
    </row>
    <row r="315" spans="19:51" x14ac:dyDescent="0.25">
      <c r="S315" s="36"/>
      <c r="T315" s="36"/>
      <c r="U315" s="36"/>
      <c r="V315" s="36"/>
      <c r="W315" s="36"/>
      <c r="X315" s="36"/>
      <c r="Y315" s="36"/>
      <c r="Z315" s="36"/>
      <c r="AA315" s="36"/>
      <c r="AB315" s="36"/>
      <c r="AC315" s="36"/>
      <c r="AD315" s="36"/>
      <c r="AE315" s="36"/>
      <c r="AQ315"/>
      <c r="AR315"/>
      <c r="AY315"/>
    </row>
    <row r="316" spans="19:51" x14ac:dyDescent="0.25">
      <c r="S316" s="36"/>
      <c r="T316" s="36"/>
      <c r="U316" s="36"/>
      <c r="V316" s="36"/>
      <c r="W316" s="36"/>
      <c r="X316" s="36"/>
      <c r="Y316" s="36"/>
      <c r="Z316" s="36"/>
      <c r="AA316" s="36"/>
      <c r="AB316" s="36"/>
      <c r="AC316" s="36"/>
      <c r="AD316" s="36"/>
      <c r="AE316" s="36"/>
      <c r="AQ316"/>
      <c r="AR316"/>
      <c r="AY316"/>
    </row>
    <row r="317" spans="19:51" x14ac:dyDescent="0.25">
      <c r="S317" s="36"/>
      <c r="T317" s="36"/>
      <c r="U317" s="36"/>
      <c r="V317" s="36"/>
      <c r="W317" s="36"/>
      <c r="X317" s="36"/>
      <c r="Y317" s="36"/>
      <c r="Z317" s="36"/>
      <c r="AA317" s="36"/>
      <c r="AB317" s="36"/>
      <c r="AC317" s="36"/>
      <c r="AD317" s="36"/>
      <c r="AE317" s="36"/>
      <c r="AQ317"/>
      <c r="AR317"/>
      <c r="AY317"/>
    </row>
    <row r="318" spans="19:51" x14ac:dyDescent="0.25">
      <c r="S318" s="36"/>
      <c r="T318" s="36"/>
      <c r="U318" s="36"/>
      <c r="V318" s="36"/>
      <c r="W318" s="36"/>
      <c r="X318" s="36"/>
      <c r="Y318" s="36"/>
      <c r="Z318" s="36"/>
      <c r="AA318" s="36"/>
      <c r="AB318" s="36"/>
      <c r="AC318" s="36"/>
      <c r="AD318" s="36"/>
      <c r="AE318" s="36"/>
      <c r="AQ318"/>
      <c r="AR318"/>
      <c r="AY318"/>
    </row>
    <row r="319" spans="19:51" x14ac:dyDescent="0.25">
      <c r="S319" s="36"/>
      <c r="T319" s="36"/>
      <c r="U319" s="36"/>
      <c r="V319" s="36"/>
      <c r="W319" s="36"/>
      <c r="X319" s="36"/>
      <c r="Y319" s="36"/>
      <c r="Z319" s="36"/>
      <c r="AA319" s="36"/>
      <c r="AB319" s="36"/>
      <c r="AC319" s="36"/>
      <c r="AD319" s="36"/>
      <c r="AE319" s="36"/>
      <c r="AQ319"/>
      <c r="AR319"/>
      <c r="AY319"/>
    </row>
    <row r="320" spans="19:51" x14ac:dyDescent="0.25">
      <c r="S320" s="36"/>
      <c r="T320" s="36"/>
      <c r="U320" s="36"/>
      <c r="V320" s="36"/>
      <c r="W320" s="36"/>
      <c r="X320" s="36"/>
      <c r="Y320" s="36"/>
      <c r="Z320" s="36"/>
      <c r="AA320" s="36"/>
      <c r="AB320" s="36"/>
      <c r="AC320" s="36"/>
      <c r="AD320" s="36"/>
      <c r="AE320" s="36"/>
      <c r="AQ320"/>
      <c r="AR320"/>
      <c r="AY320"/>
    </row>
    <row r="321" spans="19:51" x14ac:dyDescent="0.25">
      <c r="S321" s="36"/>
      <c r="T321" s="36"/>
      <c r="U321" s="36"/>
      <c r="V321" s="36"/>
      <c r="W321" s="36"/>
      <c r="X321" s="36"/>
      <c r="Y321" s="36"/>
      <c r="Z321" s="36"/>
      <c r="AA321" s="36"/>
      <c r="AB321" s="36"/>
      <c r="AC321" s="36"/>
      <c r="AD321" s="36"/>
      <c r="AE321" s="36"/>
      <c r="AQ321"/>
      <c r="AR321"/>
      <c r="AY321"/>
    </row>
    <row r="322" spans="19:51" x14ac:dyDescent="0.25">
      <c r="S322" s="36"/>
      <c r="T322" s="36"/>
      <c r="U322" s="36"/>
      <c r="V322" s="36"/>
      <c r="W322" s="36"/>
      <c r="X322" s="36"/>
      <c r="Y322" s="36"/>
      <c r="Z322" s="36"/>
      <c r="AA322" s="36"/>
      <c r="AB322" s="36"/>
      <c r="AC322" s="36"/>
      <c r="AD322" s="36"/>
      <c r="AE322" s="36"/>
      <c r="AQ322"/>
      <c r="AR322"/>
      <c r="AY322"/>
    </row>
    <row r="323" spans="19:51" x14ac:dyDescent="0.25">
      <c r="S323" s="36"/>
      <c r="T323" s="36"/>
      <c r="U323" s="36"/>
      <c r="V323" s="36"/>
      <c r="W323" s="36"/>
      <c r="X323" s="36"/>
      <c r="Y323" s="36"/>
      <c r="Z323" s="36"/>
      <c r="AA323" s="36"/>
      <c r="AB323" s="36"/>
      <c r="AC323" s="36"/>
      <c r="AD323" s="36"/>
      <c r="AE323" s="36"/>
      <c r="AQ323"/>
      <c r="AR323"/>
      <c r="AY323"/>
    </row>
    <row r="324" spans="19:51" x14ac:dyDescent="0.25">
      <c r="S324" s="36"/>
      <c r="T324" s="36"/>
      <c r="U324" s="36"/>
      <c r="V324" s="36"/>
      <c r="W324" s="36"/>
      <c r="X324" s="36"/>
      <c r="Y324" s="36"/>
      <c r="Z324" s="36"/>
      <c r="AA324" s="36"/>
      <c r="AB324" s="36"/>
      <c r="AC324" s="36"/>
      <c r="AD324" s="36"/>
      <c r="AE324" s="36"/>
      <c r="AQ324"/>
      <c r="AR324"/>
      <c r="AY324"/>
    </row>
    <row r="325" spans="19:51" x14ac:dyDescent="0.25">
      <c r="S325" s="36"/>
      <c r="T325" s="36"/>
      <c r="U325" s="36"/>
      <c r="V325" s="36"/>
      <c r="W325" s="36"/>
      <c r="X325" s="36"/>
      <c r="Y325" s="36"/>
      <c r="Z325" s="36"/>
      <c r="AA325" s="36"/>
      <c r="AB325" s="36"/>
      <c r="AC325" s="36"/>
      <c r="AD325" s="36"/>
      <c r="AE325" s="36"/>
      <c r="AQ325"/>
      <c r="AR325"/>
      <c r="AY325"/>
    </row>
    <row r="326" spans="19:51" x14ac:dyDescent="0.25">
      <c r="S326" s="36"/>
      <c r="T326" s="36"/>
      <c r="U326" s="36"/>
      <c r="V326" s="36"/>
      <c r="W326" s="36"/>
      <c r="X326" s="36"/>
      <c r="Y326" s="36"/>
      <c r="Z326" s="36"/>
      <c r="AA326" s="36"/>
      <c r="AB326" s="36"/>
      <c r="AC326" s="36"/>
      <c r="AD326" s="36"/>
      <c r="AE326" s="36"/>
      <c r="AQ326"/>
      <c r="AR326"/>
      <c r="AY326"/>
    </row>
    <row r="327" spans="19:51" x14ac:dyDescent="0.25">
      <c r="S327" s="36"/>
      <c r="T327" s="36"/>
      <c r="U327" s="36"/>
      <c r="V327" s="36"/>
      <c r="W327" s="36"/>
      <c r="X327" s="36"/>
      <c r="Y327" s="36"/>
      <c r="Z327" s="36"/>
      <c r="AA327" s="36"/>
      <c r="AB327" s="36"/>
      <c r="AC327" s="36"/>
      <c r="AD327" s="36"/>
      <c r="AE327" s="36"/>
      <c r="AQ327"/>
      <c r="AR327"/>
      <c r="AY327"/>
    </row>
    <row r="328" spans="19:51" x14ac:dyDescent="0.25">
      <c r="S328" s="36"/>
      <c r="T328" s="36"/>
      <c r="U328" s="36"/>
      <c r="V328" s="36"/>
      <c r="W328" s="36"/>
      <c r="X328" s="36"/>
      <c r="Y328" s="36"/>
      <c r="Z328" s="36"/>
      <c r="AA328" s="36"/>
      <c r="AB328" s="36"/>
      <c r="AC328" s="36"/>
      <c r="AD328" s="36"/>
      <c r="AE328" s="36"/>
      <c r="AQ328"/>
      <c r="AR328"/>
      <c r="AY328"/>
    </row>
    <row r="329" spans="19:51" x14ac:dyDescent="0.25">
      <c r="S329" s="36"/>
      <c r="T329" s="36"/>
      <c r="U329" s="36"/>
      <c r="V329" s="36"/>
      <c r="W329" s="36"/>
      <c r="X329" s="36"/>
      <c r="Y329" s="36"/>
      <c r="Z329" s="36"/>
      <c r="AA329" s="36"/>
      <c r="AB329" s="36"/>
      <c r="AC329" s="36"/>
      <c r="AD329" s="36"/>
      <c r="AE329" s="36"/>
      <c r="AQ329"/>
      <c r="AR329"/>
      <c r="AY329"/>
    </row>
    <row r="330" spans="19:51" x14ac:dyDescent="0.25">
      <c r="S330" s="36"/>
      <c r="T330" s="36"/>
      <c r="U330" s="36"/>
      <c r="V330" s="36"/>
      <c r="W330" s="36"/>
      <c r="X330" s="36"/>
      <c r="Y330" s="36"/>
      <c r="Z330" s="36"/>
      <c r="AA330" s="36"/>
      <c r="AB330" s="36"/>
      <c r="AC330" s="36"/>
      <c r="AD330" s="36"/>
      <c r="AE330" s="36"/>
      <c r="AQ330"/>
      <c r="AR330"/>
      <c r="AY330"/>
    </row>
    <row r="331" spans="19:51" x14ac:dyDescent="0.25">
      <c r="S331" s="36"/>
      <c r="T331" s="36"/>
      <c r="U331" s="36"/>
      <c r="V331" s="36"/>
      <c r="W331" s="36"/>
      <c r="X331" s="36"/>
      <c r="Y331" s="36"/>
      <c r="Z331" s="36"/>
      <c r="AA331" s="36"/>
      <c r="AB331" s="36"/>
      <c r="AC331" s="36"/>
      <c r="AD331" s="36"/>
      <c r="AE331" s="36"/>
      <c r="AQ331"/>
      <c r="AR331"/>
      <c r="AY331"/>
    </row>
    <row r="332" spans="19:51" x14ac:dyDescent="0.25">
      <c r="S332" s="36"/>
      <c r="T332" s="36"/>
      <c r="U332" s="36"/>
      <c r="V332" s="36"/>
      <c r="W332" s="36"/>
      <c r="X332" s="36"/>
      <c r="Y332" s="36"/>
      <c r="Z332" s="36"/>
      <c r="AA332" s="36"/>
      <c r="AB332" s="36"/>
      <c r="AC332" s="36"/>
      <c r="AD332" s="36"/>
      <c r="AE332" s="36"/>
      <c r="AQ332"/>
      <c r="AR332"/>
      <c r="AY332"/>
    </row>
    <row r="333" spans="19:51" x14ac:dyDescent="0.25">
      <c r="S333" s="36"/>
      <c r="T333" s="36"/>
      <c r="U333" s="36"/>
      <c r="V333" s="36"/>
      <c r="W333" s="36"/>
      <c r="X333" s="36"/>
      <c r="Y333" s="36"/>
      <c r="Z333" s="36"/>
      <c r="AA333" s="36"/>
      <c r="AB333" s="36"/>
      <c r="AC333" s="36"/>
      <c r="AD333" s="36"/>
      <c r="AE333" s="36"/>
      <c r="AQ333"/>
      <c r="AR333"/>
      <c r="AY333"/>
    </row>
    <row r="334" spans="19:51" x14ac:dyDescent="0.25">
      <c r="S334" s="36"/>
      <c r="T334" s="36"/>
      <c r="U334" s="36"/>
      <c r="V334" s="36"/>
      <c r="W334" s="36"/>
      <c r="X334" s="36"/>
      <c r="Y334" s="36"/>
      <c r="Z334" s="36"/>
      <c r="AA334" s="36"/>
      <c r="AB334" s="36"/>
      <c r="AC334" s="36"/>
      <c r="AD334" s="36"/>
      <c r="AE334" s="36"/>
      <c r="AQ334"/>
      <c r="AR334"/>
      <c r="AY334"/>
    </row>
    <row r="335" spans="19:51" x14ac:dyDescent="0.25">
      <c r="S335" s="36"/>
      <c r="T335" s="36"/>
      <c r="U335" s="36"/>
      <c r="V335" s="36"/>
      <c r="W335" s="36"/>
      <c r="X335" s="36"/>
      <c r="Y335" s="36"/>
      <c r="Z335" s="36"/>
      <c r="AA335" s="36"/>
      <c r="AB335" s="36"/>
      <c r="AC335" s="36"/>
      <c r="AD335" s="36"/>
      <c r="AE335" s="36"/>
      <c r="AQ335"/>
      <c r="AR335"/>
      <c r="AY335"/>
    </row>
    <row r="336" spans="19:51" x14ac:dyDescent="0.25">
      <c r="S336" s="36"/>
      <c r="T336" s="36"/>
      <c r="U336" s="36"/>
      <c r="V336" s="36"/>
      <c r="W336" s="36"/>
      <c r="X336" s="36"/>
      <c r="Y336" s="36"/>
      <c r="Z336" s="36"/>
      <c r="AA336" s="36"/>
      <c r="AB336" s="36"/>
      <c r="AC336" s="36"/>
      <c r="AD336" s="36"/>
      <c r="AE336" s="36"/>
      <c r="AQ336"/>
      <c r="AR336"/>
      <c r="AY336"/>
    </row>
    <row r="337" spans="19:51" x14ac:dyDescent="0.25">
      <c r="S337" s="36"/>
      <c r="T337" s="36"/>
      <c r="U337" s="36"/>
      <c r="V337" s="36"/>
      <c r="W337" s="36"/>
      <c r="X337" s="36"/>
      <c r="Y337" s="36"/>
      <c r="Z337" s="36"/>
      <c r="AA337" s="36"/>
      <c r="AB337" s="36"/>
      <c r="AC337" s="36"/>
      <c r="AD337" s="36"/>
      <c r="AE337" s="36"/>
      <c r="AQ337"/>
      <c r="AR337"/>
      <c r="AY337"/>
    </row>
    <row r="338" spans="19:51" x14ac:dyDescent="0.25">
      <c r="S338" s="36"/>
      <c r="T338" s="36"/>
      <c r="U338" s="36"/>
      <c r="V338" s="36"/>
      <c r="W338" s="36"/>
      <c r="X338" s="36"/>
      <c r="Y338" s="36"/>
      <c r="Z338" s="36"/>
      <c r="AA338" s="36"/>
      <c r="AB338" s="36"/>
      <c r="AC338" s="36"/>
      <c r="AD338" s="36"/>
      <c r="AE338" s="36"/>
      <c r="AQ338"/>
      <c r="AR338"/>
      <c r="AY338"/>
    </row>
    <row r="339" spans="19:51" x14ac:dyDescent="0.25">
      <c r="S339" s="36"/>
      <c r="T339" s="36"/>
      <c r="U339" s="36"/>
      <c r="V339" s="36"/>
      <c r="W339" s="36"/>
      <c r="X339" s="36"/>
      <c r="Y339" s="36"/>
      <c r="Z339" s="36"/>
      <c r="AA339" s="36"/>
      <c r="AB339" s="36"/>
      <c r="AC339" s="36"/>
      <c r="AD339" s="36"/>
      <c r="AE339" s="36"/>
      <c r="AQ339"/>
      <c r="AR339"/>
      <c r="AY339"/>
    </row>
    <row r="340" spans="19:51" x14ac:dyDescent="0.25">
      <c r="S340" s="36"/>
      <c r="T340" s="36"/>
      <c r="U340" s="36"/>
      <c r="V340" s="36"/>
      <c r="W340" s="36"/>
      <c r="X340" s="36"/>
      <c r="Y340" s="36"/>
      <c r="Z340" s="36"/>
      <c r="AA340" s="36"/>
      <c r="AB340" s="36"/>
      <c r="AC340" s="36"/>
      <c r="AD340" s="36"/>
      <c r="AE340" s="36"/>
      <c r="AQ340"/>
      <c r="AR340"/>
      <c r="AY340"/>
    </row>
    <row r="341" spans="19:51" x14ac:dyDescent="0.25">
      <c r="S341" s="36"/>
      <c r="T341" s="36"/>
      <c r="U341" s="36"/>
      <c r="V341" s="36"/>
      <c r="W341" s="36"/>
      <c r="X341" s="36"/>
      <c r="Y341" s="36"/>
      <c r="Z341" s="36"/>
      <c r="AA341" s="36"/>
      <c r="AB341" s="36"/>
      <c r="AC341" s="36"/>
      <c r="AD341" s="36"/>
      <c r="AE341" s="36"/>
      <c r="AQ341"/>
      <c r="AR341"/>
      <c r="AY341"/>
    </row>
    <row r="342" spans="19:51" x14ac:dyDescent="0.25">
      <c r="S342" s="36"/>
      <c r="T342" s="36"/>
      <c r="U342" s="36"/>
      <c r="V342" s="36"/>
      <c r="W342" s="36"/>
      <c r="X342" s="36"/>
      <c r="Y342" s="36"/>
      <c r="Z342" s="36"/>
      <c r="AA342" s="36"/>
      <c r="AB342" s="36"/>
      <c r="AC342" s="36"/>
      <c r="AD342" s="36"/>
      <c r="AE342" s="36"/>
      <c r="AQ342"/>
      <c r="AR342"/>
      <c r="AY342"/>
    </row>
    <row r="343" spans="19:51" x14ac:dyDescent="0.25">
      <c r="S343" s="36"/>
      <c r="T343" s="36"/>
      <c r="U343" s="36"/>
      <c r="V343" s="36"/>
      <c r="W343" s="36"/>
      <c r="X343" s="36"/>
      <c r="Y343" s="36"/>
      <c r="Z343" s="36"/>
      <c r="AA343" s="36"/>
      <c r="AB343" s="36"/>
      <c r="AC343" s="36"/>
      <c r="AD343" s="36"/>
      <c r="AE343" s="36"/>
      <c r="AQ343"/>
      <c r="AR343"/>
      <c r="AY343"/>
    </row>
    <row r="344" spans="19:51" x14ac:dyDescent="0.25">
      <c r="S344" s="36"/>
      <c r="T344" s="36"/>
      <c r="U344" s="36"/>
      <c r="V344" s="36"/>
      <c r="W344" s="36"/>
      <c r="X344" s="36"/>
      <c r="Y344" s="36"/>
      <c r="Z344" s="36"/>
      <c r="AA344" s="36"/>
      <c r="AB344" s="36"/>
      <c r="AC344" s="36"/>
      <c r="AD344" s="36"/>
      <c r="AE344" s="36"/>
      <c r="AQ344"/>
      <c r="AR344"/>
      <c r="AY344"/>
    </row>
    <row r="345" spans="19:51" x14ac:dyDescent="0.25">
      <c r="S345" s="36"/>
      <c r="T345" s="36"/>
      <c r="U345" s="36"/>
      <c r="V345" s="36"/>
      <c r="W345" s="36"/>
      <c r="X345" s="36"/>
      <c r="Y345" s="36"/>
      <c r="Z345" s="36"/>
      <c r="AA345" s="36"/>
      <c r="AB345" s="36"/>
      <c r="AC345" s="36"/>
      <c r="AD345" s="36"/>
      <c r="AE345" s="36"/>
      <c r="AQ345"/>
      <c r="AR345"/>
      <c r="AY345"/>
    </row>
    <row r="346" spans="19:51" x14ac:dyDescent="0.25">
      <c r="S346" s="36"/>
      <c r="T346" s="36"/>
      <c r="U346" s="36"/>
      <c r="V346" s="36"/>
      <c r="W346" s="36"/>
      <c r="X346" s="36"/>
      <c r="Y346" s="36"/>
      <c r="Z346" s="36"/>
      <c r="AA346" s="36"/>
      <c r="AB346" s="36"/>
      <c r="AC346" s="36"/>
      <c r="AD346" s="36"/>
      <c r="AE346" s="36"/>
      <c r="AQ346"/>
      <c r="AR346"/>
      <c r="AY346"/>
    </row>
    <row r="347" spans="19:51" x14ac:dyDescent="0.25">
      <c r="S347" s="36"/>
      <c r="T347" s="36"/>
      <c r="U347" s="36"/>
      <c r="V347" s="36"/>
      <c r="W347" s="36"/>
      <c r="X347" s="36"/>
      <c r="Y347" s="36"/>
      <c r="Z347" s="36"/>
      <c r="AA347" s="36"/>
      <c r="AB347" s="36"/>
      <c r="AC347" s="36"/>
      <c r="AD347" s="36"/>
      <c r="AE347" s="36"/>
      <c r="AQ347"/>
      <c r="AR347"/>
      <c r="AY347"/>
    </row>
    <row r="348" spans="19:51" x14ac:dyDescent="0.25">
      <c r="S348" s="36"/>
      <c r="T348" s="36"/>
      <c r="U348" s="36"/>
      <c r="V348" s="36"/>
      <c r="W348" s="36"/>
      <c r="X348" s="36"/>
      <c r="Y348" s="36"/>
      <c r="Z348" s="36"/>
      <c r="AA348" s="36"/>
      <c r="AB348" s="36"/>
      <c r="AC348" s="36"/>
      <c r="AD348" s="36"/>
      <c r="AE348" s="36"/>
      <c r="AQ348"/>
      <c r="AR348"/>
      <c r="AY348"/>
    </row>
    <row r="349" spans="19:51" x14ac:dyDescent="0.25">
      <c r="S349" s="36"/>
      <c r="T349" s="36"/>
      <c r="U349" s="36"/>
      <c r="V349" s="36"/>
      <c r="W349" s="36"/>
      <c r="X349" s="36"/>
      <c r="Y349" s="36"/>
      <c r="Z349" s="36"/>
      <c r="AA349" s="36"/>
      <c r="AB349" s="36"/>
      <c r="AC349" s="36"/>
      <c r="AD349" s="36"/>
      <c r="AE349" s="36"/>
      <c r="AQ349"/>
      <c r="AR349"/>
      <c r="AY349"/>
    </row>
    <row r="350" spans="19:51" x14ac:dyDescent="0.25">
      <c r="S350" s="36"/>
      <c r="T350" s="36"/>
      <c r="U350" s="36"/>
      <c r="V350" s="36"/>
      <c r="W350" s="36"/>
      <c r="X350" s="36"/>
      <c r="Y350" s="36"/>
      <c r="Z350" s="36"/>
      <c r="AA350" s="36"/>
      <c r="AB350" s="36"/>
      <c r="AC350" s="36"/>
      <c r="AD350" s="36"/>
      <c r="AE350" s="36"/>
      <c r="AQ350"/>
      <c r="AR350"/>
      <c r="AY350"/>
    </row>
    <row r="351" spans="19:51" x14ac:dyDescent="0.25">
      <c r="S351" s="36"/>
      <c r="T351" s="36"/>
      <c r="U351" s="36"/>
      <c r="V351" s="36"/>
      <c r="W351" s="36"/>
      <c r="X351" s="36"/>
      <c r="Y351" s="36"/>
      <c r="Z351" s="36"/>
      <c r="AA351" s="36"/>
      <c r="AB351" s="36"/>
      <c r="AC351" s="36"/>
      <c r="AD351" s="36"/>
      <c r="AE351" s="36"/>
      <c r="AQ351"/>
      <c r="AR351"/>
      <c r="AY351"/>
    </row>
    <row r="352" spans="19:51" x14ac:dyDescent="0.25">
      <c r="S352" s="36"/>
      <c r="T352" s="36"/>
      <c r="U352" s="36"/>
      <c r="V352" s="36"/>
      <c r="W352" s="36"/>
      <c r="X352" s="36"/>
      <c r="Y352" s="36"/>
      <c r="Z352" s="36"/>
      <c r="AA352" s="36"/>
      <c r="AB352" s="36"/>
      <c r="AC352" s="36"/>
      <c r="AD352" s="36"/>
      <c r="AE352" s="36"/>
      <c r="AQ352"/>
      <c r="AR352"/>
      <c r="AY352"/>
    </row>
    <row r="353" spans="19:51" x14ac:dyDescent="0.25">
      <c r="S353" s="36"/>
      <c r="T353" s="36"/>
      <c r="U353" s="36"/>
      <c r="V353" s="36"/>
      <c r="W353" s="36"/>
      <c r="X353" s="36"/>
      <c r="Y353" s="36"/>
      <c r="Z353" s="36"/>
      <c r="AA353" s="36"/>
      <c r="AB353" s="36"/>
      <c r="AC353" s="36"/>
      <c r="AD353" s="36"/>
      <c r="AE353" s="36"/>
      <c r="AQ353"/>
      <c r="AR353"/>
      <c r="AY353"/>
    </row>
    <row r="354" spans="19:51" x14ac:dyDescent="0.25">
      <c r="S354" s="36"/>
      <c r="T354" s="36"/>
      <c r="U354" s="36"/>
      <c r="V354" s="36"/>
      <c r="W354" s="36"/>
      <c r="X354" s="36"/>
      <c r="Y354" s="36"/>
      <c r="Z354" s="36"/>
      <c r="AA354" s="36"/>
      <c r="AB354" s="36"/>
      <c r="AC354" s="36"/>
      <c r="AD354" s="36"/>
      <c r="AE354" s="36"/>
      <c r="AQ354"/>
      <c r="AR354"/>
      <c r="AY354"/>
    </row>
    <row r="355" spans="19:51" x14ac:dyDescent="0.25">
      <c r="S355" s="36"/>
      <c r="T355" s="36"/>
      <c r="U355" s="36"/>
      <c r="V355" s="36"/>
      <c r="W355" s="36"/>
      <c r="X355" s="36"/>
      <c r="Y355" s="36"/>
      <c r="Z355" s="36"/>
      <c r="AA355" s="36"/>
      <c r="AB355" s="36"/>
      <c r="AC355" s="36"/>
      <c r="AD355" s="36"/>
      <c r="AE355" s="36"/>
      <c r="AQ355"/>
      <c r="AR355"/>
      <c r="AY355"/>
    </row>
    <row r="356" spans="19:51" x14ac:dyDescent="0.25">
      <c r="S356" s="36"/>
      <c r="T356" s="36"/>
      <c r="U356" s="36"/>
      <c r="V356" s="36"/>
      <c r="W356" s="36"/>
      <c r="X356" s="36"/>
      <c r="Y356" s="36"/>
      <c r="Z356" s="36"/>
      <c r="AA356" s="36"/>
      <c r="AB356" s="36"/>
      <c r="AC356" s="36"/>
      <c r="AD356" s="36"/>
      <c r="AE356" s="36"/>
      <c r="AQ356"/>
      <c r="AR356"/>
      <c r="AY356"/>
    </row>
    <row r="357" spans="19:51" x14ac:dyDescent="0.25">
      <c r="S357" s="36"/>
      <c r="T357" s="36"/>
      <c r="U357" s="36"/>
      <c r="V357" s="36"/>
      <c r="W357" s="36"/>
      <c r="X357" s="36"/>
      <c r="Y357" s="36"/>
      <c r="Z357" s="36"/>
      <c r="AA357" s="36"/>
      <c r="AB357" s="36"/>
      <c r="AC357" s="36"/>
      <c r="AD357" s="36"/>
      <c r="AE357" s="36"/>
      <c r="AQ357"/>
      <c r="AR357"/>
      <c r="AY357"/>
    </row>
    <row r="358" spans="19:51" x14ac:dyDescent="0.25">
      <c r="S358" s="36"/>
      <c r="T358" s="36"/>
      <c r="U358" s="36"/>
      <c r="V358" s="36"/>
      <c r="W358" s="36"/>
      <c r="X358" s="36"/>
      <c r="Y358" s="36"/>
      <c r="Z358" s="36"/>
      <c r="AA358" s="36"/>
      <c r="AB358" s="36"/>
      <c r="AC358" s="36"/>
      <c r="AD358" s="36"/>
      <c r="AE358" s="36"/>
      <c r="AQ358"/>
      <c r="AR358"/>
      <c r="AY358"/>
    </row>
    <row r="359" spans="19:51" x14ac:dyDescent="0.25">
      <c r="S359" s="36"/>
      <c r="T359" s="36"/>
      <c r="U359" s="36"/>
      <c r="V359" s="36"/>
      <c r="W359" s="36"/>
      <c r="X359" s="36"/>
      <c r="Y359" s="36"/>
      <c r="Z359" s="36"/>
      <c r="AA359" s="36"/>
      <c r="AB359" s="36"/>
      <c r="AC359" s="36"/>
      <c r="AD359" s="36"/>
      <c r="AE359" s="36"/>
      <c r="AQ359"/>
      <c r="AR359"/>
      <c r="AY359"/>
    </row>
    <row r="360" spans="19:51" x14ac:dyDescent="0.25">
      <c r="S360" s="36"/>
      <c r="T360" s="36"/>
      <c r="U360" s="36"/>
      <c r="V360" s="36"/>
      <c r="W360" s="36"/>
      <c r="X360" s="36"/>
      <c r="Y360" s="36"/>
      <c r="Z360" s="36"/>
      <c r="AA360" s="36"/>
      <c r="AB360" s="36"/>
      <c r="AC360" s="36"/>
      <c r="AD360" s="36"/>
      <c r="AE360" s="36"/>
      <c r="AQ360"/>
      <c r="AR360"/>
      <c r="AY360"/>
    </row>
    <row r="361" spans="19:51" x14ac:dyDescent="0.25">
      <c r="S361" s="36"/>
      <c r="T361" s="36"/>
      <c r="U361" s="36"/>
      <c r="V361" s="36"/>
      <c r="W361" s="36"/>
      <c r="X361" s="36"/>
      <c r="Y361" s="36"/>
      <c r="Z361" s="36"/>
      <c r="AA361" s="36"/>
      <c r="AB361" s="36"/>
      <c r="AC361" s="36"/>
      <c r="AD361" s="36"/>
      <c r="AE361" s="36"/>
      <c r="AQ361"/>
      <c r="AR361"/>
      <c r="AY361"/>
    </row>
    <row r="362" spans="19:51" x14ac:dyDescent="0.25">
      <c r="S362" s="36"/>
      <c r="T362" s="36"/>
      <c r="U362" s="36"/>
      <c r="V362" s="36"/>
      <c r="W362" s="36"/>
      <c r="X362" s="36"/>
      <c r="Y362" s="36"/>
      <c r="Z362" s="36"/>
      <c r="AA362" s="36"/>
      <c r="AB362" s="36"/>
      <c r="AC362" s="36"/>
      <c r="AD362" s="36"/>
      <c r="AE362" s="36"/>
      <c r="AQ362"/>
      <c r="AR362"/>
      <c r="AY362"/>
    </row>
    <row r="363" spans="19:51" x14ac:dyDescent="0.25">
      <c r="S363" s="36"/>
      <c r="T363" s="36"/>
      <c r="U363" s="36"/>
      <c r="V363" s="36"/>
      <c r="W363" s="36"/>
      <c r="X363" s="36"/>
      <c r="Y363" s="36"/>
      <c r="Z363" s="36"/>
      <c r="AA363" s="36"/>
      <c r="AB363" s="36"/>
      <c r="AC363" s="36"/>
      <c r="AD363" s="36"/>
      <c r="AE363" s="36"/>
      <c r="AQ363"/>
      <c r="AR363"/>
      <c r="AY363"/>
    </row>
    <row r="364" spans="19:51" x14ac:dyDescent="0.25">
      <c r="S364" s="36"/>
      <c r="T364" s="36"/>
      <c r="U364" s="36"/>
      <c r="V364" s="36"/>
      <c r="W364" s="36"/>
      <c r="X364" s="36"/>
      <c r="Y364" s="36"/>
      <c r="Z364" s="36"/>
      <c r="AA364" s="36"/>
      <c r="AB364" s="36"/>
      <c r="AC364" s="36"/>
      <c r="AD364" s="36"/>
      <c r="AE364" s="36"/>
      <c r="AQ364"/>
      <c r="AR364"/>
      <c r="AY364"/>
    </row>
    <row r="365" spans="19:51" x14ac:dyDescent="0.25">
      <c r="S365" s="36"/>
      <c r="T365" s="36"/>
      <c r="U365" s="36"/>
      <c r="V365" s="36"/>
      <c r="W365" s="36"/>
      <c r="X365" s="36"/>
      <c r="Y365" s="36"/>
      <c r="Z365" s="36"/>
      <c r="AA365" s="36"/>
      <c r="AB365" s="36"/>
      <c r="AC365" s="36"/>
      <c r="AD365" s="36"/>
      <c r="AE365" s="36"/>
      <c r="AQ365"/>
      <c r="AR365"/>
      <c r="AY365"/>
    </row>
    <row r="366" spans="19:51" x14ac:dyDescent="0.25">
      <c r="S366" s="36"/>
      <c r="T366" s="36"/>
      <c r="U366" s="36"/>
      <c r="V366" s="36"/>
      <c r="W366" s="36"/>
      <c r="X366" s="36"/>
      <c r="Y366" s="36"/>
      <c r="Z366" s="36"/>
      <c r="AA366" s="36"/>
      <c r="AB366" s="36"/>
      <c r="AC366" s="36"/>
      <c r="AD366" s="36"/>
      <c r="AE366" s="36"/>
      <c r="AQ366"/>
      <c r="AR366"/>
      <c r="AY366"/>
    </row>
    <row r="367" spans="19:51" x14ac:dyDescent="0.25">
      <c r="S367" s="36"/>
      <c r="T367" s="36"/>
      <c r="U367" s="36"/>
      <c r="V367" s="36"/>
      <c r="W367" s="36"/>
      <c r="X367" s="36"/>
      <c r="Y367" s="36"/>
      <c r="Z367" s="36"/>
      <c r="AA367" s="36"/>
      <c r="AB367" s="36"/>
      <c r="AC367" s="36"/>
      <c r="AD367" s="36"/>
      <c r="AE367" s="36"/>
      <c r="AQ367"/>
      <c r="AR367"/>
      <c r="AY367"/>
    </row>
    <row r="368" spans="19:51" x14ac:dyDescent="0.25">
      <c r="S368" s="36"/>
      <c r="T368" s="36"/>
      <c r="U368" s="36"/>
      <c r="V368" s="36"/>
      <c r="W368" s="36"/>
      <c r="X368" s="36"/>
      <c r="Y368" s="36"/>
      <c r="Z368" s="36"/>
      <c r="AA368" s="36"/>
      <c r="AB368" s="36"/>
      <c r="AC368" s="36"/>
      <c r="AD368" s="36"/>
      <c r="AE368" s="36"/>
      <c r="AQ368"/>
      <c r="AR368"/>
      <c r="AY368"/>
    </row>
    <row r="369" spans="19:51" x14ac:dyDescent="0.25">
      <c r="S369" s="36"/>
      <c r="T369" s="36"/>
      <c r="U369" s="36"/>
      <c r="V369" s="36"/>
      <c r="W369" s="36"/>
      <c r="X369" s="36"/>
      <c r="Y369" s="36"/>
      <c r="Z369" s="36"/>
      <c r="AA369" s="36"/>
      <c r="AB369" s="36"/>
      <c r="AC369" s="36"/>
      <c r="AD369" s="36"/>
      <c r="AE369" s="36"/>
      <c r="AQ369"/>
      <c r="AR369"/>
      <c r="AY369"/>
    </row>
    <row r="370" spans="19:51" x14ac:dyDescent="0.25">
      <c r="S370" s="36"/>
      <c r="T370" s="36"/>
      <c r="U370" s="36"/>
      <c r="V370" s="36"/>
      <c r="W370" s="36"/>
      <c r="X370" s="36"/>
      <c r="Y370" s="36"/>
      <c r="Z370" s="36"/>
      <c r="AA370" s="36"/>
      <c r="AB370" s="36"/>
      <c r="AC370" s="36"/>
      <c r="AD370" s="36"/>
      <c r="AE370" s="36"/>
      <c r="AQ370"/>
      <c r="AR370"/>
      <c r="AY370"/>
    </row>
    <row r="371" spans="19:51" x14ac:dyDescent="0.25">
      <c r="S371" s="36"/>
      <c r="T371" s="36"/>
      <c r="U371" s="36"/>
      <c r="V371" s="36"/>
      <c r="W371" s="36"/>
      <c r="X371" s="36"/>
      <c r="Y371" s="36"/>
      <c r="Z371" s="36"/>
      <c r="AA371" s="36"/>
      <c r="AB371" s="36"/>
      <c r="AC371" s="36"/>
      <c r="AD371" s="36"/>
      <c r="AE371" s="36"/>
      <c r="AQ371"/>
      <c r="AR371"/>
      <c r="AY371"/>
    </row>
    <row r="372" spans="19:51" x14ac:dyDescent="0.25">
      <c r="S372" s="36"/>
      <c r="T372" s="36"/>
      <c r="U372" s="36"/>
      <c r="V372" s="36"/>
      <c r="W372" s="36"/>
      <c r="X372" s="36"/>
      <c r="Y372" s="36"/>
      <c r="Z372" s="36"/>
      <c r="AA372" s="36"/>
      <c r="AB372" s="36"/>
      <c r="AC372" s="36"/>
      <c r="AD372" s="36"/>
      <c r="AE372" s="36"/>
      <c r="AQ372"/>
      <c r="AR372"/>
      <c r="AY372"/>
    </row>
    <row r="373" spans="19:51" x14ac:dyDescent="0.25">
      <c r="S373" s="36"/>
      <c r="T373" s="36"/>
      <c r="U373" s="36"/>
      <c r="V373" s="36"/>
      <c r="W373" s="36"/>
      <c r="X373" s="36"/>
      <c r="Y373" s="36"/>
      <c r="Z373" s="36"/>
      <c r="AA373" s="36"/>
      <c r="AB373" s="36"/>
      <c r="AC373" s="36"/>
      <c r="AD373" s="36"/>
      <c r="AE373" s="36"/>
      <c r="AQ373"/>
      <c r="AR373"/>
      <c r="AY373"/>
    </row>
    <row r="374" spans="19:51" x14ac:dyDescent="0.25">
      <c r="S374" s="36"/>
      <c r="T374" s="36"/>
      <c r="U374" s="36"/>
      <c r="V374" s="36"/>
      <c r="W374" s="36"/>
      <c r="X374" s="36"/>
      <c r="Y374" s="36"/>
      <c r="Z374" s="36"/>
      <c r="AA374" s="36"/>
      <c r="AB374" s="36"/>
      <c r="AC374" s="36"/>
      <c r="AD374" s="36"/>
      <c r="AE374" s="36"/>
      <c r="AQ374"/>
      <c r="AR374"/>
      <c r="AY374"/>
    </row>
    <row r="375" spans="19:51" x14ac:dyDescent="0.25">
      <c r="S375" s="36"/>
      <c r="T375" s="36"/>
      <c r="U375" s="36"/>
      <c r="V375" s="36"/>
      <c r="W375" s="36"/>
      <c r="X375" s="36"/>
      <c r="Y375" s="36"/>
      <c r="Z375" s="36"/>
      <c r="AA375" s="36"/>
      <c r="AB375" s="36"/>
      <c r="AC375" s="36"/>
      <c r="AD375" s="36"/>
      <c r="AE375" s="36"/>
      <c r="AQ375"/>
      <c r="AR375"/>
      <c r="AY375"/>
    </row>
    <row r="376" spans="19:51" x14ac:dyDescent="0.25">
      <c r="S376" s="36"/>
      <c r="T376" s="36"/>
      <c r="U376" s="36"/>
      <c r="V376" s="36"/>
      <c r="W376" s="36"/>
      <c r="X376" s="36"/>
      <c r="Y376" s="36"/>
      <c r="Z376" s="36"/>
      <c r="AA376" s="36"/>
      <c r="AB376" s="36"/>
      <c r="AC376" s="36"/>
      <c r="AD376" s="36"/>
      <c r="AE376" s="36"/>
      <c r="AQ376"/>
      <c r="AR376"/>
      <c r="AY376"/>
    </row>
    <row r="377" spans="19:51" x14ac:dyDescent="0.25">
      <c r="S377" s="36"/>
      <c r="T377" s="36"/>
      <c r="U377" s="36"/>
      <c r="V377" s="36"/>
      <c r="W377" s="36"/>
      <c r="X377" s="36"/>
      <c r="Y377" s="36"/>
      <c r="Z377" s="36"/>
      <c r="AA377" s="36"/>
      <c r="AB377" s="36"/>
      <c r="AC377" s="36"/>
      <c r="AD377" s="36"/>
      <c r="AE377" s="36"/>
      <c r="AQ377"/>
      <c r="AR377"/>
      <c r="AY377"/>
    </row>
    <row r="378" spans="19:51" x14ac:dyDescent="0.25">
      <c r="S378" s="36"/>
      <c r="T378" s="36"/>
      <c r="U378" s="36"/>
      <c r="V378" s="36"/>
      <c r="W378" s="36"/>
      <c r="X378" s="36"/>
      <c r="Y378" s="36"/>
      <c r="Z378" s="36"/>
      <c r="AA378" s="36"/>
      <c r="AB378" s="36"/>
      <c r="AC378" s="36"/>
      <c r="AD378" s="36"/>
      <c r="AE378" s="36"/>
      <c r="AQ378"/>
      <c r="AR378"/>
      <c r="AY378"/>
    </row>
    <row r="379" spans="19:51" x14ac:dyDescent="0.25">
      <c r="S379" s="36"/>
      <c r="T379" s="36"/>
      <c r="U379" s="36"/>
      <c r="V379" s="36"/>
      <c r="W379" s="36"/>
      <c r="X379" s="36"/>
      <c r="Y379" s="36"/>
      <c r="Z379" s="36"/>
      <c r="AA379" s="36"/>
      <c r="AB379" s="36"/>
      <c r="AC379" s="36"/>
      <c r="AD379" s="36"/>
      <c r="AE379" s="36"/>
      <c r="AQ379"/>
      <c r="AR379"/>
      <c r="AY379"/>
    </row>
    <row r="380" spans="19:51" x14ac:dyDescent="0.25">
      <c r="S380" s="36"/>
      <c r="T380" s="36"/>
      <c r="U380" s="36"/>
      <c r="V380" s="36"/>
      <c r="W380" s="36"/>
      <c r="X380" s="36"/>
      <c r="Y380" s="36"/>
      <c r="Z380" s="36"/>
      <c r="AA380" s="36"/>
      <c r="AB380" s="36"/>
      <c r="AC380" s="36"/>
      <c r="AD380" s="36"/>
      <c r="AE380" s="36"/>
      <c r="AQ380"/>
      <c r="AR380"/>
      <c r="AY380"/>
    </row>
    <row r="381" spans="19:51" x14ac:dyDescent="0.25">
      <c r="S381" s="36"/>
      <c r="T381" s="36"/>
      <c r="U381" s="36"/>
      <c r="V381" s="36"/>
      <c r="W381" s="36"/>
      <c r="X381" s="36"/>
      <c r="Y381" s="36"/>
      <c r="Z381" s="36"/>
      <c r="AA381" s="36"/>
      <c r="AB381" s="36"/>
      <c r="AC381" s="36"/>
      <c r="AD381" s="36"/>
      <c r="AE381" s="36"/>
      <c r="AQ381"/>
      <c r="AR381"/>
      <c r="AY381"/>
    </row>
    <row r="382" spans="19:51" x14ac:dyDescent="0.25">
      <c r="S382" s="36"/>
      <c r="T382" s="36"/>
      <c r="U382" s="36"/>
      <c r="V382" s="36"/>
      <c r="W382" s="36"/>
      <c r="X382" s="36"/>
      <c r="Y382" s="36"/>
      <c r="Z382" s="36"/>
      <c r="AA382" s="36"/>
      <c r="AB382" s="36"/>
      <c r="AC382" s="36"/>
      <c r="AD382" s="36"/>
      <c r="AE382" s="36"/>
      <c r="AQ382"/>
      <c r="AR382"/>
      <c r="AY382"/>
    </row>
    <row r="383" spans="19:51" x14ac:dyDescent="0.25">
      <c r="S383" s="36"/>
      <c r="T383" s="36"/>
      <c r="U383" s="36"/>
      <c r="V383" s="36"/>
      <c r="W383" s="36"/>
      <c r="X383" s="36"/>
      <c r="Y383" s="36"/>
      <c r="Z383" s="36"/>
      <c r="AA383" s="36"/>
      <c r="AB383" s="36"/>
      <c r="AC383" s="36"/>
      <c r="AD383" s="36"/>
      <c r="AE383" s="36"/>
      <c r="AQ383"/>
      <c r="AR383"/>
      <c r="AY383"/>
    </row>
    <row r="384" spans="19:51" x14ac:dyDescent="0.25">
      <c r="S384" s="36"/>
      <c r="T384" s="36"/>
      <c r="U384" s="36"/>
      <c r="V384" s="36"/>
      <c r="W384" s="36"/>
      <c r="X384" s="36"/>
      <c r="Y384" s="36"/>
      <c r="Z384" s="36"/>
      <c r="AA384" s="36"/>
      <c r="AB384" s="36"/>
      <c r="AC384" s="36"/>
      <c r="AD384" s="36"/>
      <c r="AE384" s="36"/>
      <c r="AQ384"/>
      <c r="AR384"/>
      <c r="AY384"/>
    </row>
    <row r="385" spans="19:51" x14ac:dyDescent="0.25">
      <c r="S385" s="36"/>
      <c r="T385" s="36"/>
      <c r="U385" s="36"/>
      <c r="V385" s="36"/>
      <c r="W385" s="36"/>
      <c r="X385" s="36"/>
      <c r="Y385" s="36"/>
      <c r="Z385" s="36"/>
      <c r="AA385" s="36"/>
      <c r="AB385" s="36"/>
      <c r="AC385" s="36"/>
      <c r="AD385" s="36"/>
      <c r="AE385" s="36"/>
      <c r="AQ385"/>
      <c r="AR385"/>
      <c r="AY385"/>
    </row>
    <row r="386" spans="19:51" x14ac:dyDescent="0.25">
      <c r="S386" s="36"/>
      <c r="T386" s="36"/>
      <c r="U386" s="36"/>
      <c r="V386" s="36"/>
      <c r="W386" s="36"/>
      <c r="X386" s="36"/>
      <c r="Y386" s="36"/>
      <c r="Z386" s="36"/>
      <c r="AA386" s="36"/>
      <c r="AB386" s="36"/>
      <c r="AC386" s="36"/>
      <c r="AD386" s="36"/>
      <c r="AE386" s="36"/>
      <c r="AQ386"/>
      <c r="AR386"/>
      <c r="AY386"/>
    </row>
    <row r="387" spans="19:51" x14ac:dyDescent="0.25">
      <c r="S387" s="36"/>
      <c r="T387" s="36"/>
      <c r="U387" s="36"/>
      <c r="V387" s="36"/>
      <c r="W387" s="36"/>
      <c r="X387" s="36"/>
      <c r="Y387" s="36"/>
      <c r="Z387" s="36"/>
      <c r="AA387" s="36"/>
      <c r="AB387" s="36"/>
      <c r="AC387" s="36"/>
      <c r="AD387" s="36"/>
      <c r="AE387" s="36"/>
      <c r="AQ387"/>
      <c r="AR387"/>
      <c r="AY387"/>
    </row>
    <row r="388" spans="19:51" x14ac:dyDescent="0.25">
      <c r="S388" s="36"/>
      <c r="T388" s="36"/>
      <c r="U388" s="36"/>
      <c r="V388" s="36"/>
      <c r="W388" s="36"/>
      <c r="X388" s="36"/>
      <c r="Y388" s="36"/>
      <c r="Z388" s="36"/>
      <c r="AA388" s="36"/>
      <c r="AB388" s="36"/>
      <c r="AC388" s="36"/>
      <c r="AD388" s="36"/>
      <c r="AE388" s="36"/>
      <c r="AQ388"/>
      <c r="AR388"/>
      <c r="AY388"/>
    </row>
    <row r="389" spans="19:51" x14ac:dyDescent="0.25">
      <c r="S389" s="36"/>
      <c r="T389" s="36"/>
      <c r="U389" s="36"/>
      <c r="V389" s="36"/>
      <c r="W389" s="36"/>
      <c r="X389" s="36"/>
      <c r="Y389" s="36"/>
      <c r="Z389" s="36"/>
      <c r="AA389" s="36"/>
      <c r="AB389" s="36"/>
      <c r="AC389" s="36"/>
      <c r="AD389" s="36"/>
      <c r="AE389" s="36"/>
      <c r="AQ389"/>
      <c r="AR389"/>
      <c r="AY389"/>
    </row>
    <row r="390" spans="19:51" x14ac:dyDescent="0.25">
      <c r="S390" s="36"/>
      <c r="T390" s="36"/>
      <c r="U390" s="36"/>
      <c r="V390" s="36"/>
      <c r="W390" s="36"/>
      <c r="X390" s="36"/>
      <c r="Y390" s="36"/>
      <c r="Z390" s="36"/>
      <c r="AA390" s="36"/>
      <c r="AB390" s="36"/>
      <c r="AC390" s="36"/>
      <c r="AD390" s="36"/>
      <c r="AE390" s="36"/>
      <c r="AQ390"/>
      <c r="AR390"/>
      <c r="AY390"/>
    </row>
    <row r="391" spans="19:51" x14ac:dyDescent="0.25">
      <c r="S391" s="36"/>
      <c r="T391" s="36"/>
      <c r="U391" s="36"/>
      <c r="V391" s="36"/>
      <c r="W391" s="36"/>
      <c r="X391" s="36"/>
      <c r="Y391" s="36"/>
      <c r="Z391" s="36"/>
      <c r="AA391" s="36"/>
      <c r="AB391" s="36"/>
      <c r="AC391" s="36"/>
      <c r="AD391" s="36"/>
      <c r="AE391" s="36"/>
      <c r="AQ391"/>
      <c r="AR391"/>
      <c r="AY391"/>
    </row>
    <row r="392" spans="19:51" x14ac:dyDescent="0.25">
      <c r="S392" s="36"/>
      <c r="T392" s="36"/>
      <c r="U392" s="36"/>
      <c r="V392" s="36"/>
      <c r="W392" s="36"/>
      <c r="X392" s="36"/>
      <c r="Y392" s="36"/>
      <c r="Z392" s="36"/>
      <c r="AA392" s="36"/>
      <c r="AB392" s="36"/>
      <c r="AC392" s="36"/>
      <c r="AD392" s="36"/>
      <c r="AE392" s="36"/>
      <c r="AQ392"/>
      <c r="AR392"/>
      <c r="AY392"/>
    </row>
    <row r="393" spans="19:51" x14ac:dyDescent="0.25">
      <c r="S393" s="36"/>
      <c r="T393" s="36"/>
      <c r="U393" s="36"/>
      <c r="V393" s="36"/>
      <c r="W393" s="36"/>
      <c r="X393" s="36"/>
      <c r="Y393" s="36"/>
      <c r="Z393" s="36"/>
      <c r="AA393" s="36"/>
      <c r="AB393" s="36"/>
      <c r="AC393" s="36"/>
      <c r="AD393" s="36"/>
      <c r="AE393" s="36"/>
      <c r="AQ393"/>
      <c r="AR393"/>
      <c r="AY393"/>
    </row>
    <row r="394" spans="19:51" x14ac:dyDescent="0.25">
      <c r="S394" s="36"/>
      <c r="T394" s="36"/>
      <c r="U394" s="36"/>
      <c r="V394" s="36"/>
      <c r="W394" s="36"/>
      <c r="X394" s="36"/>
      <c r="Y394" s="36"/>
      <c r="Z394" s="36"/>
      <c r="AA394" s="36"/>
      <c r="AB394" s="36"/>
      <c r="AC394" s="36"/>
      <c r="AD394" s="36"/>
      <c r="AE394" s="36"/>
      <c r="AQ394"/>
      <c r="AR394"/>
      <c r="AY394"/>
    </row>
    <row r="395" spans="19:51" x14ac:dyDescent="0.25">
      <c r="S395" s="36"/>
      <c r="T395" s="36"/>
      <c r="U395" s="36"/>
      <c r="V395" s="36"/>
      <c r="W395" s="36"/>
      <c r="X395" s="36"/>
      <c r="Y395" s="36"/>
      <c r="Z395" s="36"/>
      <c r="AA395" s="36"/>
      <c r="AB395" s="36"/>
      <c r="AC395" s="36"/>
      <c r="AD395" s="36"/>
      <c r="AE395" s="36"/>
      <c r="AQ395"/>
      <c r="AR395"/>
      <c r="AY395"/>
    </row>
    <row r="396" spans="19:51" x14ac:dyDescent="0.25">
      <c r="S396" s="36"/>
      <c r="T396" s="36"/>
      <c r="U396" s="36"/>
      <c r="V396" s="36"/>
      <c r="W396" s="36"/>
      <c r="X396" s="36"/>
      <c r="Y396" s="36"/>
      <c r="Z396" s="36"/>
      <c r="AA396" s="36"/>
      <c r="AB396" s="36"/>
      <c r="AC396" s="36"/>
      <c r="AD396" s="36"/>
      <c r="AE396" s="36"/>
      <c r="AQ396"/>
      <c r="AR396"/>
      <c r="AY396"/>
    </row>
    <row r="397" spans="19:51" x14ac:dyDescent="0.25">
      <c r="S397" s="36"/>
      <c r="T397" s="36"/>
      <c r="U397" s="36"/>
      <c r="V397" s="36"/>
      <c r="W397" s="36"/>
      <c r="X397" s="36"/>
      <c r="Y397" s="36"/>
      <c r="Z397" s="36"/>
      <c r="AA397" s="36"/>
      <c r="AB397" s="36"/>
      <c r="AC397" s="36"/>
      <c r="AD397" s="36"/>
      <c r="AE397" s="36"/>
      <c r="AQ397"/>
      <c r="AR397"/>
      <c r="AY397"/>
    </row>
    <row r="398" spans="19:51" x14ac:dyDescent="0.25">
      <c r="S398" s="36"/>
      <c r="T398" s="36"/>
      <c r="U398" s="36"/>
      <c r="V398" s="36"/>
      <c r="W398" s="36"/>
      <c r="X398" s="36"/>
      <c r="Y398" s="36"/>
      <c r="Z398" s="36"/>
      <c r="AA398" s="36"/>
      <c r="AB398" s="36"/>
      <c r="AC398" s="36"/>
      <c r="AD398" s="36"/>
      <c r="AE398" s="36"/>
      <c r="AQ398"/>
      <c r="AR398"/>
      <c r="AY398"/>
    </row>
    <row r="399" spans="19:51" x14ac:dyDescent="0.25">
      <c r="S399" s="36"/>
      <c r="T399" s="36"/>
      <c r="U399" s="36"/>
      <c r="V399" s="36"/>
      <c r="W399" s="36"/>
      <c r="X399" s="36"/>
      <c r="Y399" s="36"/>
      <c r="Z399" s="36"/>
      <c r="AA399" s="36"/>
      <c r="AB399" s="36"/>
      <c r="AC399" s="36"/>
      <c r="AD399" s="36"/>
      <c r="AE399" s="36"/>
      <c r="AQ399"/>
      <c r="AR399"/>
      <c r="AY399"/>
    </row>
    <row r="400" spans="19:51" x14ac:dyDescent="0.25">
      <c r="S400" s="36"/>
      <c r="T400" s="36"/>
      <c r="U400" s="36"/>
      <c r="V400" s="36"/>
      <c r="W400" s="36"/>
      <c r="X400" s="36"/>
      <c r="Y400" s="36"/>
      <c r="Z400" s="36"/>
      <c r="AA400" s="36"/>
      <c r="AB400" s="36"/>
      <c r="AC400" s="36"/>
      <c r="AD400" s="36"/>
      <c r="AE400" s="36"/>
      <c r="AQ400"/>
      <c r="AR400"/>
      <c r="AY400"/>
    </row>
    <row r="401" spans="19:51" x14ac:dyDescent="0.25">
      <c r="S401" s="36"/>
      <c r="T401" s="36"/>
      <c r="U401" s="36"/>
      <c r="V401" s="36"/>
      <c r="W401" s="36"/>
      <c r="X401" s="36"/>
      <c r="Y401" s="36"/>
      <c r="Z401" s="36"/>
      <c r="AA401" s="36"/>
      <c r="AB401" s="36"/>
      <c r="AC401" s="36"/>
      <c r="AD401" s="36"/>
      <c r="AE401" s="36"/>
      <c r="AQ401"/>
      <c r="AR401"/>
      <c r="AY401"/>
    </row>
    <row r="402" spans="19:51" x14ac:dyDescent="0.25">
      <c r="S402" s="36"/>
      <c r="T402" s="36"/>
      <c r="U402" s="36"/>
      <c r="V402" s="36"/>
      <c r="W402" s="36"/>
      <c r="X402" s="36"/>
      <c r="Y402" s="36"/>
      <c r="Z402" s="36"/>
      <c r="AA402" s="36"/>
      <c r="AB402" s="36"/>
      <c r="AC402" s="36"/>
      <c r="AD402" s="36"/>
      <c r="AE402" s="36"/>
      <c r="AQ402"/>
      <c r="AR402"/>
      <c r="AY402"/>
    </row>
    <row r="403" spans="19:51" x14ac:dyDescent="0.25">
      <c r="S403" s="36"/>
      <c r="T403" s="36"/>
      <c r="U403" s="36"/>
      <c r="V403" s="36"/>
      <c r="W403" s="36"/>
      <c r="X403" s="36"/>
      <c r="Y403" s="36"/>
      <c r="Z403" s="36"/>
      <c r="AA403" s="36"/>
      <c r="AB403" s="36"/>
      <c r="AC403" s="36"/>
      <c r="AD403" s="36"/>
      <c r="AE403" s="36"/>
      <c r="AQ403"/>
      <c r="AR403"/>
      <c r="AY403"/>
    </row>
    <row r="404" spans="19:51" x14ac:dyDescent="0.25">
      <c r="S404" s="36"/>
      <c r="T404" s="36"/>
      <c r="U404" s="36"/>
      <c r="V404" s="36"/>
      <c r="W404" s="36"/>
      <c r="X404" s="36"/>
      <c r="Y404" s="36"/>
      <c r="Z404" s="36"/>
      <c r="AA404" s="36"/>
      <c r="AB404" s="36"/>
      <c r="AC404" s="36"/>
      <c r="AD404" s="36"/>
      <c r="AE404" s="36"/>
      <c r="AQ404"/>
      <c r="AR404"/>
      <c r="AY404"/>
    </row>
    <row r="405" spans="19:51" x14ac:dyDescent="0.25">
      <c r="S405" s="36"/>
      <c r="T405" s="36"/>
      <c r="U405" s="36"/>
      <c r="V405" s="36"/>
      <c r="W405" s="36"/>
      <c r="X405" s="36"/>
      <c r="Y405" s="36"/>
      <c r="Z405" s="36"/>
      <c r="AA405" s="36"/>
      <c r="AB405" s="36"/>
      <c r="AC405" s="36"/>
      <c r="AD405" s="36"/>
      <c r="AE405" s="36"/>
      <c r="AQ405"/>
      <c r="AR405"/>
      <c r="AY405"/>
    </row>
    <row r="406" spans="19:51" x14ac:dyDescent="0.25">
      <c r="S406" s="36"/>
      <c r="T406" s="36"/>
      <c r="U406" s="36"/>
      <c r="V406" s="36"/>
      <c r="W406" s="36"/>
      <c r="X406" s="36"/>
      <c r="Y406" s="36"/>
      <c r="Z406" s="36"/>
      <c r="AA406" s="36"/>
      <c r="AB406" s="36"/>
      <c r="AC406" s="36"/>
      <c r="AD406" s="36"/>
      <c r="AE406" s="36"/>
      <c r="AQ406"/>
      <c r="AR406"/>
      <c r="AY406"/>
    </row>
    <row r="407" spans="19:51" x14ac:dyDescent="0.25">
      <c r="S407" s="36"/>
      <c r="T407" s="36"/>
      <c r="U407" s="36"/>
      <c r="V407" s="36"/>
      <c r="W407" s="36"/>
      <c r="X407" s="36"/>
      <c r="Y407" s="36"/>
      <c r="Z407" s="36"/>
      <c r="AA407" s="36"/>
      <c r="AB407" s="36"/>
      <c r="AC407" s="36"/>
      <c r="AD407" s="36"/>
      <c r="AE407" s="36"/>
      <c r="AQ407"/>
      <c r="AR407"/>
      <c r="AY407"/>
    </row>
    <row r="408" spans="19:51" x14ac:dyDescent="0.25">
      <c r="S408" s="36"/>
      <c r="T408" s="36"/>
      <c r="U408" s="36"/>
      <c r="V408" s="36"/>
      <c r="W408" s="36"/>
      <c r="X408" s="36"/>
      <c r="Y408" s="36"/>
      <c r="Z408" s="36"/>
      <c r="AA408" s="36"/>
      <c r="AB408" s="36"/>
      <c r="AC408" s="36"/>
      <c r="AD408" s="36"/>
      <c r="AE408" s="36"/>
      <c r="AQ408"/>
      <c r="AR408"/>
      <c r="AY408"/>
    </row>
    <row r="409" spans="19:51" x14ac:dyDescent="0.25">
      <c r="S409" s="36"/>
      <c r="T409" s="36"/>
      <c r="U409" s="36"/>
      <c r="V409" s="36"/>
      <c r="W409" s="36"/>
      <c r="X409" s="36"/>
      <c r="Y409" s="36"/>
      <c r="Z409" s="36"/>
      <c r="AA409" s="36"/>
      <c r="AB409" s="36"/>
      <c r="AC409" s="36"/>
      <c r="AD409" s="36"/>
      <c r="AE409" s="36"/>
      <c r="AQ409"/>
      <c r="AR409"/>
      <c r="AY409"/>
    </row>
    <row r="410" spans="19:51" x14ac:dyDescent="0.25">
      <c r="S410" s="36"/>
      <c r="T410" s="36"/>
      <c r="U410" s="36"/>
      <c r="V410" s="36"/>
      <c r="W410" s="36"/>
      <c r="X410" s="36"/>
      <c r="Y410" s="36"/>
      <c r="Z410" s="36"/>
      <c r="AA410" s="36"/>
      <c r="AB410" s="36"/>
      <c r="AC410" s="36"/>
      <c r="AD410" s="36"/>
      <c r="AE410" s="36"/>
      <c r="AQ410"/>
      <c r="AR410"/>
      <c r="AY410"/>
    </row>
    <row r="411" spans="19:51" x14ac:dyDescent="0.25">
      <c r="S411" s="36"/>
      <c r="T411" s="36"/>
      <c r="U411" s="36"/>
      <c r="V411" s="36"/>
      <c r="W411" s="36"/>
      <c r="X411" s="36"/>
      <c r="Y411" s="36"/>
      <c r="Z411" s="36"/>
      <c r="AA411" s="36"/>
      <c r="AB411" s="36"/>
      <c r="AC411" s="36"/>
      <c r="AD411" s="36"/>
      <c r="AE411" s="36"/>
      <c r="AQ411"/>
      <c r="AR411"/>
      <c r="AY411"/>
    </row>
    <row r="412" spans="19:51" x14ac:dyDescent="0.25">
      <c r="S412" s="36"/>
      <c r="T412" s="36"/>
      <c r="U412" s="36"/>
      <c r="V412" s="36"/>
      <c r="W412" s="36"/>
      <c r="X412" s="36"/>
      <c r="Y412" s="36"/>
      <c r="Z412" s="36"/>
      <c r="AA412" s="36"/>
      <c r="AB412" s="36"/>
      <c r="AC412" s="36"/>
      <c r="AD412" s="36"/>
      <c r="AE412" s="36"/>
      <c r="AQ412"/>
      <c r="AR412"/>
      <c r="AY412"/>
    </row>
    <row r="413" spans="19:51" x14ac:dyDescent="0.25">
      <c r="S413" s="36"/>
      <c r="T413" s="36"/>
      <c r="U413" s="36"/>
      <c r="V413" s="36"/>
      <c r="W413" s="36"/>
      <c r="X413" s="36"/>
      <c r="Y413" s="36"/>
      <c r="Z413" s="36"/>
      <c r="AA413" s="36"/>
      <c r="AB413" s="36"/>
      <c r="AC413" s="36"/>
      <c r="AD413" s="36"/>
      <c r="AE413" s="36"/>
      <c r="AQ413"/>
      <c r="AR413"/>
      <c r="AY413"/>
    </row>
    <row r="414" spans="19:51" x14ac:dyDescent="0.25">
      <c r="S414" s="36"/>
      <c r="T414" s="36"/>
      <c r="U414" s="36"/>
      <c r="V414" s="36"/>
      <c r="W414" s="36"/>
      <c r="X414" s="36"/>
      <c r="Y414" s="36"/>
      <c r="Z414" s="36"/>
      <c r="AA414" s="36"/>
      <c r="AB414" s="36"/>
      <c r="AC414" s="36"/>
      <c r="AD414" s="36"/>
      <c r="AE414" s="36"/>
      <c r="AQ414"/>
      <c r="AR414"/>
      <c r="AY414"/>
    </row>
    <row r="415" spans="19:51" x14ac:dyDescent="0.25">
      <c r="S415" s="36"/>
      <c r="T415" s="36"/>
      <c r="U415" s="36"/>
      <c r="V415" s="36"/>
      <c r="W415" s="36"/>
      <c r="X415" s="36"/>
      <c r="Y415" s="36"/>
      <c r="Z415" s="36"/>
      <c r="AA415" s="36"/>
      <c r="AB415" s="36"/>
      <c r="AC415" s="36"/>
      <c r="AD415" s="36"/>
      <c r="AE415" s="36"/>
      <c r="AQ415"/>
      <c r="AR415"/>
      <c r="AY415"/>
    </row>
    <row r="416" spans="19:51" x14ac:dyDescent="0.25">
      <c r="S416" s="36"/>
      <c r="T416" s="36"/>
      <c r="U416" s="36"/>
      <c r="V416" s="36"/>
      <c r="W416" s="36"/>
      <c r="X416" s="36"/>
      <c r="Y416" s="36"/>
      <c r="Z416" s="36"/>
      <c r="AA416" s="36"/>
      <c r="AB416" s="36"/>
      <c r="AC416" s="36"/>
      <c r="AD416" s="36"/>
      <c r="AE416" s="36"/>
      <c r="AQ416"/>
      <c r="AR416"/>
      <c r="AY416"/>
    </row>
    <row r="417" spans="19:51" x14ac:dyDescent="0.25">
      <c r="S417" s="36"/>
      <c r="T417" s="36"/>
      <c r="U417" s="36"/>
      <c r="V417" s="36"/>
      <c r="W417" s="36"/>
      <c r="X417" s="36"/>
      <c r="Y417" s="36"/>
      <c r="Z417" s="36"/>
      <c r="AA417" s="36"/>
      <c r="AB417" s="36"/>
      <c r="AC417" s="36"/>
      <c r="AD417" s="36"/>
      <c r="AE417" s="36"/>
      <c r="AQ417"/>
      <c r="AR417"/>
      <c r="AY417"/>
    </row>
    <row r="418" spans="19:51" x14ac:dyDescent="0.25">
      <c r="S418" s="36"/>
      <c r="T418" s="36"/>
      <c r="U418" s="36"/>
      <c r="V418" s="36"/>
      <c r="W418" s="36"/>
      <c r="X418" s="36"/>
      <c r="Y418" s="36"/>
      <c r="Z418" s="36"/>
      <c r="AA418" s="36"/>
      <c r="AB418" s="36"/>
      <c r="AC418" s="36"/>
      <c r="AD418" s="36"/>
      <c r="AE418" s="36"/>
      <c r="AQ418"/>
      <c r="AR418"/>
      <c r="AY418"/>
    </row>
    <row r="419" spans="19:51" x14ac:dyDescent="0.25">
      <c r="S419" s="36"/>
      <c r="T419" s="36"/>
      <c r="U419" s="36"/>
      <c r="V419" s="36"/>
      <c r="W419" s="36"/>
      <c r="X419" s="36"/>
      <c r="Y419" s="36"/>
      <c r="Z419" s="36"/>
      <c r="AA419" s="36"/>
      <c r="AB419" s="36"/>
      <c r="AC419" s="36"/>
      <c r="AD419" s="36"/>
      <c r="AE419" s="36"/>
      <c r="AQ419"/>
      <c r="AR419"/>
      <c r="AY419"/>
    </row>
    <row r="420" spans="19:51" x14ac:dyDescent="0.25">
      <c r="S420" s="36"/>
      <c r="T420" s="36"/>
      <c r="U420" s="36"/>
      <c r="V420" s="36"/>
      <c r="W420" s="36"/>
      <c r="X420" s="36"/>
      <c r="Y420" s="36"/>
      <c r="Z420" s="36"/>
      <c r="AA420" s="36"/>
      <c r="AB420" s="36"/>
      <c r="AC420" s="36"/>
      <c r="AD420" s="36"/>
      <c r="AE420" s="36"/>
      <c r="AQ420"/>
      <c r="AR420"/>
      <c r="AY420"/>
    </row>
    <row r="421" spans="19:51" x14ac:dyDescent="0.25">
      <c r="S421" s="36"/>
      <c r="T421" s="36"/>
      <c r="U421" s="36"/>
      <c r="V421" s="36"/>
      <c r="W421" s="36"/>
      <c r="X421" s="36"/>
      <c r="Y421" s="36"/>
      <c r="Z421" s="36"/>
      <c r="AA421" s="36"/>
      <c r="AB421" s="36"/>
      <c r="AC421" s="36"/>
      <c r="AD421" s="36"/>
      <c r="AE421" s="36"/>
      <c r="AQ421"/>
      <c r="AR421"/>
      <c r="AY421"/>
    </row>
    <row r="422" spans="19:51" x14ac:dyDescent="0.25">
      <c r="S422" s="36"/>
      <c r="T422" s="36"/>
      <c r="U422" s="36"/>
      <c r="V422" s="36"/>
      <c r="W422" s="36"/>
      <c r="X422" s="36"/>
      <c r="Y422" s="36"/>
      <c r="Z422" s="36"/>
      <c r="AA422" s="36"/>
      <c r="AB422" s="36"/>
      <c r="AC422" s="36"/>
      <c r="AD422" s="36"/>
      <c r="AE422" s="36"/>
      <c r="AQ422"/>
      <c r="AR422"/>
      <c r="AY422"/>
    </row>
    <row r="423" spans="19:51" x14ac:dyDescent="0.25">
      <c r="S423" s="36"/>
      <c r="T423" s="36"/>
      <c r="U423" s="36"/>
      <c r="V423" s="36"/>
      <c r="W423" s="36"/>
      <c r="X423" s="36"/>
      <c r="Y423" s="36"/>
      <c r="Z423" s="36"/>
      <c r="AA423" s="36"/>
      <c r="AB423" s="36"/>
      <c r="AC423" s="36"/>
      <c r="AD423" s="36"/>
      <c r="AE423" s="36"/>
      <c r="AQ423"/>
      <c r="AR423"/>
      <c r="AY423"/>
    </row>
    <row r="424" spans="19:51" x14ac:dyDescent="0.25">
      <c r="S424" s="36"/>
      <c r="T424" s="36"/>
      <c r="U424" s="36"/>
      <c r="V424" s="36"/>
      <c r="W424" s="36"/>
      <c r="X424" s="36"/>
      <c r="Y424" s="36"/>
      <c r="Z424" s="36"/>
      <c r="AA424" s="36"/>
      <c r="AB424" s="36"/>
      <c r="AC424" s="36"/>
      <c r="AD424" s="36"/>
      <c r="AE424" s="36"/>
      <c r="AQ424"/>
      <c r="AR424"/>
      <c r="AY424"/>
    </row>
    <row r="425" spans="19:51" x14ac:dyDescent="0.25">
      <c r="S425" s="36"/>
      <c r="T425" s="36"/>
      <c r="U425" s="36"/>
      <c r="V425" s="36"/>
      <c r="W425" s="36"/>
      <c r="X425" s="36"/>
      <c r="Y425" s="36"/>
      <c r="Z425" s="36"/>
      <c r="AA425" s="36"/>
      <c r="AB425" s="36"/>
      <c r="AC425" s="36"/>
      <c r="AD425" s="36"/>
      <c r="AE425" s="36"/>
      <c r="AQ425"/>
      <c r="AR425"/>
      <c r="AY425"/>
    </row>
    <row r="426" spans="19:51" x14ac:dyDescent="0.25">
      <c r="S426" s="36"/>
      <c r="T426" s="36"/>
      <c r="U426" s="36"/>
      <c r="V426" s="36"/>
      <c r="W426" s="36"/>
      <c r="X426" s="36"/>
      <c r="Y426" s="36"/>
      <c r="Z426" s="36"/>
      <c r="AA426" s="36"/>
      <c r="AB426" s="36"/>
      <c r="AC426" s="36"/>
      <c r="AD426" s="36"/>
      <c r="AE426" s="36"/>
      <c r="AQ426"/>
      <c r="AR426"/>
      <c r="AY426"/>
    </row>
    <row r="427" spans="19:51" x14ac:dyDescent="0.25">
      <c r="S427" s="36"/>
      <c r="T427" s="36"/>
      <c r="U427" s="36"/>
      <c r="V427" s="36"/>
      <c r="W427" s="36"/>
      <c r="X427" s="36"/>
      <c r="Y427" s="36"/>
      <c r="Z427" s="36"/>
      <c r="AA427" s="36"/>
      <c r="AB427" s="36"/>
      <c r="AC427" s="36"/>
      <c r="AD427" s="36"/>
      <c r="AE427" s="36"/>
      <c r="AQ427"/>
      <c r="AR427"/>
      <c r="AY427"/>
    </row>
    <row r="428" spans="19:51" x14ac:dyDescent="0.25">
      <c r="S428" s="36"/>
      <c r="T428" s="36"/>
      <c r="U428" s="36"/>
      <c r="V428" s="36"/>
      <c r="W428" s="36"/>
      <c r="X428" s="36"/>
      <c r="Y428" s="36"/>
      <c r="Z428" s="36"/>
      <c r="AA428" s="36"/>
      <c r="AB428" s="36"/>
      <c r="AC428" s="36"/>
      <c r="AD428" s="36"/>
      <c r="AE428" s="36"/>
      <c r="AQ428"/>
      <c r="AR428"/>
      <c r="AY428"/>
    </row>
    <row r="429" spans="19:51" x14ac:dyDescent="0.25">
      <c r="S429" s="36"/>
      <c r="T429" s="36"/>
      <c r="U429" s="36"/>
      <c r="V429" s="36"/>
      <c r="W429" s="36"/>
      <c r="X429" s="36"/>
      <c r="Y429" s="36"/>
      <c r="Z429" s="36"/>
      <c r="AA429" s="36"/>
      <c r="AB429" s="36"/>
      <c r="AC429" s="36"/>
      <c r="AD429" s="36"/>
      <c r="AE429" s="36"/>
      <c r="AQ429"/>
      <c r="AR429"/>
      <c r="AY429"/>
    </row>
    <row r="430" spans="19:51" x14ac:dyDescent="0.25">
      <c r="S430" s="36"/>
      <c r="T430" s="36"/>
      <c r="U430" s="36"/>
      <c r="V430" s="36"/>
      <c r="W430" s="36"/>
      <c r="X430" s="36"/>
      <c r="Y430" s="36"/>
      <c r="Z430" s="36"/>
      <c r="AA430" s="36"/>
      <c r="AB430" s="36"/>
      <c r="AC430" s="36"/>
      <c r="AD430" s="36"/>
      <c r="AE430" s="36"/>
      <c r="AQ430"/>
      <c r="AR430"/>
      <c r="AY430"/>
    </row>
    <row r="431" spans="19:51" x14ac:dyDescent="0.25">
      <c r="S431" s="36"/>
      <c r="T431" s="36"/>
      <c r="U431" s="36"/>
      <c r="V431" s="36"/>
      <c r="W431" s="36"/>
      <c r="X431" s="36"/>
      <c r="Y431" s="36"/>
      <c r="Z431" s="36"/>
      <c r="AA431" s="36"/>
      <c r="AB431" s="36"/>
      <c r="AC431" s="36"/>
      <c r="AD431" s="36"/>
      <c r="AE431" s="36"/>
      <c r="AQ431"/>
      <c r="AR431"/>
      <c r="AY431"/>
    </row>
    <row r="432" spans="19:51" x14ac:dyDescent="0.25">
      <c r="S432" s="36"/>
      <c r="T432" s="36"/>
      <c r="U432" s="36"/>
      <c r="V432" s="36"/>
      <c r="W432" s="36"/>
      <c r="X432" s="36"/>
      <c r="Y432" s="36"/>
      <c r="Z432" s="36"/>
      <c r="AA432" s="36"/>
      <c r="AB432" s="36"/>
      <c r="AC432" s="36"/>
      <c r="AD432" s="36"/>
      <c r="AE432" s="36"/>
      <c r="AQ432"/>
      <c r="AR432"/>
      <c r="AY432"/>
    </row>
    <row r="433" spans="19:51" x14ac:dyDescent="0.25">
      <c r="S433" s="36"/>
      <c r="T433" s="36"/>
      <c r="U433" s="36"/>
      <c r="V433" s="36"/>
      <c r="W433" s="36"/>
      <c r="X433" s="36"/>
      <c r="Y433" s="36"/>
      <c r="Z433" s="36"/>
      <c r="AA433" s="36"/>
      <c r="AB433" s="36"/>
      <c r="AC433" s="36"/>
      <c r="AD433" s="36"/>
      <c r="AE433" s="36"/>
      <c r="AQ433"/>
      <c r="AR433"/>
      <c r="AY433"/>
    </row>
    <row r="434" spans="19:51" x14ac:dyDescent="0.25">
      <c r="S434" s="36"/>
      <c r="T434" s="36"/>
      <c r="U434" s="36"/>
      <c r="V434" s="36"/>
      <c r="W434" s="36"/>
      <c r="X434" s="36"/>
      <c r="Y434" s="36"/>
      <c r="Z434" s="36"/>
      <c r="AA434" s="36"/>
      <c r="AB434" s="36"/>
      <c r="AC434" s="36"/>
      <c r="AD434" s="36"/>
      <c r="AE434" s="36"/>
      <c r="AQ434"/>
      <c r="AR434"/>
      <c r="AY434"/>
    </row>
    <row r="435" spans="19:51" x14ac:dyDescent="0.25">
      <c r="S435" s="36"/>
      <c r="T435" s="36"/>
      <c r="U435" s="36"/>
      <c r="V435" s="36"/>
      <c r="W435" s="36"/>
      <c r="X435" s="36"/>
      <c r="Y435" s="36"/>
      <c r="Z435" s="36"/>
      <c r="AA435" s="36"/>
      <c r="AB435" s="36"/>
      <c r="AC435" s="36"/>
      <c r="AD435" s="36"/>
      <c r="AE435" s="36"/>
      <c r="AQ435"/>
      <c r="AR435"/>
      <c r="AY435"/>
    </row>
    <row r="436" spans="19:51" x14ac:dyDescent="0.25">
      <c r="S436" s="36"/>
      <c r="T436" s="36"/>
      <c r="U436" s="36"/>
      <c r="V436" s="36"/>
      <c r="W436" s="36"/>
      <c r="X436" s="36"/>
      <c r="Y436" s="36"/>
      <c r="Z436" s="36"/>
      <c r="AA436" s="36"/>
      <c r="AB436" s="36"/>
      <c r="AC436" s="36"/>
      <c r="AD436" s="36"/>
      <c r="AE436" s="36"/>
      <c r="AQ436"/>
      <c r="AR436"/>
      <c r="AY436"/>
    </row>
    <row r="437" spans="19:51" x14ac:dyDescent="0.25">
      <c r="S437" s="36"/>
      <c r="T437" s="36"/>
      <c r="U437" s="36"/>
      <c r="V437" s="36"/>
      <c r="W437" s="36"/>
      <c r="X437" s="36"/>
      <c r="Y437" s="36"/>
      <c r="Z437" s="36"/>
      <c r="AA437" s="36"/>
      <c r="AB437" s="36"/>
      <c r="AC437" s="36"/>
      <c r="AD437" s="36"/>
      <c r="AE437" s="36"/>
      <c r="AQ437"/>
      <c r="AR437"/>
      <c r="AY437"/>
    </row>
    <row r="438" spans="19:51" x14ac:dyDescent="0.25">
      <c r="S438" s="36"/>
      <c r="T438" s="36"/>
      <c r="U438" s="36"/>
      <c r="V438" s="36"/>
      <c r="W438" s="36"/>
      <c r="X438" s="36"/>
      <c r="Y438" s="36"/>
      <c r="Z438" s="36"/>
      <c r="AA438" s="36"/>
      <c r="AB438" s="36"/>
      <c r="AC438" s="36"/>
      <c r="AD438" s="36"/>
      <c r="AE438" s="36"/>
      <c r="AQ438"/>
      <c r="AR438"/>
      <c r="AY438"/>
    </row>
    <row r="439" spans="19:51" x14ac:dyDescent="0.25">
      <c r="S439" s="36"/>
      <c r="T439" s="36"/>
      <c r="U439" s="36"/>
      <c r="V439" s="36"/>
      <c r="W439" s="36"/>
      <c r="X439" s="36"/>
      <c r="Y439" s="36"/>
      <c r="Z439" s="36"/>
      <c r="AA439" s="36"/>
      <c r="AB439" s="36"/>
      <c r="AC439" s="36"/>
      <c r="AD439" s="36"/>
      <c r="AE439" s="36"/>
      <c r="AQ439"/>
      <c r="AR439"/>
      <c r="AY439"/>
    </row>
    <row r="440" spans="19:51" x14ac:dyDescent="0.25">
      <c r="S440" s="36"/>
      <c r="T440" s="36"/>
      <c r="U440" s="36"/>
      <c r="V440" s="36"/>
      <c r="W440" s="36"/>
      <c r="X440" s="36"/>
      <c r="Y440" s="36"/>
      <c r="Z440" s="36"/>
      <c r="AA440" s="36"/>
      <c r="AB440" s="36"/>
      <c r="AC440" s="36"/>
      <c r="AD440" s="36"/>
      <c r="AE440" s="36"/>
      <c r="AQ440"/>
      <c r="AR440"/>
      <c r="AY440"/>
    </row>
    <row r="441" spans="19:51" x14ac:dyDescent="0.25">
      <c r="S441" s="36"/>
      <c r="T441" s="36"/>
      <c r="U441" s="36"/>
      <c r="V441" s="36"/>
      <c r="W441" s="36"/>
      <c r="X441" s="36"/>
      <c r="Y441" s="36"/>
      <c r="Z441" s="36"/>
      <c r="AA441" s="36"/>
      <c r="AB441" s="36"/>
      <c r="AC441" s="36"/>
      <c r="AD441" s="36"/>
      <c r="AE441" s="36"/>
      <c r="AQ441"/>
      <c r="AR441"/>
      <c r="AY441"/>
    </row>
    <row r="442" spans="19:51" x14ac:dyDescent="0.25">
      <c r="S442" s="36"/>
      <c r="T442" s="36"/>
      <c r="U442" s="36"/>
      <c r="V442" s="36"/>
      <c r="W442" s="36"/>
      <c r="X442" s="36"/>
      <c r="Y442" s="36"/>
      <c r="Z442" s="36"/>
      <c r="AA442" s="36"/>
      <c r="AB442" s="36"/>
      <c r="AC442" s="36"/>
      <c r="AD442" s="36"/>
      <c r="AE442" s="36"/>
      <c r="AQ442"/>
      <c r="AR442"/>
      <c r="AY442"/>
    </row>
    <row r="443" spans="19:51" x14ac:dyDescent="0.25">
      <c r="S443" s="36"/>
      <c r="T443" s="36"/>
      <c r="U443" s="36"/>
      <c r="V443" s="36"/>
      <c r="W443" s="36"/>
      <c r="X443" s="36"/>
      <c r="Y443" s="36"/>
      <c r="Z443" s="36"/>
      <c r="AA443" s="36"/>
      <c r="AB443" s="36"/>
      <c r="AC443" s="36"/>
      <c r="AD443" s="36"/>
      <c r="AE443" s="36"/>
      <c r="AQ443"/>
      <c r="AR443"/>
      <c r="AY443"/>
    </row>
    <row r="444" spans="19:51" x14ac:dyDescent="0.25">
      <c r="S444" s="36"/>
      <c r="T444" s="36"/>
      <c r="U444" s="36"/>
      <c r="V444" s="36"/>
      <c r="W444" s="36"/>
      <c r="X444" s="36"/>
      <c r="Y444" s="36"/>
      <c r="Z444" s="36"/>
      <c r="AA444" s="36"/>
      <c r="AB444" s="36"/>
      <c r="AC444" s="36"/>
      <c r="AD444" s="36"/>
      <c r="AE444" s="36"/>
      <c r="AQ444"/>
      <c r="AR444"/>
      <c r="AY444"/>
    </row>
    <row r="445" spans="19:51" x14ac:dyDescent="0.25">
      <c r="S445" s="36"/>
      <c r="T445" s="36"/>
      <c r="U445" s="36"/>
      <c r="V445" s="36"/>
      <c r="W445" s="36"/>
      <c r="X445" s="36"/>
      <c r="Y445" s="36"/>
      <c r="Z445" s="36"/>
      <c r="AA445" s="36"/>
      <c r="AB445" s="36"/>
      <c r="AC445" s="36"/>
      <c r="AD445" s="36"/>
      <c r="AE445" s="36"/>
      <c r="AQ445"/>
      <c r="AR445"/>
      <c r="AY445"/>
    </row>
    <row r="446" spans="19:51" x14ac:dyDescent="0.25">
      <c r="S446" s="36"/>
      <c r="T446" s="36"/>
      <c r="U446" s="36"/>
      <c r="V446" s="36"/>
      <c r="W446" s="36"/>
      <c r="X446" s="36"/>
      <c r="Y446" s="36"/>
      <c r="Z446" s="36"/>
      <c r="AA446" s="36"/>
      <c r="AB446" s="36"/>
      <c r="AC446" s="36"/>
      <c r="AD446" s="36"/>
      <c r="AE446" s="36"/>
      <c r="AQ446"/>
      <c r="AR446"/>
      <c r="AY446"/>
    </row>
    <row r="447" spans="19:51" x14ac:dyDescent="0.25">
      <c r="S447" s="36"/>
      <c r="T447" s="36"/>
      <c r="U447" s="36"/>
      <c r="V447" s="36"/>
      <c r="W447" s="36"/>
      <c r="X447" s="36"/>
      <c r="Y447" s="36"/>
      <c r="Z447" s="36"/>
      <c r="AA447" s="36"/>
      <c r="AB447" s="36"/>
      <c r="AC447" s="36"/>
      <c r="AD447" s="36"/>
      <c r="AE447" s="36"/>
      <c r="AQ447"/>
      <c r="AR447"/>
      <c r="AY447"/>
    </row>
    <row r="448" spans="19:51" x14ac:dyDescent="0.25">
      <c r="S448" s="36"/>
      <c r="T448" s="36"/>
      <c r="U448" s="36"/>
      <c r="V448" s="36"/>
      <c r="W448" s="36"/>
      <c r="X448" s="36"/>
      <c r="Y448" s="36"/>
      <c r="Z448" s="36"/>
      <c r="AA448" s="36"/>
      <c r="AB448" s="36"/>
      <c r="AC448" s="36"/>
      <c r="AD448" s="36"/>
      <c r="AE448" s="36"/>
      <c r="AQ448"/>
      <c r="AR448"/>
      <c r="AY448"/>
    </row>
    <row r="449" spans="19:51" x14ac:dyDescent="0.25">
      <c r="S449" s="36"/>
      <c r="T449" s="36"/>
      <c r="U449" s="36"/>
      <c r="V449" s="36"/>
      <c r="W449" s="36"/>
      <c r="X449" s="36"/>
      <c r="Y449" s="36"/>
      <c r="Z449" s="36"/>
      <c r="AA449" s="36"/>
      <c r="AB449" s="36"/>
      <c r="AC449" s="36"/>
      <c r="AD449" s="36"/>
      <c r="AE449" s="36"/>
      <c r="AQ449"/>
      <c r="AR449"/>
      <c r="AY449"/>
    </row>
    <row r="450" spans="19:51" x14ac:dyDescent="0.25">
      <c r="S450" s="36"/>
      <c r="T450" s="36"/>
      <c r="U450" s="36"/>
      <c r="V450" s="36"/>
      <c r="W450" s="36"/>
      <c r="X450" s="36"/>
      <c r="Y450" s="36"/>
      <c r="Z450" s="36"/>
      <c r="AA450" s="36"/>
      <c r="AB450" s="36"/>
      <c r="AC450" s="36"/>
      <c r="AD450" s="36"/>
      <c r="AE450" s="36"/>
      <c r="AQ450"/>
      <c r="AR450"/>
      <c r="AY450"/>
    </row>
    <row r="451" spans="19:51" x14ac:dyDescent="0.25">
      <c r="S451" s="36"/>
      <c r="T451" s="36"/>
      <c r="U451" s="36"/>
      <c r="V451" s="36"/>
      <c r="W451" s="36"/>
      <c r="X451" s="36"/>
      <c r="Y451" s="36"/>
      <c r="Z451" s="36"/>
      <c r="AA451" s="36"/>
      <c r="AB451" s="36"/>
      <c r="AC451" s="36"/>
      <c r="AD451" s="36"/>
      <c r="AE451" s="36"/>
      <c r="AQ451"/>
      <c r="AR451"/>
      <c r="AY451"/>
    </row>
    <row r="452" spans="19:51" x14ac:dyDescent="0.25">
      <c r="S452" s="36"/>
      <c r="T452" s="36"/>
      <c r="U452" s="36"/>
      <c r="V452" s="36"/>
      <c r="W452" s="36"/>
      <c r="X452" s="36"/>
      <c r="Y452" s="36"/>
      <c r="Z452" s="36"/>
      <c r="AA452" s="36"/>
      <c r="AB452" s="36"/>
      <c r="AC452" s="36"/>
      <c r="AD452" s="36"/>
      <c r="AE452" s="36"/>
      <c r="AQ452"/>
      <c r="AR452"/>
      <c r="AY452"/>
    </row>
    <row r="453" spans="19:51" x14ac:dyDescent="0.25">
      <c r="S453" s="36"/>
      <c r="T453" s="36"/>
      <c r="U453" s="36"/>
      <c r="V453" s="36"/>
      <c r="W453" s="36"/>
      <c r="X453" s="36"/>
      <c r="Y453" s="36"/>
      <c r="Z453" s="36"/>
      <c r="AA453" s="36"/>
      <c r="AB453" s="36"/>
      <c r="AC453" s="36"/>
      <c r="AD453" s="36"/>
      <c r="AE453" s="36"/>
      <c r="AQ453"/>
      <c r="AR453"/>
      <c r="AY453"/>
    </row>
    <row r="454" spans="19:51" x14ac:dyDescent="0.25">
      <c r="S454" s="36"/>
      <c r="T454" s="36"/>
      <c r="U454" s="36"/>
      <c r="V454" s="36"/>
      <c r="W454" s="36"/>
      <c r="X454" s="36"/>
      <c r="Y454" s="36"/>
      <c r="Z454" s="36"/>
      <c r="AA454" s="36"/>
      <c r="AB454" s="36"/>
      <c r="AC454" s="36"/>
      <c r="AD454" s="36"/>
      <c r="AE454" s="36"/>
      <c r="AQ454"/>
      <c r="AR454"/>
      <c r="AY454"/>
    </row>
    <row r="455" spans="19:51" x14ac:dyDescent="0.25">
      <c r="S455" s="36"/>
      <c r="T455" s="36"/>
      <c r="U455" s="36"/>
      <c r="V455" s="36"/>
      <c r="W455" s="36"/>
      <c r="X455" s="36"/>
      <c r="Y455" s="36"/>
      <c r="Z455" s="36"/>
      <c r="AA455" s="36"/>
      <c r="AB455" s="36"/>
      <c r="AC455" s="36"/>
      <c r="AD455" s="36"/>
      <c r="AE455" s="36"/>
      <c r="AQ455"/>
      <c r="AR455"/>
      <c r="AY455"/>
    </row>
    <row r="456" spans="19:51" x14ac:dyDescent="0.25">
      <c r="S456" s="36"/>
      <c r="T456" s="36"/>
      <c r="U456" s="36"/>
      <c r="V456" s="36"/>
      <c r="W456" s="36"/>
      <c r="X456" s="36"/>
      <c r="Y456" s="36"/>
      <c r="Z456" s="36"/>
      <c r="AA456" s="36"/>
      <c r="AB456" s="36"/>
      <c r="AC456" s="36"/>
      <c r="AD456" s="36"/>
      <c r="AE456" s="36"/>
      <c r="AQ456"/>
      <c r="AR456"/>
      <c r="AY456"/>
    </row>
    <row r="457" spans="19:51" x14ac:dyDescent="0.25">
      <c r="S457" s="36"/>
      <c r="T457" s="36"/>
      <c r="U457" s="36"/>
      <c r="V457" s="36"/>
      <c r="W457" s="36"/>
      <c r="X457" s="36"/>
      <c r="Y457" s="36"/>
      <c r="Z457" s="36"/>
      <c r="AA457" s="36"/>
      <c r="AB457" s="36"/>
      <c r="AC457" s="36"/>
      <c r="AD457" s="36"/>
      <c r="AE457" s="36"/>
      <c r="AQ457"/>
      <c r="AR457"/>
      <c r="AY457"/>
    </row>
    <row r="458" spans="19:51" x14ac:dyDescent="0.25">
      <c r="S458" s="36"/>
      <c r="T458" s="36"/>
      <c r="U458" s="36"/>
      <c r="V458" s="36"/>
      <c r="W458" s="36"/>
      <c r="X458" s="36"/>
      <c r="Y458" s="36"/>
      <c r="Z458" s="36"/>
      <c r="AA458" s="36"/>
      <c r="AB458" s="36"/>
      <c r="AC458" s="36"/>
      <c r="AD458" s="36"/>
      <c r="AE458" s="36"/>
      <c r="AQ458"/>
      <c r="AR458"/>
      <c r="AY458"/>
    </row>
    <row r="459" spans="19:51" x14ac:dyDescent="0.25">
      <c r="S459" s="36"/>
      <c r="T459" s="36"/>
      <c r="U459" s="36"/>
      <c r="V459" s="36"/>
      <c r="W459" s="36"/>
      <c r="X459" s="36"/>
      <c r="Y459" s="36"/>
      <c r="Z459" s="36"/>
      <c r="AA459" s="36"/>
      <c r="AB459" s="36"/>
      <c r="AC459" s="36"/>
      <c r="AD459" s="36"/>
      <c r="AE459" s="36"/>
      <c r="AQ459"/>
      <c r="AR459"/>
      <c r="AY459"/>
    </row>
    <row r="460" spans="19:51" x14ac:dyDescent="0.25">
      <c r="S460" s="36"/>
      <c r="T460" s="36"/>
      <c r="U460" s="36"/>
      <c r="V460" s="36"/>
      <c r="W460" s="36"/>
      <c r="X460" s="36"/>
      <c r="Y460" s="36"/>
      <c r="Z460" s="36"/>
      <c r="AA460" s="36"/>
      <c r="AB460" s="36"/>
      <c r="AC460" s="36"/>
      <c r="AD460" s="36"/>
      <c r="AE460" s="36"/>
      <c r="AQ460"/>
      <c r="AR460"/>
      <c r="AY460"/>
    </row>
    <row r="461" spans="19:51" x14ac:dyDescent="0.25">
      <c r="S461" s="36"/>
      <c r="T461" s="36"/>
      <c r="U461" s="36"/>
      <c r="V461" s="36"/>
      <c r="W461" s="36"/>
      <c r="X461" s="36"/>
      <c r="Y461" s="36"/>
      <c r="Z461" s="36"/>
      <c r="AA461" s="36"/>
      <c r="AB461" s="36"/>
      <c r="AC461" s="36"/>
      <c r="AD461" s="36"/>
      <c r="AE461" s="36"/>
      <c r="AQ461"/>
      <c r="AR461"/>
      <c r="AY461"/>
    </row>
    <row r="462" spans="19:51" x14ac:dyDescent="0.25">
      <c r="S462" s="36"/>
      <c r="T462" s="36"/>
      <c r="U462" s="36"/>
      <c r="V462" s="36"/>
      <c r="W462" s="36"/>
      <c r="X462" s="36"/>
      <c r="Y462" s="36"/>
      <c r="Z462" s="36"/>
      <c r="AA462" s="36"/>
      <c r="AB462" s="36"/>
      <c r="AC462" s="36"/>
      <c r="AD462" s="36"/>
      <c r="AE462" s="36"/>
      <c r="AQ462"/>
      <c r="AR462"/>
      <c r="AY462"/>
    </row>
    <row r="463" spans="19:51" x14ac:dyDescent="0.25">
      <c r="S463" s="36"/>
      <c r="T463" s="36"/>
      <c r="U463" s="36"/>
      <c r="V463" s="36"/>
      <c r="W463" s="36"/>
      <c r="X463" s="36"/>
      <c r="Y463" s="36"/>
      <c r="Z463" s="36"/>
      <c r="AA463" s="36"/>
      <c r="AB463" s="36"/>
      <c r="AC463" s="36"/>
      <c r="AD463" s="36"/>
      <c r="AE463" s="36"/>
      <c r="AQ463"/>
      <c r="AR463"/>
      <c r="AY463"/>
    </row>
    <row r="464" spans="19:51" x14ac:dyDescent="0.25">
      <c r="S464" s="36"/>
      <c r="T464" s="36"/>
      <c r="U464" s="36"/>
      <c r="V464" s="36"/>
      <c r="W464" s="36"/>
      <c r="X464" s="36"/>
      <c r="Y464" s="36"/>
      <c r="Z464" s="36"/>
      <c r="AA464" s="36"/>
      <c r="AB464" s="36"/>
      <c r="AC464" s="36"/>
      <c r="AD464" s="36"/>
      <c r="AE464" s="36"/>
      <c r="AQ464"/>
      <c r="AR464"/>
      <c r="AY464"/>
    </row>
    <row r="465" spans="19:51" x14ac:dyDescent="0.25">
      <c r="S465" s="36"/>
      <c r="T465" s="36"/>
      <c r="U465" s="36"/>
      <c r="V465" s="36"/>
      <c r="W465" s="36"/>
      <c r="X465" s="36"/>
      <c r="Y465" s="36"/>
      <c r="Z465" s="36"/>
      <c r="AA465" s="36"/>
      <c r="AB465" s="36"/>
      <c r="AC465" s="36"/>
      <c r="AD465" s="36"/>
      <c r="AE465" s="36"/>
      <c r="AQ465"/>
      <c r="AR465"/>
      <c r="AY465"/>
    </row>
    <row r="466" spans="19:51" x14ac:dyDescent="0.25">
      <c r="S466" s="36"/>
      <c r="T466" s="36"/>
      <c r="U466" s="36"/>
      <c r="V466" s="36"/>
      <c r="W466" s="36"/>
      <c r="X466" s="36"/>
      <c r="Y466" s="36"/>
      <c r="Z466" s="36"/>
      <c r="AA466" s="36"/>
      <c r="AB466" s="36"/>
      <c r="AC466" s="36"/>
      <c r="AD466" s="36"/>
      <c r="AE466" s="36"/>
      <c r="AQ466"/>
      <c r="AR466"/>
      <c r="AY466"/>
    </row>
    <row r="467" spans="19:51" x14ac:dyDescent="0.25">
      <c r="S467" s="36"/>
      <c r="T467" s="36"/>
      <c r="U467" s="36"/>
      <c r="V467" s="36"/>
      <c r="W467" s="36"/>
      <c r="X467" s="36"/>
      <c r="Y467" s="36"/>
      <c r="Z467" s="36"/>
      <c r="AA467" s="36"/>
      <c r="AB467" s="36"/>
      <c r="AC467" s="36"/>
      <c r="AD467" s="36"/>
      <c r="AE467" s="36"/>
      <c r="AQ467"/>
      <c r="AR467"/>
      <c r="AY467"/>
    </row>
    <row r="468" spans="19:51" x14ac:dyDescent="0.25">
      <c r="S468" s="36"/>
      <c r="T468" s="36"/>
      <c r="U468" s="36"/>
      <c r="V468" s="36"/>
      <c r="W468" s="36"/>
      <c r="X468" s="36"/>
      <c r="Y468" s="36"/>
      <c r="Z468" s="36"/>
      <c r="AA468" s="36"/>
      <c r="AB468" s="36"/>
      <c r="AC468" s="36"/>
      <c r="AD468" s="36"/>
      <c r="AE468" s="36"/>
      <c r="AQ468"/>
      <c r="AR468"/>
      <c r="AY468"/>
    </row>
    <row r="469" spans="19:51" x14ac:dyDescent="0.25">
      <c r="S469" s="36"/>
      <c r="T469" s="36"/>
      <c r="U469" s="36"/>
      <c r="V469" s="36"/>
      <c r="W469" s="36"/>
      <c r="X469" s="36"/>
      <c r="Y469" s="36"/>
      <c r="Z469" s="36"/>
      <c r="AA469" s="36"/>
      <c r="AB469" s="36"/>
      <c r="AC469" s="36"/>
      <c r="AD469" s="36"/>
      <c r="AE469" s="36"/>
      <c r="AQ469"/>
      <c r="AR469"/>
      <c r="AY469"/>
    </row>
    <row r="470" spans="19:51" x14ac:dyDescent="0.25">
      <c r="S470" s="36"/>
      <c r="T470" s="36"/>
      <c r="U470" s="36"/>
      <c r="V470" s="36"/>
      <c r="W470" s="36"/>
      <c r="X470" s="36"/>
      <c r="Y470" s="36"/>
      <c r="Z470" s="36"/>
      <c r="AA470" s="36"/>
      <c r="AB470" s="36"/>
      <c r="AC470" s="36"/>
      <c r="AD470" s="36"/>
      <c r="AE470" s="36"/>
      <c r="AQ470"/>
      <c r="AR470"/>
      <c r="AY470"/>
    </row>
    <row r="471" spans="19:51" x14ac:dyDescent="0.25">
      <c r="S471" s="36"/>
      <c r="T471" s="36"/>
      <c r="U471" s="36"/>
      <c r="V471" s="36"/>
      <c r="W471" s="36"/>
      <c r="X471" s="36"/>
      <c r="Y471" s="36"/>
      <c r="Z471" s="36"/>
      <c r="AA471" s="36"/>
      <c r="AB471" s="36"/>
      <c r="AC471" s="36"/>
      <c r="AD471" s="36"/>
      <c r="AE471" s="36"/>
      <c r="AQ471"/>
      <c r="AR471"/>
      <c r="AY471"/>
    </row>
    <row r="472" spans="19:51" x14ac:dyDescent="0.25">
      <c r="S472" s="36"/>
      <c r="T472" s="36"/>
      <c r="U472" s="36"/>
      <c r="V472" s="36"/>
      <c r="W472" s="36"/>
      <c r="X472" s="36"/>
      <c r="Y472" s="36"/>
      <c r="Z472" s="36"/>
      <c r="AA472" s="36"/>
      <c r="AB472" s="36"/>
      <c r="AC472" s="36"/>
      <c r="AD472" s="36"/>
      <c r="AE472" s="36"/>
      <c r="AQ472"/>
      <c r="AR472"/>
      <c r="AY472"/>
    </row>
    <row r="473" spans="19:51" x14ac:dyDescent="0.25">
      <c r="S473" s="36"/>
      <c r="T473" s="36"/>
      <c r="U473" s="36"/>
      <c r="V473" s="36"/>
      <c r="W473" s="36"/>
      <c r="X473" s="36"/>
      <c r="Y473" s="36"/>
      <c r="Z473" s="36"/>
      <c r="AA473" s="36"/>
      <c r="AB473" s="36"/>
      <c r="AC473" s="36"/>
      <c r="AD473" s="36"/>
      <c r="AE473" s="36"/>
      <c r="AQ473"/>
      <c r="AR473"/>
      <c r="AY473"/>
    </row>
    <row r="474" spans="19:51" x14ac:dyDescent="0.25">
      <c r="S474" s="36"/>
      <c r="T474" s="36"/>
      <c r="U474" s="36"/>
      <c r="V474" s="36"/>
      <c r="W474" s="36"/>
      <c r="X474" s="36"/>
      <c r="Y474" s="36"/>
      <c r="Z474" s="36"/>
      <c r="AA474" s="36"/>
      <c r="AB474" s="36"/>
      <c r="AC474" s="36"/>
      <c r="AD474" s="36"/>
      <c r="AE474" s="36"/>
      <c r="AQ474"/>
      <c r="AR474"/>
      <c r="AY474"/>
    </row>
    <row r="475" spans="19:51" x14ac:dyDescent="0.25">
      <c r="S475" s="36"/>
      <c r="T475" s="36"/>
      <c r="U475" s="36"/>
      <c r="V475" s="36"/>
      <c r="W475" s="36"/>
      <c r="X475" s="36"/>
      <c r="Y475" s="36"/>
      <c r="Z475" s="36"/>
      <c r="AA475" s="36"/>
      <c r="AB475" s="36"/>
      <c r="AC475" s="36"/>
      <c r="AD475" s="36"/>
      <c r="AE475" s="36"/>
      <c r="AQ475"/>
      <c r="AR475"/>
      <c r="AY475"/>
    </row>
    <row r="476" spans="19:51" x14ac:dyDescent="0.25">
      <c r="S476" s="36"/>
      <c r="T476" s="36"/>
      <c r="U476" s="36"/>
      <c r="V476" s="36"/>
      <c r="W476" s="36"/>
      <c r="X476" s="36"/>
      <c r="Y476" s="36"/>
      <c r="Z476" s="36"/>
      <c r="AA476" s="36"/>
      <c r="AB476" s="36"/>
      <c r="AC476" s="36"/>
      <c r="AD476" s="36"/>
      <c r="AE476" s="36"/>
      <c r="AQ476"/>
      <c r="AR476"/>
      <c r="AY476"/>
    </row>
    <row r="477" spans="19:51" x14ac:dyDescent="0.25">
      <c r="S477" s="36"/>
      <c r="T477" s="36"/>
      <c r="U477" s="36"/>
      <c r="V477" s="36"/>
      <c r="W477" s="36"/>
      <c r="X477" s="36"/>
      <c r="Y477" s="36"/>
      <c r="Z477" s="36"/>
      <c r="AA477" s="36"/>
      <c r="AB477" s="36"/>
      <c r="AC477" s="36"/>
      <c r="AD477" s="36"/>
      <c r="AE477" s="36"/>
      <c r="AQ477"/>
      <c r="AR477"/>
      <c r="AY477"/>
    </row>
    <row r="478" spans="19:51" x14ac:dyDescent="0.25">
      <c r="S478" s="36"/>
      <c r="T478" s="36"/>
      <c r="U478" s="36"/>
      <c r="V478" s="36"/>
      <c r="W478" s="36"/>
      <c r="X478" s="36"/>
      <c r="Y478" s="36"/>
      <c r="Z478" s="36"/>
      <c r="AA478" s="36"/>
      <c r="AB478" s="36"/>
      <c r="AC478" s="36"/>
      <c r="AD478" s="36"/>
      <c r="AE478" s="36"/>
      <c r="AQ478"/>
      <c r="AR478"/>
      <c r="AY478"/>
    </row>
    <row r="479" spans="19:51" x14ac:dyDescent="0.25">
      <c r="S479" s="36"/>
      <c r="T479" s="36"/>
      <c r="U479" s="36"/>
      <c r="V479" s="36"/>
      <c r="W479" s="36"/>
      <c r="X479" s="36"/>
      <c r="Y479" s="36"/>
      <c r="Z479" s="36"/>
      <c r="AA479" s="36"/>
      <c r="AB479" s="36"/>
      <c r="AC479" s="36"/>
      <c r="AD479" s="36"/>
      <c r="AE479" s="36"/>
      <c r="AQ479"/>
      <c r="AR479"/>
      <c r="AY479"/>
    </row>
    <row r="480" spans="19:51" x14ac:dyDescent="0.25">
      <c r="S480" s="36"/>
      <c r="T480" s="36"/>
      <c r="U480" s="36"/>
      <c r="V480" s="36"/>
      <c r="W480" s="36"/>
      <c r="X480" s="36"/>
      <c r="Y480" s="36"/>
      <c r="Z480" s="36"/>
      <c r="AA480" s="36"/>
      <c r="AB480" s="36"/>
      <c r="AC480" s="36"/>
      <c r="AD480" s="36"/>
      <c r="AE480" s="36"/>
      <c r="AQ480"/>
      <c r="AR480"/>
      <c r="AY480"/>
    </row>
    <row r="481" spans="19:51" x14ac:dyDescent="0.25">
      <c r="S481" s="36"/>
      <c r="T481" s="36"/>
      <c r="U481" s="36"/>
      <c r="V481" s="36"/>
      <c r="W481" s="36"/>
      <c r="X481" s="36"/>
      <c r="Y481" s="36"/>
      <c r="Z481" s="36"/>
      <c r="AA481" s="36"/>
      <c r="AB481" s="36"/>
      <c r="AC481" s="36"/>
      <c r="AD481" s="36"/>
      <c r="AE481" s="36"/>
      <c r="AQ481"/>
      <c r="AR481"/>
      <c r="AY481"/>
    </row>
    <row r="482" spans="19:51" x14ac:dyDescent="0.25">
      <c r="S482" s="36"/>
      <c r="T482" s="36"/>
      <c r="U482" s="36"/>
      <c r="V482" s="36"/>
      <c r="W482" s="36"/>
      <c r="X482" s="36"/>
      <c r="Y482" s="36"/>
      <c r="Z482" s="36"/>
      <c r="AA482" s="36"/>
      <c r="AB482" s="36"/>
      <c r="AC482" s="36"/>
      <c r="AD482" s="36"/>
      <c r="AE482" s="36"/>
      <c r="AQ482"/>
      <c r="AR482"/>
      <c r="AY482"/>
    </row>
    <row r="483" spans="19:51" x14ac:dyDescent="0.25">
      <c r="S483" s="36"/>
      <c r="T483" s="36"/>
      <c r="U483" s="36"/>
      <c r="V483" s="36"/>
      <c r="W483" s="36"/>
      <c r="X483" s="36"/>
      <c r="Y483" s="36"/>
      <c r="Z483" s="36"/>
      <c r="AA483" s="36"/>
      <c r="AB483" s="36"/>
      <c r="AC483" s="36"/>
      <c r="AD483" s="36"/>
      <c r="AE483" s="36"/>
      <c r="AQ483"/>
      <c r="AR483"/>
      <c r="AY483"/>
    </row>
    <row r="484" spans="19:51" x14ac:dyDescent="0.25">
      <c r="S484" s="36"/>
      <c r="T484" s="36"/>
      <c r="U484" s="36"/>
      <c r="V484" s="36"/>
      <c r="W484" s="36"/>
      <c r="X484" s="36"/>
      <c r="Y484" s="36"/>
      <c r="Z484" s="36"/>
      <c r="AA484" s="36"/>
      <c r="AB484" s="36"/>
      <c r="AC484" s="36"/>
      <c r="AD484" s="36"/>
      <c r="AE484" s="36"/>
      <c r="AQ484"/>
      <c r="AR484"/>
      <c r="AY484"/>
    </row>
    <row r="485" spans="19:51" x14ac:dyDescent="0.25">
      <c r="S485" s="36"/>
      <c r="T485" s="36"/>
      <c r="U485" s="36"/>
      <c r="V485" s="36"/>
      <c r="W485" s="36"/>
      <c r="X485" s="36"/>
      <c r="Y485" s="36"/>
      <c r="Z485" s="36"/>
      <c r="AA485" s="36"/>
      <c r="AB485" s="36"/>
      <c r="AC485" s="36"/>
      <c r="AD485" s="36"/>
      <c r="AE485" s="36"/>
      <c r="AQ485"/>
      <c r="AR485"/>
      <c r="AY485"/>
    </row>
    <row r="486" spans="19:51" x14ac:dyDescent="0.25">
      <c r="S486" s="36"/>
      <c r="T486" s="36"/>
      <c r="U486" s="36"/>
      <c r="V486" s="36"/>
      <c r="W486" s="36"/>
      <c r="X486" s="36"/>
      <c r="Y486" s="36"/>
      <c r="Z486" s="36"/>
      <c r="AA486" s="36"/>
      <c r="AB486" s="36"/>
      <c r="AC486" s="36"/>
      <c r="AD486" s="36"/>
      <c r="AE486" s="36"/>
      <c r="AQ486"/>
      <c r="AR486"/>
      <c r="AY486"/>
    </row>
    <row r="487" spans="19:51" x14ac:dyDescent="0.25">
      <c r="S487" s="36"/>
      <c r="T487" s="36"/>
      <c r="U487" s="36"/>
      <c r="V487" s="36"/>
      <c r="W487" s="36"/>
      <c r="X487" s="36"/>
      <c r="Y487" s="36"/>
      <c r="Z487" s="36"/>
      <c r="AA487" s="36"/>
      <c r="AB487" s="36"/>
      <c r="AC487" s="36"/>
      <c r="AD487" s="36"/>
      <c r="AE487" s="36"/>
      <c r="AQ487"/>
      <c r="AR487"/>
      <c r="AY487"/>
    </row>
    <row r="488" spans="19:51" x14ac:dyDescent="0.25">
      <c r="S488" s="36"/>
      <c r="T488" s="36"/>
      <c r="U488" s="36"/>
      <c r="V488" s="36"/>
      <c r="W488" s="36"/>
      <c r="X488" s="36"/>
      <c r="Y488" s="36"/>
      <c r="Z488" s="36"/>
      <c r="AA488" s="36"/>
      <c r="AB488" s="36"/>
      <c r="AC488" s="36"/>
      <c r="AD488" s="36"/>
      <c r="AE488" s="36"/>
      <c r="AQ488"/>
      <c r="AR488"/>
      <c r="AY488"/>
    </row>
    <row r="489" spans="19:51" x14ac:dyDescent="0.25">
      <c r="S489" s="36"/>
      <c r="T489" s="36"/>
      <c r="U489" s="36"/>
      <c r="V489" s="36"/>
      <c r="W489" s="36"/>
      <c r="X489" s="36"/>
      <c r="Y489" s="36"/>
      <c r="Z489" s="36"/>
      <c r="AA489" s="36"/>
      <c r="AB489" s="36"/>
      <c r="AC489" s="36"/>
      <c r="AD489" s="36"/>
      <c r="AE489" s="36"/>
      <c r="AQ489"/>
      <c r="AR489"/>
      <c r="AY489"/>
    </row>
    <row r="490" spans="19:51" x14ac:dyDescent="0.25">
      <c r="S490" s="36"/>
      <c r="T490" s="36"/>
      <c r="U490" s="36"/>
      <c r="V490" s="36"/>
      <c r="W490" s="36"/>
      <c r="X490" s="36"/>
      <c r="Y490" s="36"/>
      <c r="Z490" s="36"/>
      <c r="AA490" s="36"/>
      <c r="AB490" s="36"/>
      <c r="AC490" s="36"/>
      <c r="AD490" s="36"/>
      <c r="AE490" s="36"/>
      <c r="AQ490"/>
      <c r="AR490"/>
      <c r="AY490"/>
    </row>
    <row r="491" spans="19:51" x14ac:dyDescent="0.25">
      <c r="S491" s="36"/>
      <c r="T491" s="36"/>
      <c r="U491" s="36"/>
      <c r="V491" s="36"/>
      <c r="W491" s="36"/>
      <c r="X491" s="36"/>
      <c r="Y491" s="36"/>
      <c r="Z491" s="36"/>
      <c r="AA491" s="36"/>
      <c r="AB491" s="36"/>
      <c r="AC491" s="36"/>
      <c r="AD491" s="36"/>
      <c r="AE491" s="36"/>
      <c r="AQ491"/>
      <c r="AR491"/>
      <c r="AY491"/>
    </row>
    <row r="492" spans="19:51" x14ac:dyDescent="0.25">
      <c r="S492" s="36"/>
      <c r="T492" s="36"/>
      <c r="U492" s="36"/>
      <c r="V492" s="36"/>
      <c r="W492" s="36"/>
      <c r="X492" s="36"/>
      <c r="Y492" s="36"/>
      <c r="Z492" s="36"/>
      <c r="AA492" s="36"/>
      <c r="AB492" s="36"/>
      <c r="AC492" s="36"/>
      <c r="AD492" s="36"/>
      <c r="AE492" s="36"/>
      <c r="AQ492"/>
      <c r="AR492"/>
      <c r="AY492"/>
    </row>
    <row r="493" spans="19:51" x14ac:dyDescent="0.25">
      <c r="S493" s="36"/>
      <c r="T493" s="36"/>
      <c r="U493" s="36"/>
      <c r="V493" s="36"/>
      <c r="W493" s="36"/>
      <c r="X493" s="36"/>
      <c r="Y493" s="36"/>
      <c r="Z493" s="36"/>
      <c r="AA493" s="36"/>
      <c r="AB493" s="36"/>
      <c r="AC493" s="36"/>
      <c r="AD493" s="36"/>
      <c r="AE493" s="36"/>
      <c r="AQ493"/>
      <c r="AR493"/>
      <c r="AY493"/>
    </row>
    <row r="494" spans="19:51" x14ac:dyDescent="0.25">
      <c r="S494" s="36"/>
      <c r="T494" s="36"/>
      <c r="U494" s="36"/>
      <c r="V494" s="36"/>
      <c r="W494" s="36"/>
      <c r="X494" s="36"/>
      <c r="Y494" s="36"/>
      <c r="Z494" s="36"/>
      <c r="AA494" s="36"/>
      <c r="AB494" s="36"/>
      <c r="AC494" s="36"/>
      <c r="AD494" s="36"/>
      <c r="AE494" s="36"/>
      <c r="AQ494"/>
      <c r="AR494"/>
      <c r="AY494"/>
    </row>
    <row r="495" spans="19:51" x14ac:dyDescent="0.25">
      <c r="S495" s="36"/>
      <c r="T495" s="36"/>
      <c r="U495" s="36"/>
      <c r="V495" s="36"/>
      <c r="W495" s="36"/>
      <c r="X495" s="36"/>
      <c r="Y495" s="36"/>
      <c r="Z495" s="36"/>
      <c r="AA495" s="36"/>
      <c r="AB495" s="36"/>
      <c r="AC495" s="36"/>
      <c r="AD495" s="36"/>
      <c r="AE495" s="36"/>
      <c r="AQ495"/>
      <c r="AR495"/>
      <c r="AY495"/>
    </row>
    <row r="496" spans="19:51" x14ac:dyDescent="0.25">
      <c r="S496" s="36"/>
      <c r="T496" s="36"/>
      <c r="U496" s="36"/>
      <c r="V496" s="36"/>
      <c r="W496" s="36"/>
      <c r="X496" s="36"/>
      <c r="Y496" s="36"/>
      <c r="Z496" s="36"/>
      <c r="AA496" s="36"/>
      <c r="AB496" s="36"/>
      <c r="AC496" s="36"/>
      <c r="AD496" s="36"/>
      <c r="AE496" s="36"/>
      <c r="AQ496"/>
      <c r="AR496"/>
      <c r="AY496"/>
    </row>
    <row r="497" spans="19:51" x14ac:dyDescent="0.25">
      <c r="S497" s="36"/>
      <c r="T497" s="36"/>
      <c r="U497" s="36"/>
      <c r="V497" s="36"/>
      <c r="W497" s="36"/>
      <c r="X497" s="36"/>
      <c r="Y497" s="36"/>
      <c r="Z497" s="36"/>
      <c r="AA497" s="36"/>
      <c r="AB497" s="36"/>
      <c r="AC497" s="36"/>
      <c r="AD497" s="36"/>
      <c r="AE497" s="36"/>
      <c r="AQ497"/>
      <c r="AR497"/>
      <c r="AY497"/>
    </row>
    <row r="498" spans="19:51" x14ac:dyDescent="0.25">
      <c r="S498" s="36"/>
      <c r="T498" s="36"/>
      <c r="U498" s="36"/>
      <c r="V498" s="36"/>
      <c r="W498" s="36"/>
      <c r="X498" s="36"/>
      <c r="Y498" s="36"/>
      <c r="Z498" s="36"/>
      <c r="AA498" s="36"/>
      <c r="AB498" s="36"/>
      <c r="AC498" s="36"/>
      <c r="AD498" s="36"/>
      <c r="AE498" s="36"/>
      <c r="AQ498"/>
      <c r="AR498"/>
      <c r="AY498"/>
    </row>
    <row r="499" spans="19:51" x14ac:dyDescent="0.25">
      <c r="S499" s="36"/>
      <c r="T499" s="36"/>
      <c r="U499" s="36"/>
      <c r="V499" s="36"/>
      <c r="W499" s="36"/>
      <c r="X499" s="36"/>
      <c r="Y499" s="36"/>
      <c r="Z499" s="36"/>
      <c r="AA499" s="36"/>
      <c r="AB499" s="36"/>
      <c r="AC499" s="36"/>
      <c r="AD499" s="36"/>
      <c r="AE499" s="36"/>
      <c r="AQ499"/>
      <c r="AR499"/>
      <c r="AY499"/>
    </row>
    <row r="500" spans="19:51" x14ac:dyDescent="0.25">
      <c r="S500" s="36"/>
      <c r="T500" s="36"/>
      <c r="U500" s="36"/>
      <c r="V500" s="36"/>
      <c r="W500" s="36"/>
      <c r="X500" s="36"/>
      <c r="Y500" s="36"/>
      <c r="Z500" s="36"/>
      <c r="AA500" s="36"/>
      <c r="AB500" s="36"/>
      <c r="AC500" s="36"/>
      <c r="AD500" s="36"/>
      <c r="AE500" s="36"/>
      <c r="AQ500"/>
      <c r="AR500"/>
      <c r="AY500"/>
    </row>
    <row r="501" spans="19:51" x14ac:dyDescent="0.25">
      <c r="S501" s="36"/>
      <c r="T501" s="36"/>
      <c r="U501" s="36"/>
      <c r="V501" s="36"/>
      <c r="W501" s="36"/>
      <c r="X501" s="36"/>
      <c r="Y501" s="36"/>
      <c r="Z501" s="36"/>
      <c r="AA501" s="36"/>
      <c r="AB501" s="36"/>
      <c r="AC501" s="36"/>
      <c r="AD501" s="36"/>
      <c r="AE501" s="36"/>
      <c r="AQ501"/>
      <c r="AR501"/>
      <c r="AY501"/>
    </row>
    <row r="502" spans="19:51" x14ac:dyDescent="0.25">
      <c r="S502" s="36"/>
      <c r="T502" s="36"/>
      <c r="U502" s="36"/>
      <c r="V502" s="36"/>
      <c r="W502" s="36"/>
      <c r="X502" s="36"/>
      <c r="Y502" s="36"/>
      <c r="Z502" s="36"/>
      <c r="AA502" s="36"/>
      <c r="AB502" s="36"/>
      <c r="AC502" s="36"/>
      <c r="AD502" s="36"/>
      <c r="AE502" s="36"/>
      <c r="AQ502"/>
      <c r="AR502"/>
      <c r="AY502"/>
    </row>
    <row r="503" spans="19:51" x14ac:dyDescent="0.25">
      <c r="S503" s="36"/>
      <c r="T503" s="36"/>
      <c r="U503" s="36"/>
      <c r="V503" s="36"/>
      <c r="W503" s="36"/>
      <c r="X503" s="36"/>
      <c r="Y503" s="36"/>
      <c r="Z503" s="36"/>
      <c r="AA503" s="36"/>
      <c r="AB503" s="36"/>
      <c r="AC503" s="36"/>
      <c r="AD503" s="36"/>
      <c r="AE503" s="36"/>
      <c r="AQ503"/>
      <c r="AR503"/>
      <c r="AY503"/>
    </row>
    <row r="504" spans="19:51" x14ac:dyDescent="0.25">
      <c r="S504" s="36"/>
      <c r="T504" s="36"/>
      <c r="U504" s="36"/>
      <c r="V504" s="36"/>
      <c r="W504" s="36"/>
      <c r="X504" s="36"/>
      <c r="Y504" s="36"/>
      <c r="Z504" s="36"/>
      <c r="AA504" s="36"/>
      <c r="AB504" s="36"/>
      <c r="AC504" s="36"/>
      <c r="AD504" s="36"/>
      <c r="AE504" s="36"/>
      <c r="AQ504"/>
      <c r="AR504"/>
      <c r="AY504"/>
    </row>
    <row r="505" spans="19:51" x14ac:dyDescent="0.25">
      <c r="S505" s="36"/>
      <c r="T505" s="36"/>
      <c r="U505" s="36"/>
      <c r="V505" s="36"/>
      <c r="W505" s="36"/>
      <c r="X505" s="36"/>
      <c r="Y505" s="36"/>
      <c r="Z505" s="36"/>
      <c r="AA505" s="36"/>
      <c r="AB505" s="36"/>
      <c r="AC505" s="36"/>
      <c r="AD505" s="36"/>
      <c r="AE505" s="36"/>
      <c r="AQ505"/>
      <c r="AR505"/>
      <c r="AY505"/>
    </row>
    <row r="506" spans="19:51" x14ac:dyDescent="0.25">
      <c r="S506" s="36"/>
      <c r="T506" s="36"/>
      <c r="U506" s="36"/>
      <c r="V506" s="36"/>
      <c r="W506" s="36"/>
      <c r="X506" s="36"/>
      <c r="Y506" s="36"/>
      <c r="Z506" s="36"/>
      <c r="AA506" s="36"/>
      <c r="AB506" s="36"/>
      <c r="AC506" s="36"/>
      <c r="AD506" s="36"/>
      <c r="AE506" s="36"/>
      <c r="AQ506"/>
      <c r="AR506"/>
      <c r="AY506"/>
    </row>
    <row r="507" spans="19:51" x14ac:dyDescent="0.25">
      <c r="S507" s="36"/>
      <c r="T507" s="36"/>
      <c r="U507" s="36"/>
      <c r="V507" s="36"/>
      <c r="W507" s="36"/>
      <c r="X507" s="36"/>
      <c r="Y507" s="36"/>
      <c r="Z507" s="36"/>
      <c r="AA507" s="36"/>
      <c r="AB507" s="36"/>
      <c r="AC507" s="36"/>
      <c r="AD507" s="36"/>
      <c r="AE507" s="36"/>
      <c r="AQ507"/>
      <c r="AR507"/>
      <c r="AY507"/>
    </row>
    <row r="508" spans="19:51" x14ac:dyDescent="0.25">
      <c r="S508" s="36"/>
      <c r="T508" s="36"/>
      <c r="U508" s="36"/>
      <c r="V508" s="36"/>
      <c r="W508" s="36"/>
      <c r="X508" s="36"/>
      <c r="Y508" s="36"/>
      <c r="Z508" s="36"/>
      <c r="AA508" s="36"/>
      <c r="AB508" s="36"/>
      <c r="AC508" s="36"/>
      <c r="AD508" s="36"/>
      <c r="AE508" s="36"/>
      <c r="AQ508"/>
      <c r="AR508"/>
      <c r="AY508"/>
    </row>
    <row r="509" spans="19:51" x14ac:dyDescent="0.25">
      <c r="S509" s="36"/>
      <c r="T509" s="36"/>
      <c r="U509" s="36"/>
      <c r="V509" s="36"/>
      <c r="W509" s="36"/>
      <c r="X509" s="36"/>
      <c r="Y509" s="36"/>
      <c r="Z509" s="36"/>
      <c r="AA509" s="36"/>
      <c r="AB509" s="36"/>
      <c r="AC509" s="36"/>
      <c r="AD509" s="36"/>
      <c r="AE509" s="36"/>
      <c r="AQ509"/>
      <c r="AR509"/>
      <c r="AY509"/>
    </row>
    <row r="510" spans="19:51" x14ac:dyDescent="0.25">
      <c r="S510" s="36"/>
      <c r="T510" s="36"/>
      <c r="U510" s="36"/>
      <c r="V510" s="36"/>
      <c r="W510" s="36"/>
      <c r="X510" s="36"/>
      <c r="Y510" s="36"/>
      <c r="Z510" s="36"/>
      <c r="AA510" s="36"/>
      <c r="AB510" s="36"/>
      <c r="AC510" s="36"/>
      <c r="AD510" s="36"/>
      <c r="AE510" s="36"/>
      <c r="AQ510"/>
      <c r="AR510"/>
      <c r="AY510"/>
    </row>
    <row r="511" spans="19:51" x14ac:dyDescent="0.25">
      <c r="S511" s="36"/>
      <c r="T511" s="36"/>
      <c r="U511" s="36"/>
      <c r="V511" s="36"/>
      <c r="W511" s="36"/>
      <c r="X511" s="36"/>
      <c r="Y511" s="36"/>
      <c r="Z511" s="36"/>
      <c r="AA511" s="36"/>
      <c r="AB511" s="36"/>
      <c r="AC511" s="36"/>
      <c r="AD511" s="36"/>
      <c r="AE511" s="36"/>
      <c r="AQ511"/>
      <c r="AR511"/>
      <c r="AY511"/>
    </row>
    <row r="512" spans="19:51" x14ac:dyDescent="0.25">
      <c r="S512" s="36"/>
      <c r="T512" s="36"/>
      <c r="U512" s="36"/>
      <c r="V512" s="36"/>
      <c r="W512" s="36"/>
      <c r="X512" s="36"/>
      <c r="Y512" s="36"/>
      <c r="Z512" s="36"/>
      <c r="AA512" s="36"/>
      <c r="AB512" s="36"/>
      <c r="AC512" s="36"/>
      <c r="AD512" s="36"/>
      <c r="AE512" s="36"/>
      <c r="AQ512"/>
      <c r="AR512"/>
      <c r="AY512"/>
    </row>
    <row r="513" spans="19:51" x14ac:dyDescent="0.25">
      <c r="S513" s="36"/>
      <c r="T513" s="36"/>
      <c r="U513" s="36"/>
      <c r="V513" s="36"/>
      <c r="W513" s="36"/>
      <c r="X513" s="36"/>
      <c r="Y513" s="36"/>
      <c r="Z513" s="36"/>
      <c r="AA513" s="36"/>
      <c r="AB513" s="36"/>
      <c r="AC513" s="36"/>
      <c r="AD513" s="36"/>
      <c r="AE513" s="36"/>
      <c r="AQ513"/>
      <c r="AR513"/>
      <c r="AY513"/>
    </row>
    <row r="514" spans="19:51" x14ac:dyDescent="0.25">
      <c r="S514" s="36"/>
      <c r="T514" s="36"/>
      <c r="U514" s="36"/>
      <c r="V514" s="36"/>
      <c r="W514" s="36"/>
      <c r="X514" s="36"/>
      <c r="Y514" s="36"/>
      <c r="Z514" s="36"/>
      <c r="AA514" s="36"/>
      <c r="AB514" s="36"/>
      <c r="AC514" s="36"/>
      <c r="AD514" s="36"/>
      <c r="AE514" s="36"/>
      <c r="AQ514"/>
      <c r="AR514"/>
      <c r="AY514"/>
    </row>
    <row r="515" spans="19:51" x14ac:dyDescent="0.25">
      <c r="S515" s="36"/>
      <c r="T515" s="36"/>
      <c r="U515" s="36"/>
      <c r="V515" s="36"/>
      <c r="W515" s="36"/>
      <c r="X515" s="36"/>
      <c r="Y515" s="36"/>
      <c r="Z515" s="36"/>
      <c r="AA515" s="36"/>
      <c r="AB515" s="36"/>
      <c r="AC515" s="36"/>
      <c r="AD515" s="36"/>
      <c r="AE515" s="36"/>
      <c r="AQ515"/>
      <c r="AR515"/>
      <c r="AY515"/>
    </row>
    <row r="516" spans="19:51" x14ac:dyDescent="0.25">
      <c r="S516" s="36"/>
      <c r="T516" s="36"/>
      <c r="U516" s="36"/>
      <c r="V516" s="36"/>
      <c r="W516" s="36"/>
      <c r="X516" s="36"/>
      <c r="Y516" s="36"/>
      <c r="Z516" s="36"/>
      <c r="AA516" s="36"/>
      <c r="AB516" s="36"/>
      <c r="AC516" s="36"/>
      <c r="AD516" s="36"/>
      <c r="AE516" s="36"/>
      <c r="AQ516"/>
      <c r="AR516"/>
      <c r="AY516"/>
    </row>
    <row r="517" spans="19:51" x14ac:dyDescent="0.25">
      <c r="S517" s="36"/>
      <c r="T517" s="36"/>
      <c r="U517" s="36"/>
      <c r="V517" s="36"/>
      <c r="W517" s="36"/>
      <c r="X517" s="36"/>
      <c r="Y517" s="36"/>
      <c r="Z517" s="36"/>
      <c r="AA517" s="36"/>
      <c r="AB517" s="36"/>
      <c r="AC517" s="36"/>
      <c r="AD517" s="36"/>
      <c r="AE517" s="36"/>
      <c r="AQ517"/>
      <c r="AR517"/>
      <c r="AY517"/>
    </row>
    <row r="518" spans="19:51" x14ac:dyDescent="0.25">
      <c r="S518" s="36"/>
      <c r="T518" s="36"/>
      <c r="U518" s="36"/>
      <c r="V518" s="36"/>
      <c r="W518" s="36"/>
      <c r="X518" s="36"/>
      <c r="Y518" s="36"/>
      <c r="Z518" s="36"/>
      <c r="AA518" s="36"/>
      <c r="AB518" s="36"/>
      <c r="AC518" s="36"/>
      <c r="AD518" s="36"/>
      <c r="AE518" s="36"/>
      <c r="AQ518"/>
      <c r="AR518"/>
      <c r="AY518"/>
    </row>
    <row r="519" spans="19:51" x14ac:dyDescent="0.25">
      <c r="S519" s="36"/>
      <c r="T519" s="36"/>
      <c r="U519" s="36"/>
      <c r="V519" s="36"/>
      <c r="W519" s="36"/>
      <c r="X519" s="36"/>
      <c r="Y519" s="36"/>
      <c r="Z519" s="36"/>
      <c r="AA519" s="36"/>
      <c r="AB519" s="36"/>
      <c r="AC519" s="36"/>
      <c r="AD519" s="36"/>
      <c r="AE519" s="36"/>
      <c r="AQ519"/>
      <c r="AR519"/>
      <c r="AY519"/>
    </row>
    <row r="520" spans="19:51" x14ac:dyDescent="0.25">
      <c r="S520" s="36"/>
      <c r="T520" s="36"/>
      <c r="U520" s="36"/>
      <c r="V520" s="36"/>
      <c r="W520" s="36"/>
      <c r="X520" s="36"/>
      <c r="Y520" s="36"/>
      <c r="Z520" s="36"/>
      <c r="AA520" s="36"/>
      <c r="AB520" s="36"/>
      <c r="AC520" s="36"/>
      <c r="AD520" s="36"/>
      <c r="AE520" s="36"/>
      <c r="AQ520"/>
      <c r="AR520"/>
      <c r="AY520"/>
    </row>
    <row r="521" spans="19:51" x14ac:dyDescent="0.25">
      <c r="S521" s="36"/>
      <c r="T521" s="36"/>
      <c r="U521" s="36"/>
      <c r="V521" s="36"/>
      <c r="W521" s="36"/>
      <c r="X521" s="36"/>
      <c r="Y521" s="36"/>
      <c r="Z521" s="36"/>
      <c r="AA521" s="36"/>
      <c r="AB521" s="36"/>
      <c r="AC521" s="36"/>
      <c r="AD521" s="36"/>
      <c r="AE521" s="36"/>
      <c r="AQ521"/>
      <c r="AR521"/>
      <c r="AY521"/>
    </row>
    <row r="522" spans="19:51" x14ac:dyDescent="0.25">
      <c r="S522" s="36"/>
      <c r="T522" s="36"/>
      <c r="U522" s="36"/>
      <c r="V522" s="36"/>
      <c r="W522" s="36"/>
      <c r="X522" s="36"/>
      <c r="Y522" s="36"/>
      <c r="Z522" s="36"/>
      <c r="AA522" s="36"/>
      <c r="AB522" s="36"/>
      <c r="AC522" s="36"/>
      <c r="AD522" s="36"/>
      <c r="AE522" s="36"/>
      <c r="AQ522"/>
      <c r="AR522"/>
      <c r="AY522"/>
    </row>
    <row r="523" spans="19:51" x14ac:dyDescent="0.25">
      <c r="S523" s="36"/>
      <c r="T523" s="36"/>
      <c r="U523" s="36"/>
      <c r="V523" s="36"/>
      <c r="W523" s="36"/>
      <c r="X523" s="36"/>
      <c r="Y523" s="36"/>
      <c r="Z523" s="36"/>
      <c r="AA523" s="36"/>
      <c r="AB523" s="36"/>
      <c r="AC523" s="36"/>
      <c r="AD523" s="36"/>
      <c r="AE523" s="36"/>
      <c r="AQ523"/>
      <c r="AR523"/>
      <c r="AY523"/>
    </row>
    <row r="524" spans="19:51" x14ac:dyDescent="0.25">
      <c r="S524" s="36"/>
      <c r="T524" s="36"/>
      <c r="U524" s="36"/>
      <c r="V524" s="36"/>
      <c r="W524" s="36"/>
      <c r="X524" s="36"/>
      <c r="Y524" s="36"/>
      <c r="Z524" s="36"/>
      <c r="AA524" s="36"/>
      <c r="AB524" s="36"/>
      <c r="AC524" s="36"/>
      <c r="AD524" s="36"/>
      <c r="AE524" s="36"/>
      <c r="AQ524"/>
      <c r="AR524"/>
      <c r="AY524"/>
    </row>
    <row r="525" spans="19:51" x14ac:dyDescent="0.25">
      <c r="S525" s="36"/>
      <c r="T525" s="36"/>
      <c r="U525" s="36"/>
      <c r="V525" s="36"/>
      <c r="W525" s="36"/>
      <c r="X525" s="36"/>
      <c r="Y525" s="36"/>
      <c r="Z525" s="36"/>
      <c r="AA525" s="36"/>
      <c r="AB525" s="36"/>
      <c r="AC525" s="36"/>
      <c r="AD525" s="36"/>
      <c r="AE525" s="36"/>
      <c r="AQ525"/>
      <c r="AR525"/>
      <c r="AY525"/>
    </row>
    <row r="526" spans="19:51" x14ac:dyDescent="0.25">
      <c r="S526" s="36"/>
      <c r="T526" s="36"/>
      <c r="U526" s="36"/>
      <c r="V526" s="36"/>
      <c r="W526" s="36"/>
      <c r="X526" s="36"/>
      <c r="Y526" s="36"/>
      <c r="Z526" s="36"/>
      <c r="AA526" s="36"/>
      <c r="AB526" s="36"/>
      <c r="AC526" s="36"/>
      <c r="AD526" s="36"/>
      <c r="AE526" s="36"/>
      <c r="AQ526"/>
      <c r="AR526"/>
      <c r="AY526"/>
    </row>
    <row r="527" spans="19:51" x14ac:dyDescent="0.25">
      <c r="S527" s="36"/>
      <c r="T527" s="36"/>
      <c r="U527" s="36"/>
      <c r="V527" s="36"/>
      <c r="W527" s="36"/>
      <c r="X527" s="36"/>
      <c r="Y527" s="36"/>
      <c r="Z527" s="36"/>
      <c r="AA527" s="36"/>
      <c r="AB527" s="36"/>
      <c r="AC527" s="36"/>
      <c r="AD527" s="36"/>
      <c r="AE527" s="36"/>
      <c r="AQ527"/>
      <c r="AR527"/>
      <c r="AY527"/>
    </row>
    <row r="528" spans="19:51" x14ac:dyDescent="0.25">
      <c r="S528" s="36"/>
      <c r="T528" s="36"/>
      <c r="U528" s="36"/>
      <c r="V528" s="36"/>
      <c r="W528" s="36"/>
      <c r="X528" s="36"/>
      <c r="Y528" s="36"/>
      <c r="Z528" s="36"/>
      <c r="AA528" s="36"/>
      <c r="AB528" s="36"/>
      <c r="AC528" s="36"/>
      <c r="AD528" s="36"/>
      <c r="AE528" s="36"/>
      <c r="AQ528"/>
      <c r="AR528"/>
      <c r="AY528"/>
    </row>
    <row r="529" spans="19:51" x14ac:dyDescent="0.25">
      <c r="S529" s="36"/>
      <c r="T529" s="36"/>
      <c r="U529" s="36"/>
      <c r="V529" s="36"/>
      <c r="W529" s="36"/>
      <c r="X529" s="36"/>
      <c r="Y529" s="36"/>
      <c r="Z529" s="36"/>
      <c r="AA529" s="36"/>
      <c r="AB529" s="36"/>
      <c r="AC529" s="36"/>
      <c r="AD529" s="36"/>
      <c r="AE529" s="36"/>
      <c r="AQ529"/>
      <c r="AR529"/>
      <c r="AY529"/>
    </row>
    <row r="530" spans="19:51" x14ac:dyDescent="0.25">
      <c r="S530" s="36"/>
      <c r="T530" s="36"/>
      <c r="U530" s="36"/>
      <c r="V530" s="36"/>
      <c r="W530" s="36"/>
      <c r="X530" s="36"/>
      <c r="Y530" s="36"/>
      <c r="Z530" s="36"/>
      <c r="AA530" s="36"/>
      <c r="AB530" s="36"/>
      <c r="AC530" s="36"/>
      <c r="AD530" s="36"/>
      <c r="AE530" s="36"/>
      <c r="AQ530"/>
      <c r="AR530"/>
      <c r="AY530"/>
    </row>
    <row r="531" spans="19:51" x14ac:dyDescent="0.25">
      <c r="S531" s="36"/>
      <c r="T531" s="36"/>
      <c r="U531" s="36"/>
      <c r="V531" s="36"/>
      <c r="W531" s="36"/>
      <c r="X531" s="36"/>
      <c r="Y531" s="36"/>
      <c r="Z531" s="36"/>
      <c r="AA531" s="36"/>
      <c r="AB531" s="36"/>
      <c r="AC531" s="36"/>
      <c r="AD531" s="36"/>
      <c r="AE531" s="36"/>
      <c r="AQ531"/>
      <c r="AR531"/>
      <c r="AY531"/>
    </row>
    <row r="532" spans="19:51" x14ac:dyDescent="0.25">
      <c r="S532" s="36"/>
      <c r="T532" s="36"/>
      <c r="U532" s="36"/>
      <c r="V532" s="36"/>
      <c r="W532" s="36"/>
      <c r="X532" s="36"/>
      <c r="Y532" s="36"/>
      <c r="Z532" s="36"/>
      <c r="AA532" s="36"/>
      <c r="AB532" s="36"/>
      <c r="AC532" s="36"/>
      <c r="AD532" s="36"/>
      <c r="AE532" s="36"/>
      <c r="AQ532"/>
      <c r="AR532"/>
      <c r="AY532"/>
    </row>
    <row r="533" spans="19:51" x14ac:dyDescent="0.25">
      <c r="S533" s="36"/>
      <c r="T533" s="36"/>
      <c r="U533" s="36"/>
      <c r="V533" s="36"/>
      <c r="W533" s="36"/>
      <c r="X533" s="36"/>
      <c r="Y533" s="36"/>
      <c r="Z533" s="36"/>
      <c r="AA533" s="36"/>
      <c r="AB533" s="36"/>
      <c r="AC533" s="36"/>
      <c r="AD533" s="36"/>
      <c r="AE533" s="36"/>
      <c r="AQ533"/>
      <c r="AR533"/>
      <c r="AY533"/>
    </row>
    <row r="534" spans="19:51" x14ac:dyDescent="0.25">
      <c r="S534" s="36"/>
      <c r="T534" s="36"/>
      <c r="U534" s="36"/>
      <c r="V534" s="36"/>
      <c r="W534" s="36"/>
      <c r="X534" s="36"/>
      <c r="Y534" s="36"/>
      <c r="Z534" s="36"/>
      <c r="AA534" s="36"/>
      <c r="AB534" s="36"/>
      <c r="AC534" s="36"/>
      <c r="AD534" s="36"/>
      <c r="AE534" s="36"/>
      <c r="AQ534"/>
      <c r="AR534"/>
      <c r="AY534"/>
    </row>
    <row r="535" spans="19:51" x14ac:dyDescent="0.25">
      <c r="S535" s="36"/>
      <c r="T535" s="36"/>
      <c r="U535" s="36"/>
      <c r="V535" s="36"/>
      <c r="W535" s="36"/>
      <c r="X535" s="36"/>
      <c r="Y535" s="36"/>
      <c r="Z535" s="36"/>
      <c r="AA535" s="36"/>
      <c r="AB535" s="36"/>
      <c r="AC535" s="36"/>
      <c r="AD535" s="36"/>
      <c r="AE535" s="36"/>
      <c r="AQ535"/>
      <c r="AR535"/>
      <c r="AY535"/>
    </row>
    <row r="536" spans="19:51" x14ac:dyDescent="0.25">
      <c r="S536" s="36"/>
      <c r="T536" s="36"/>
      <c r="U536" s="36"/>
      <c r="V536" s="36"/>
      <c r="W536" s="36"/>
      <c r="X536" s="36"/>
      <c r="Y536" s="36"/>
      <c r="Z536" s="36"/>
      <c r="AA536" s="36"/>
      <c r="AB536" s="36"/>
      <c r="AC536" s="36"/>
      <c r="AD536" s="36"/>
      <c r="AE536" s="36"/>
      <c r="AQ536"/>
      <c r="AR536"/>
      <c r="AY536"/>
    </row>
    <row r="537" spans="19:51" x14ac:dyDescent="0.25">
      <c r="S537" s="36"/>
      <c r="T537" s="36"/>
      <c r="U537" s="36"/>
      <c r="V537" s="36"/>
      <c r="W537" s="36"/>
      <c r="X537" s="36"/>
      <c r="Y537" s="36"/>
      <c r="Z537" s="36"/>
      <c r="AA537" s="36"/>
      <c r="AB537" s="36"/>
      <c r="AC537" s="36"/>
      <c r="AD537" s="36"/>
      <c r="AE537" s="36"/>
      <c r="AQ537"/>
      <c r="AR537"/>
      <c r="AY537"/>
    </row>
    <row r="538" spans="19:51" x14ac:dyDescent="0.25">
      <c r="S538" s="36"/>
      <c r="T538" s="36"/>
      <c r="U538" s="36"/>
      <c r="V538" s="36"/>
      <c r="W538" s="36"/>
      <c r="X538" s="36"/>
      <c r="Y538" s="36"/>
      <c r="Z538" s="36"/>
      <c r="AA538" s="36"/>
      <c r="AB538" s="36"/>
      <c r="AC538" s="36"/>
      <c r="AD538" s="36"/>
      <c r="AE538" s="36"/>
      <c r="AQ538"/>
      <c r="AR538"/>
      <c r="AY538"/>
    </row>
    <row r="539" spans="19:51" x14ac:dyDescent="0.25">
      <c r="S539" s="36"/>
      <c r="T539" s="36"/>
      <c r="U539" s="36"/>
      <c r="V539" s="36"/>
      <c r="W539" s="36"/>
      <c r="X539" s="36"/>
      <c r="Y539" s="36"/>
      <c r="Z539" s="36"/>
      <c r="AA539" s="36"/>
      <c r="AB539" s="36"/>
      <c r="AC539" s="36"/>
      <c r="AD539" s="36"/>
      <c r="AE539" s="36"/>
      <c r="AQ539"/>
      <c r="AR539"/>
      <c r="AY539"/>
    </row>
    <row r="540" spans="19:51" x14ac:dyDescent="0.25">
      <c r="S540" s="36"/>
      <c r="T540" s="36"/>
      <c r="U540" s="36"/>
      <c r="V540" s="36"/>
      <c r="W540" s="36"/>
      <c r="X540" s="36"/>
      <c r="Y540" s="36"/>
      <c r="Z540" s="36"/>
      <c r="AA540" s="36"/>
      <c r="AB540" s="36"/>
      <c r="AC540" s="36"/>
      <c r="AD540" s="36"/>
      <c r="AE540" s="36"/>
      <c r="AQ540"/>
      <c r="AR540"/>
      <c r="AY540"/>
    </row>
    <row r="541" spans="19:51" x14ac:dyDescent="0.25">
      <c r="S541" s="36"/>
      <c r="T541" s="36"/>
      <c r="U541" s="36"/>
      <c r="V541" s="36"/>
      <c r="W541" s="36"/>
      <c r="X541" s="36"/>
      <c r="Y541" s="36"/>
      <c r="Z541" s="36"/>
      <c r="AA541" s="36"/>
      <c r="AB541" s="36"/>
      <c r="AC541" s="36"/>
      <c r="AD541" s="36"/>
      <c r="AE541" s="36"/>
      <c r="AQ541"/>
      <c r="AR541"/>
      <c r="AY541"/>
    </row>
    <row r="542" spans="19:51" x14ac:dyDescent="0.25">
      <c r="S542" s="36"/>
      <c r="T542" s="36"/>
      <c r="U542" s="36"/>
      <c r="V542" s="36"/>
      <c r="W542" s="36"/>
      <c r="X542" s="36"/>
      <c r="Y542" s="36"/>
      <c r="Z542" s="36"/>
      <c r="AA542" s="36"/>
      <c r="AB542" s="36"/>
      <c r="AC542" s="36"/>
      <c r="AD542" s="36"/>
      <c r="AE542" s="36"/>
      <c r="AQ542"/>
      <c r="AR542"/>
      <c r="AY542"/>
    </row>
    <row r="543" spans="19:51" x14ac:dyDescent="0.25">
      <c r="S543" s="36"/>
      <c r="T543" s="36"/>
      <c r="U543" s="36"/>
      <c r="V543" s="36"/>
      <c r="W543" s="36"/>
      <c r="X543" s="36"/>
      <c r="Y543" s="36"/>
      <c r="Z543" s="36"/>
      <c r="AA543" s="36"/>
      <c r="AB543" s="36"/>
      <c r="AC543" s="36"/>
      <c r="AD543" s="36"/>
      <c r="AE543" s="36"/>
      <c r="AQ543"/>
      <c r="AR543"/>
      <c r="AY543"/>
    </row>
    <row r="544" spans="19:51" x14ac:dyDescent="0.25">
      <c r="S544" s="36"/>
      <c r="T544" s="36"/>
      <c r="U544" s="36"/>
      <c r="V544" s="36"/>
      <c r="W544" s="36"/>
      <c r="X544" s="36"/>
      <c r="Y544" s="36"/>
      <c r="Z544" s="36"/>
      <c r="AA544" s="36"/>
      <c r="AB544" s="36"/>
      <c r="AC544" s="36"/>
      <c r="AD544" s="36"/>
      <c r="AE544" s="36"/>
      <c r="AQ544"/>
      <c r="AR544"/>
      <c r="AY544"/>
    </row>
    <row r="545" spans="19:51" x14ac:dyDescent="0.25">
      <c r="S545" s="36"/>
      <c r="T545" s="36"/>
      <c r="U545" s="36"/>
      <c r="V545" s="36"/>
      <c r="W545" s="36"/>
      <c r="X545" s="36"/>
      <c r="Y545" s="36"/>
      <c r="Z545" s="36"/>
      <c r="AA545" s="36"/>
      <c r="AB545" s="36"/>
      <c r="AC545" s="36"/>
      <c r="AD545" s="36"/>
      <c r="AE545" s="36"/>
      <c r="AQ545"/>
      <c r="AR545"/>
      <c r="AY545"/>
    </row>
    <row r="546" spans="19:51" x14ac:dyDescent="0.25">
      <c r="S546" s="36"/>
      <c r="T546" s="36"/>
      <c r="U546" s="36"/>
      <c r="V546" s="36"/>
      <c r="W546" s="36"/>
      <c r="X546" s="36"/>
      <c r="Y546" s="36"/>
      <c r="Z546" s="36"/>
      <c r="AA546" s="36"/>
      <c r="AB546" s="36"/>
      <c r="AC546" s="36"/>
      <c r="AD546" s="36"/>
      <c r="AE546" s="36"/>
      <c r="AQ546"/>
      <c r="AR546"/>
      <c r="AY546"/>
    </row>
    <row r="547" spans="19:51" x14ac:dyDescent="0.25">
      <c r="S547" s="36"/>
      <c r="T547" s="36"/>
      <c r="U547" s="36"/>
      <c r="V547" s="36"/>
      <c r="W547" s="36"/>
      <c r="X547" s="36"/>
      <c r="Y547" s="36"/>
      <c r="Z547" s="36"/>
      <c r="AA547" s="36"/>
      <c r="AB547" s="36"/>
      <c r="AC547" s="36"/>
      <c r="AD547" s="36"/>
      <c r="AE547" s="36"/>
      <c r="AQ547"/>
      <c r="AR547"/>
      <c r="AY547"/>
    </row>
    <row r="548" spans="19:51" x14ac:dyDescent="0.25">
      <c r="S548" s="36"/>
      <c r="T548" s="36"/>
      <c r="U548" s="36"/>
      <c r="V548" s="36"/>
      <c r="W548" s="36"/>
      <c r="X548" s="36"/>
      <c r="Y548" s="36"/>
      <c r="Z548" s="36"/>
      <c r="AA548" s="36"/>
      <c r="AB548" s="36"/>
      <c r="AC548" s="36"/>
      <c r="AD548" s="36"/>
      <c r="AE548" s="36"/>
      <c r="AQ548"/>
      <c r="AR548"/>
      <c r="AY548"/>
    </row>
    <row r="549" spans="19:51" x14ac:dyDescent="0.25">
      <c r="S549" s="36"/>
      <c r="T549" s="36"/>
      <c r="U549" s="36"/>
      <c r="V549" s="36"/>
      <c r="W549" s="36"/>
      <c r="X549" s="36"/>
      <c r="Y549" s="36"/>
      <c r="Z549" s="36"/>
      <c r="AA549" s="36"/>
      <c r="AB549" s="36"/>
      <c r="AC549" s="36"/>
      <c r="AD549" s="36"/>
      <c r="AE549" s="36"/>
      <c r="AQ549"/>
      <c r="AR549"/>
      <c r="AY549"/>
    </row>
    <row r="550" spans="19:51" x14ac:dyDescent="0.25">
      <c r="S550" s="36"/>
      <c r="T550" s="36"/>
      <c r="U550" s="36"/>
      <c r="V550" s="36"/>
      <c r="W550" s="36"/>
      <c r="X550" s="36"/>
      <c r="Y550" s="36"/>
      <c r="Z550" s="36"/>
      <c r="AA550" s="36"/>
      <c r="AB550" s="36"/>
      <c r="AC550" s="36"/>
      <c r="AD550" s="36"/>
      <c r="AE550" s="36"/>
      <c r="AQ550"/>
      <c r="AR550"/>
      <c r="AY550"/>
    </row>
    <row r="551" spans="19:51" x14ac:dyDescent="0.25">
      <c r="S551" s="36"/>
      <c r="T551" s="36"/>
      <c r="U551" s="36"/>
      <c r="V551" s="36"/>
      <c r="W551" s="36"/>
      <c r="X551" s="36"/>
      <c r="Y551" s="36"/>
      <c r="Z551" s="36"/>
      <c r="AA551" s="36"/>
      <c r="AB551" s="36"/>
      <c r="AC551" s="36"/>
      <c r="AD551" s="36"/>
      <c r="AE551" s="36"/>
      <c r="AQ551"/>
      <c r="AR551"/>
      <c r="AY551"/>
    </row>
    <row r="552" spans="19:51" x14ac:dyDescent="0.25">
      <c r="S552" s="36"/>
      <c r="T552" s="36"/>
      <c r="U552" s="36"/>
      <c r="V552" s="36"/>
      <c r="W552" s="36"/>
      <c r="X552" s="36"/>
      <c r="Y552" s="36"/>
      <c r="Z552" s="36"/>
      <c r="AA552" s="36"/>
      <c r="AB552" s="36"/>
      <c r="AC552" s="36"/>
      <c r="AD552" s="36"/>
      <c r="AE552" s="36"/>
      <c r="AQ552"/>
      <c r="AR552"/>
      <c r="AY552"/>
    </row>
    <row r="553" spans="19:51" x14ac:dyDescent="0.25">
      <c r="S553" s="36"/>
      <c r="T553" s="36"/>
      <c r="U553" s="36"/>
      <c r="V553" s="36"/>
      <c r="W553" s="36"/>
      <c r="X553" s="36"/>
      <c r="Y553" s="36"/>
      <c r="Z553" s="36"/>
      <c r="AA553" s="36"/>
      <c r="AB553" s="36"/>
      <c r="AC553" s="36"/>
      <c r="AD553" s="36"/>
      <c r="AE553" s="36"/>
      <c r="AQ553"/>
      <c r="AR553"/>
      <c r="AY553"/>
    </row>
    <row r="554" spans="19:51" x14ac:dyDescent="0.25">
      <c r="S554" s="36"/>
      <c r="T554" s="36"/>
      <c r="U554" s="36"/>
      <c r="V554" s="36"/>
      <c r="W554" s="36"/>
      <c r="X554" s="36"/>
      <c r="Y554" s="36"/>
      <c r="Z554" s="36"/>
      <c r="AA554" s="36"/>
      <c r="AB554" s="36"/>
      <c r="AC554" s="36"/>
      <c r="AD554" s="36"/>
      <c r="AE554" s="36"/>
      <c r="AQ554"/>
      <c r="AR554"/>
      <c r="AY554"/>
    </row>
    <row r="555" spans="19:51" x14ac:dyDescent="0.25">
      <c r="S555" s="36"/>
      <c r="T555" s="36"/>
      <c r="U555" s="36"/>
      <c r="V555" s="36"/>
      <c r="W555" s="36"/>
      <c r="X555" s="36"/>
      <c r="Y555" s="36"/>
      <c r="Z555" s="36"/>
      <c r="AA555" s="36"/>
      <c r="AB555" s="36"/>
      <c r="AC555" s="36"/>
      <c r="AD555" s="36"/>
      <c r="AE555" s="36"/>
      <c r="AQ555"/>
      <c r="AR555"/>
      <c r="AY555"/>
    </row>
    <row r="556" spans="19:51" x14ac:dyDescent="0.25">
      <c r="S556" s="36"/>
      <c r="T556" s="36"/>
      <c r="U556" s="36"/>
      <c r="V556" s="36"/>
      <c r="W556" s="36"/>
      <c r="X556" s="36"/>
      <c r="Y556" s="36"/>
      <c r="Z556" s="36"/>
      <c r="AA556" s="36"/>
      <c r="AB556" s="36"/>
      <c r="AC556" s="36"/>
      <c r="AD556" s="36"/>
      <c r="AE556" s="36"/>
      <c r="AQ556"/>
      <c r="AR556"/>
      <c r="AY556"/>
    </row>
    <row r="557" spans="19:51" x14ac:dyDescent="0.25">
      <c r="S557" s="36"/>
      <c r="T557" s="36"/>
      <c r="U557" s="36"/>
      <c r="V557" s="36"/>
      <c r="W557" s="36"/>
      <c r="X557" s="36"/>
      <c r="Y557" s="36"/>
      <c r="Z557" s="36"/>
      <c r="AA557" s="36"/>
      <c r="AB557" s="36"/>
      <c r="AC557" s="36"/>
      <c r="AD557" s="36"/>
      <c r="AE557" s="36"/>
      <c r="AQ557"/>
      <c r="AR557"/>
      <c r="AY557"/>
    </row>
    <row r="558" spans="19:51" x14ac:dyDescent="0.25">
      <c r="S558" s="36"/>
      <c r="T558" s="36"/>
      <c r="U558" s="36"/>
      <c r="V558" s="36"/>
      <c r="W558" s="36"/>
      <c r="X558" s="36"/>
      <c r="Y558" s="36"/>
      <c r="Z558" s="36"/>
      <c r="AA558" s="36"/>
      <c r="AB558" s="36"/>
      <c r="AC558" s="36"/>
      <c r="AD558" s="36"/>
      <c r="AE558" s="36"/>
      <c r="AQ558"/>
      <c r="AR558"/>
      <c r="AY558"/>
    </row>
    <row r="559" spans="19:51" x14ac:dyDescent="0.25">
      <c r="S559" s="36"/>
      <c r="T559" s="36"/>
      <c r="U559" s="36"/>
      <c r="V559" s="36"/>
      <c r="W559" s="36"/>
      <c r="X559" s="36"/>
      <c r="Y559" s="36"/>
      <c r="Z559" s="36"/>
      <c r="AA559" s="36"/>
      <c r="AB559" s="36"/>
      <c r="AC559" s="36"/>
      <c r="AD559" s="36"/>
      <c r="AE559" s="36"/>
      <c r="AQ559"/>
      <c r="AR559"/>
      <c r="AY559"/>
    </row>
    <row r="560" spans="19:51" x14ac:dyDescent="0.25">
      <c r="S560" s="36"/>
      <c r="T560" s="36"/>
      <c r="U560" s="36"/>
      <c r="V560" s="36"/>
      <c r="W560" s="36"/>
      <c r="X560" s="36"/>
      <c r="Y560" s="36"/>
      <c r="Z560" s="36"/>
      <c r="AA560" s="36"/>
      <c r="AB560" s="36"/>
      <c r="AC560" s="36"/>
      <c r="AD560" s="36"/>
      <c r="AE560" s="36"/>
      <c r="AQ560"/>
      <c r="AR560"/>
      <c r="AY560"/>
    </row>
    <row r="561" spans="19:51" x14ac:dyDescent="0.25">
      <c r="S561" s="36"/>
      <c r="T561" s="36"/>
      <c r="U561" s="36"/>
      <c r="V561" s="36"/>
      <c r="W561" s="36"/>
      <c r="X561" s="36"/>
      <c r="Y561" s="36"/>
      <c r="Z561" s="36"/>
      <c r="AA561" s="36"/>
      <c r="AB561" s="36"/>
      <c r="AC561" s="36"/>
      <c r="AD561" s="36"/>
      <c r="AE561" s="36"/>
      <c r="AQ561"/>
      <c r="AR561"/>
      <c r="AY561"/>
    </row>
    <row r="562" spans="19:51" x14ac:dyDescent="0.25">
      <c r="S562" s="36"/>
      <c r="T562" s="36"/>
      <c r="U562" s="36"/>
      <c r="V562" s="36"/>
      <c r="W562" s="36"/>
      <c r="X562" s="36"/>
      <c r="Y562" s="36"/>
      <c r="Z562" s="36"/>
      <c r="AA562" s="36"/>
      <c r="AB562" s="36"/>
      <c r="AC562" s="36"/>
      <c r="AD562" s="36"/>
      <c r="AE562" s="36"/>
      <c r="AQ562"/>
      <c r="AR562"/>
      <c r="AY562"/>
    </row>
    <row r="563" spans="19:51" x14ac:dyDescent="0.25">
      <c r="S563" s="36"/>
      <c r="T563" s="36"/>
      <c r="U563" s="36"/>
      <c r="V563" s="36"/>
      <c r="W563" s="36"/>
      <c r="X563" s="36"/>
      <c r="Y563" s="36"/>
      <c r="Z563" s="36"/>
      <c r="AA563" s="36"/>
      <c r="AB563" s="36"/>
      <c r="AC563" s="36"/>
      <c r="AD563" s="36"/>
      <c r="AE563" s="36"/>
      <c r="AQ563"/>
      <c r="AR563"/>
      <c r="AY563"/>
    </row>
    <row r="564" spans="19:51" x14ac:dyDescent="0.25">
      <c r="S564" s="36"/>
      <c r="T564" s="36"/>
      <c r="U564" s="36"/>
      <c r="V564" s="36"/>
      <c r="W564" s="36"/>
      <c r="X564" s="36"/>
      <c r="Y564" s="36"/>
      <c r="Z564" s="36"/>
      <c r="AA564" s="36"/>
      <c r="AB564" s="36"/>
      <c r="AC564" s="36"/>
      <c r="AD564" s="36"/>
      <c r="AE564" s="36"/>
      <c r="AQ564"/>
      <c r="AR564"/>
      <c r="AY564"/>
    </row>
    <row r="565" spans="19:51" x14ac:dyDescent="0.25">
      <c r="S565" s="36"/>
      <c r="T565" s="36"/>
      <c r="U565" s="36"/>
      <c r="V565" s="36"/>
      <c r="W565" s="36"/>
      <c r="X565" s="36"/>
      <c r="Y565" s="36"/>
      <c r="Z565" s="36"/>
      <c r="AA565" s="36"/>
      <c r="AB565" s="36"/>
      <c r="AC565" s="36"/>
      <c r="AD565" s="36"/>
      <c r="AE565" s="36"/>
      <c r="AQ565"/>
      <c r="AR565"/>
      <c r="AY565"/>
    </row>
    <row r="566" spans="19:51" x14ac:dyDescent="0.25">
      <c r="S566" s="36"/>
      <c r="T566" s="36"/>
      <c r="U566" s="36"/>
      <c r="V566" s="36"/>
      <c r="W566" s="36"/>
      <c r="X566" s="36"/>
      <c r="Y566" s="36"/>
      <c r="Z566" s="36"/>
      <c r="AA566" s="36"/>
      <c r="AB566" s="36"/>
      <c r="AC566" s="36"/>
      <c r="AD566" s="36"/>
      <c r="AE566" s="36"/>
      <c r="AQ566"/>
      <c r="AR566"/>
      <c r="AY566"/>
    </row>
    <row r="567" spans="19:51" x14ac:dyDescent="0.25">
      <c r="S567" s="36"/>
      <c r="T567" s="36"/>
      <c r="U567" s="36"/>
      <c r="V567" s="36"/>
      <c r="W567" s="36"/>
      <c r="X567" s="36"/>
      <c r="Y567" s="36"/>
      <c r="Z567" s="36"/>
      <c r="AA567" s="36"/>
      <c r="AB567" s="36"/>
      <c r="AC567" s="36"/>
      <c r="AD567" s="36"/>
      <c r="AE567" s="36"/>
      <c r="AQ567"/>
      <c r="AR567"/>
      <c r="AY567"/>
    </row>
    <row r="568" spans="19:51" x14ac:dyDescent="0.25">
      <c r="S568" s="36"/>
      <c r="T568" s="36"/>
      <c r="U568" s="36"/>
      <c r="V568" s="36"/>
      <c r="W568" s="36"/>
      <c r="X568" s="36"/>
      <c r="Y568" s="36"/>
      <c r="Z568" s="36"/>
      <c r="AA568" s="36"/>
      <c r="AB568" s="36"/>
      <c r="AC568" s="36"/>
      <c r="AD568" s="36"/>
      <c r="AE568" s="36"/>
      <c r="AQ568"/>
      <c r="AR568"/>
      <c r="AY568"/>
    </row>
    <row r="569" spans="19:51" x14ac:dyDescent="0.25">
      <c r="S569" s="36"/>
      <c r="T569" s="36"/>
      <c r="U569" s="36"/>
      <c r="V569" s="36"/>
      <c r="W569" s="36"/>
      <c r="X569" s="36"/>
      <c r="Y569" s="36"/>
      <c r="Z569" s="36"/>
      <c r="AA569" s="36"/>
      <c r="AB569" s="36"/>
      <c r="AC569" s="36"/>
      <c r="AD569" s="36"/>
      <c r="AE569" s="36"/>
      <c r="AQ569"/>
      <c r="AR569"/>
      <c r="AY569"/>
    </row>
    <row r="570" spans="19:51" x14ac:dyDescent="0.25">
      <c r="S570" s="36"/>
      <c r="T570" s="36"/>
      <c r="U570" s="36"/>
      <c r="V570" s="36"/>
      <c r="W570" s="36"/>
      <c r="X570" s="36"/>
      <c r="Y570" s="36"/>
      <c r="Z570" s="36"/>
      <c r="AA570" s="36"/>
      <c r="AB570" s="36"/>
      <c r="AC570" s="36"/>
      <c r="AD570" s="36"/>
      <c r="AE570" s="36"/>
      <c r="AQ570"/>
      <c r="AR570"/>
      <c r="AY570"/>
    </row>
    <row r="571" spans="19:51" x14ac:dyDescent="0.25">
      <c r="S571" s="36"/>
      <c r="T571" s="36"/>
      <c r="U571" s="36"/>
      <c r="V571" s="36"/>
      <c r="W571" s="36"/>
      <c r="X571" s="36"/>
      <c r="Y571" s="36"/>
      <c r="Z571" s="36"/>
      <c r="AA571" s="36"/>
      <c r="AB571" s="36"/>
      <c r="AC571" s="36"/>
      <c r="AD571" s="36"/>
      <c r="AE571" s="36"/>
      <c r="AQ571"/>
      <c r="AR571"/>
      <c r="AY571"/>
    </row>
    <row r="572" spans="19:51" x14ac:dyDescent="0.25">
      <c r="S572" s="36"/>
      <c r="T572" s="36"/>
      <c r="U572" s="36"/>
      <c r="V572" s="36"/>
      <c r="W572" s="36"/>
      <c r="X572" s="36"/>
      <c r="Y572" s="36"/>
      <c r="Z572" s="36"/>
      <c r="AA572" s="36"/>
      <c r="AB572" s="36"/>
      <c r="AC572" s="36"/>
      <c r="AD572" s="36"/>
      <c r="AE572" s="36"/>
      <c r="AQ572"/>
      <c r="AR572"/>
      <c r="AY572"/>
    </row>
    <row r="573" spans="19:51" x14ac:dyDescent="0.25">
      <c r="S573" s="36"/>
      <c r="T573" s="36"/>
      <c r="U573" s="36"/>
      <c r="V573" s="36"/>
      <c r="W573" s="36"/>
      <c r="X573" s="36"/>
      <c r="Y573" s="36"/>
      <c r="Z573" s="36"/>
      <c r="AA573" s="36"/>
      <c r="AB573" s="36"/>
      <c r="AC573" s="36"/>
      <c r="AD573" s="36"/>
      <c r="AE573" s="36"/>
      <c r="AQ573"/>
      <c r="AR573"/>
      <c r="AY573"/>
    </row>
    <row r="574" spans="19:51" x14ac:dyDescent="0.25">
      <c r="S574" s="36"/>
      <c r="T574" s="36"/>
      <c r="U574" s="36"/>
      <c r="V574" s="36"/>
      <c r="W574" s="36"/>
      <c r="X574" s="36"/>
      <c r="Y574" s="36"/>
      <c r="Z574" s="36"/>
      <c r="AA574" s="36"/>
      <c r="AB574" s="36"/>
      <c r="AC574" s="36"/>
      <c r="AD574" s="36"/>
      <c r="AE574" s="36"/>
      <c r="AQ574"/>
      <c r="AR574"/>
      <c r="AY574"/>
    </row>
    <row r="575" spans="19:51" x14ac:dyDescent="0.25">
      <c r="S575" s="36"/>
      <c r="T575" s="36"/>
      <c r="U575" s="36"/>
      <c r="V575" s="36"/>
      <c r="W575" s="36"/>
      <c r="X575" s="36"/>
      <c r="Y575" s="36"/>
      <c r="Z575" s="36"/>
      <c r="AA575" s="36"/>
      <c r="AB575" s="36"/>
      <c r="AC575" s="36"/>
      <c r="AD575" s="36"/>
      <c r="AE575" s="36"/>
      <c r="AQ575"/>
      <c r="AR575"/>
      <c r="AY575"/>
    </row>
    <row r="576" spans="19:51" x14ac:dyDescent="0.25">
      <c r="S576" s="36"/>
      <c r="T576" s="36"/>
      <c r="U576" s="36"/>
      <c r="V576" s="36"/>
      <c r="W576" s="36"/>
      <c r="X576" s="36"/>
      <c r="Y576" s="36"/>
      <c r="Z576" s="36"/>
      <c r="AA576" s="36"/>
      <c r="AB576" s="36"/>
      <c r="AC576" s="36"/>
      <c r="AD576" s="36"/>
      <c r="AE576" s="36"/>
      <c r="AQ576"/>
      <c r="AR576"/>
      <c r="AY576"/>
    </row>
    <row r="577" spans="19:51" x14ac:dyDescent="0.25">
      <c r="S577" s="36"/>
      <c r="T577" s="36"/>
      <c r="U577" s="36"/>
      <c r="V577" s="36"/>
      <c r="W577" s="36"/>
      <c r="X577" s="36"/>
      <c r="Y577" s="36"/>
      <c r="Z577" s="36"/>
      <c r="AA577" s="36"/>
      <c r="AB577" s="36"/>
      <c r="AC577" s="36"/>
      <c r="AD577" s="36"/>
      <c r="AE577" s="36"/>
      <c r="AQ577"/>
      <c r="AR577"/>
      <c r="AY577"/>
    </row>
    <row r="578" spans="19:51" x14ac:dyDescent="0.25">
      <c r="S578" s="36"/>
      <c r="T578" s="36"/>
      <c r="U578" s="36"/>
      <c r="V578" s="36"/>
      <c r="W578" s="36"/>
      <c r="X578" s="36"/>
      <c r="Y578" s="36"/>
      <c r="Z578" s="36"/>
      <c r="AA578" s="36"/>
      <c r="AB578" s="36"/>
      <c r="AC578" s="36"/>
      <c r="AD578" s="36"/>
      <c r="AE578" s="36"/>
      <c r="AQ578"/>
      <c r="AR578"/>
      <c r="AY578"/>
    </row>
    <row r="579" spans="19:51" x14ac:dyDescent="0.25">
      <c r="S579" s="36"/>
      <c r="T579" s="36"/>
      <c r="U579" s="36"/>
      <c r="V579" s="36"/>
      <c r="W579" s="36"/>
      <c r="X579" s="36"/>
      <c r="Y579" s="36"/>
      <c r="Z579" s="36"/>
      <c r="AA579" s="36"/>
      <c r="AB579" s="36"/>
      <c r="AC579" s="36"/>
      <c r="AD579" s="36"/>
      <c r="AE579" s="36"/>
      <c r="AQ579"/>
      <c r="AR579"/>
      <c r="AY579"/>
    </row>
    <row r="580" spans="19:51" x14ac:dyDescent="0.25">
      <c r="S580" s="36"/>
      <c r="T580" s="36"/>
      <c r="U580" s="36"/>
      <c r="V580" s="36"/>
      <c r="W580" s="36"/>
      <c r="X580" s="36"/>
      <c r="Y580" s="36"/>
      <c r="Z580" s="36"/>
      <c r="AA580" s="36"/>
      <c r="AB580" s="36"/>
      <c r="AC580" s="36"/>
      <c r="AD580" s="36"/>
      <c r="AE580" s="36"/>
      <c r="AQ580"/>
      <c r="AR580"/>
      <c r="AY580"/>
    </row>
    <row r="581" spans="19:51" x14ac:dyDescent="0.25">
      <c r="S581" s="36"/>
      <c r="T581" s="36"/>
      <c r="U581" s="36"/>
      <c r="V581" s="36"/>
      <c r="W581" s="36"/>
      <c r="X581" s="36"/>
      <c r="Y581" s="36"/>
      <c r="Z581" s="36"/>
      <c r="AA581" s="36"/>
      <c r="AB581" s="36"/>
      <c r="AC581" s="36"/>
      <c r="AD581" s="36"/>
      <c r="AE581" s="36"/>
      <c r="AQ581"/>
      <c r="AR581"/>
      <c r="AY581"/>
    </row>
    <row r="582" spans="19:51" x14ac:dyDescent="0.25">
      <c r="S582" s="36"/>
      <c r="T582" s="36"/>
      <c r="U582" s="36"/>
      <c r="V582" s="36"/>
      <c r="W582" s="36"/>
      <c r="X582" s="36"/>
      <c r="Y582" s="36"/>
      <c r="Z582" s="36"/>
      <c r="AA582" s="36"/>
      <c r="AB582" s="36"/>
      <c r="AC582" s="36"/>
      <c r="AD582" s="36"/>
      <c r="AE582" s="36"/>
      <c r="AQ582"/>
      <c r="AR582"/>
      <c r="AY582"/>
    </row>
    <row r="583" spans="19:51" x14ac:dyDescent="0.25">
      <c r="S583" s="36"/>
      <c r="T583" s="36"/>
      <c r="U583" s="36"/>
      <c r="V583" s="36"/>
      <c r="W583" s="36"/>
      <c r="X583" s="36"/>
      <c r="Y583" s="36"/>
      <c r="Z583" s="36"/>
      <c r="AA583" s="36"/>
      <c r="AB583" s="36"/>
      <c r="AC583" s="36"/>
      <c r="AD583" s="36"/>
      <c r="AE583" s="36"/>
      <c r="AQ583"/>
      <c r="AR583"/>
      <c r="AY583"/>
    </row>
    <row r="584" spans="19:51" x14ac:dyDescent="0.25">
      <c r="S584" s="36"/>
      <c r="T584" s="36"/>
      <c r="U584" s="36"/>
      <c r="V584" s="36"/>
      <c r="W584" s="36"/>
      <c r="X584" s="36"/>
      <c r="Y584" s="36"/>
      <c r="Z584" s="36"/>
      <c r="AA584" s="36"/>
      <c r="AB584" s="36"/>
      <c r="AC584" s="36"/>
      <c r="AD584" s="36"/>
      <c r="AE584" s="36"/>
      <c r="AQ584"/>
      <c r="AR584"/>
      <c r="AY584"/>
    </row>
    <row r="585" spans="19:51" x14ac:dyDescent="0.25">
      <c r="S585" s="36"/>
      <c r="T585" s="36"/>
      <c r="U585" s="36"/>
      <c r="V585" s="36"/>
      <c r="W585" s="36"/>
      <c r="X585" s="36"/>
      <c r="Y585" s="36"/>
      <c r="Z585" s="36"/>
      <c r="AA585" s="36"/>
      <c r="AB585" s="36"/>
      <c r="AC585" s="36"/>
      <c r="AD585" s="36"/>
      <c r="AE585" s="36"/>
      <c r="AQ585"/>
      <c r="AR585"/>
      <c r="AY585"/>
    </row>
    <row r="586" spans="19:51" x14ac:dyDescent="0.25">
      <c r="S586" s="36"/>
      <c r="T586" s="36"/>
      <c r="U586" s="36"/>
      <c r="V586" s="36"/>
      <c r="W586" s="36"/>
      <c r="X586" s="36"/>
      <c r="Y586" s="36"/>
      <c r="Z586" s="36"/>
      <c r="AA586" s="36"/>
      <c r="AB586" s="36"/>
      <c r="AC586" s="36"/>
      <c r="AD586" s="36"/>
      <c r="AE586" s="36"/>
      <c r="AQ586"/>
      <c r="AR586"/>
      <c r="AY586"/>
    </row>
    <row r="587" spans="19:51" x14ac:dyDescent="0.25">
      <c r="S587" s="36"/>
      <c r="T587" s="36"/>
      <c r="U587" s="36"/>
      <c r="V587" s="36"/>
      <c r="W587" s="36"/>
      <c r="X587" s="36"/>
      <c r="Y587" s="36"/>
      <c r="Z587" s="36"/>
      <c r="AA587" s="36"/>
      <c r="AB587" s="36"/>
      <c r="AC587" s="36"/>
      <c r="AD587" s="36"/>
      <c r="AE587" s="36"/>
      <c r="AQ587"/>
      <c r="AR587"/>
      <c r="AY587"/>
    </row>
    <row r="588" spans="19:51" x14ac:dyDescent="0.25">
      <c r="S588" s="36"/>
      <c r="T588" s="36"/>
      <c r="U588" s="36"/>
      <c r="V588" s="36"/>
      <c r="W588" s="36"/>
      <c r="X588" s="36"/>
      <c r="Y588" s="36"/>
      <c r="Z588" s="36"/>
      <c r="AA588" s="36"/>
      <c r="AB588" s="36"/>
      <c r="AC588" s="36"/>
      <c r="AD588" s="36"/>
      <c r="AE588" s="36"/>
      <c r="AQ588"/>
      <c r="AR588"/>
      <c r="AY588"/>
    </row>
    <row r="589" spans="19:51" x14ac:dyDescent="0.25">
      <c r="S589" s="36"/>
      <c r="T589" s="36"/>
      <c r="U589" s="36"/>
      <c r="V589" s="36"/>
      <c r="W589" s="36"/>
      <c r="X589" s="36"/>
      <c r="Y589" s="36"/>
      <c r="Z589" s="36"/>
      <c r="AA589" s="36"/>
      <c r="AB589" s="36"/>
      <c r="AC589" s="36"/>
      <c r="AD589" s="36"/>
      <c r="AE589" s="36"/>
      <c r="AQ589"/>
      <c r="AR589"/>
      <c r="AY589"/>
    </row>
    <row r="590" spans="19:51" x14ac:dyDescent="0.25">
      <c r="S590" s="36"/>
      <c r="T590" s="36"/>
      <c r="U590" s="36"/>
      <c r="V590" s="36"/>
      <c r="W590" s="36"/>
      <c r="X590" s="36"/>
      <c r="Y590" s="36"/>
      <c r="Z590" s="36"/>
      <c r="AA590" s="36"/>
      <c r="AB590" s="36"/>
      <c r="AC590" s="36"/>
      <c r="AD590" s="36"/>
      <c r="AE590" s="36"/>
      <c r="AQ590"/>
      <c r="AR590"/>
      <c r="AY590"/>
    </row>
    <row r="591" spans="19:51" x14ac:dyDescent="0.25">
      <c r="S591" s="36"/>
      <c r="T591" s="36"/>
      <c r="U591" s="36"/>
      <c r="V591" s="36"/>
      <c r="W591" s="36"/>
      <c r="X591" s="36"/>
      <c r="Y591" s="36"/>
      <c r="Z591" s="36"/>
      <c r="AA591" s="36"/>
      <c r="AB591" s="36"/>
      <c r="AC591" s="36"/>
      <c r="AD591" s="36"/>
      <c r="AE591" s="36"/>
      <c r="AQ591"/>
      <c r="AR591"/>
      <c r="AY591"/>
    </row>
    <row r="592" spans="19:51" x14ac:dyDescent="0.25">
      <c r="S592" s="36"/>
      <c r="T592" s="36"/>
      <c r="U592" s="36"/>
      <c r="V592" s="36"/>
      <c r="W592" s="36"/>
      <c r="X592" s="36"/>
      <c r="Y592" s="36"/>
      <c r="Z592" s="36"/>
      <c r="AA592" s="36"/>
      <c r="AB592" s="36"/>
      <c r="AC592" s="36"/>
      <c r="AD592" s="36"/>
      <c r="AE592" s="36"/>
      <c r="AQ592"/>
      <c r="AR592"/>
      <c r="AY592"/>
    </row>
    <row r="593" spans="19:51" x14ac:dyDescent="0.25">
      <c r="S593" s="36"/>
      <c r="T593" s="36"/>
      <c r="U593" s="36"/>
      <c r="V593" s="36"/>
      <c r="W593" s="36"/>
      <c r="X593" s="36"/>
      <c r="Y593" s="36"/>
      <c r="Z593" s="36"/>
      <c r="AA593" s="36"/>
      <c r="AB593" s="36"/>
      <c r="AC593" s="36"/>
      <c r="AD593" s="36"/>
      <c r="AE593" s="36"/>
      <c r="AQ593"/>
      <c r="AR593"/>
      <c r="AY593"/>
    </row>
    <row r="594" spans="19:51" x14ac:dyDescent="0.25">
      <c r="S594" s="36"/>
      <c r="T594" s="36"/>
      <c r="U594" s="36"/>
      <c r="V594" s="36"/>
      <c r="W594" s="36"/>
      <c r="X594" s="36"/>
      <c r="Y594" s="36"/>
      <c r="Z594" s="36"/>
      <c r="AA594" s="36"/>
      <c r="AB594" s="36"/>
      <c r="AC594" s="36"/>
      <c r="AD594" s="36"/>
      <c r="AE594" s="36"/>
      <c r="AQ594"/>
      <c r="AR594"/>
      <c r="AY594"/>
    </row>
    <row r="595" spans="19:51" x14ac:dyDescent="0.25">
      <c r="S595" s="36"/>
      <c r="T595" s="36"/>
      <c r="U595" s="36"/>
      <c r="V595" s="36"/>
      <c r="W595" s="36"/>
      <c r="X595" s="36"/>
      <c r="Y595" s="36"/>
      <c r="Z595" s="36"/>
      <c r="AA595" s="36"/>
      <c r="AB595" s="36"/>
      <c r="AC595" s="36"/>
      <c r="AD595" s="36"/>
      <c r="AE595" s="36"/>
      <c r="AQ595"/>
      <c r="AR595"/>
      <c r="AY595"/>
    </row>
    <row r="596" spans="19:51" x14ac:dyDescent="0.25">
      <c r="S596" s="36"/>
      <c r="T596" s="36"/>
      <c r="U596" s="36"/>
      <c r="V596" s="36"/>
      <c r="W596" s="36"/>
      <c r="X596" s="36"/>
      <c r="Y596" s="36"/>
      <c r="Z596" s="36"/>
      <c r="AA596" s="36"/>
      <c r="AB596" s="36"/>
      <c r="AC596" s="36"/>
      <c r="AD596" s="36"/>
      <c r="AE596" s="36"/>
      <c r="AQ596"/>
      <c r="AR596"/>
      <c r="AY596"/>
    </row>
    <row r="597" spans="19:51" x14ac:dyDescent="0.25">
      <c r="S597" s="36"/>
      <c r="T597" s="36"/>
      <c r="U597" s="36"/>
      <c r="V597" s="36"/>
      <c r="W597" s="36"/>
      <c r="X597" s="36"/>
      <c r="Y597" s="36"/>
      <c r="Z597" s="36"/>
      <c r="AA597" s="36"/>
      <c r="AB597" s="36"/>
      <c r="AC597" s="36"/>
      <c r="AD597" s="36"/>
      <c r="AE597" s="36"/>
      <c r="AQ597"/>
      <c r="AR597"/>
      <c r="AY597"/>
    </row>
    <row r="598" spans="19:51" x14ac:dyDescent="0.25">
      <c r="S598" s="36"/>
      <c r="T598" s="36"/>
      <c r="U598" s="36"/>
      <c r="V598" s="36"/>
      <c r="W598" s="36"/>
      <c r="X598" s="36"/>
      <c r="Y598" s="36"/>
      <c r="Z598" s="36"/>
      <c r="AA598" s="36"/>
      <c r="AB598" s="36"/>
      <c r="AC598" s="36"/>
      <c r="AD598" s="36"/>
      <c r="AE598" s="36"/>
      <c r="AQ598"/>
      <c r="AR598"/>
      <c r="AY598"/>
    </row>
    <row r="599" spans="19:51" x14ac:dyDescent="0.25">
      <c r="S599" s="36"/>
      <c r="T599" s="36"/>
      <c r="U599" s="36"/>
      <c r="V599" s="36"/>
      <c r="W599" s="36"/>
      <c r="X599" s="36"/>
      <c r="Y599" s="36"/>
      <c r="Z599" s="36"/>
      <c r="AA599" s="36"/>
      <c r="AB599" s="36"/>
      <c r="AC599" s="36"/>
      <c r="AD599" s="36"/>
      <c r="AE599" s="36"/>
      <c r="AQ599"/>
      <c r="AR599"/>
      <c r="AY599"/>
    </row>
    <row r="600" spans="19:51" x14ac:dyDescent="0.25">
      <c r="S600" s="36"/>
      <c r="T600" s="36"/>
      <c r="U600" s="36"/>
      <c r="V600" s="36"/>
      <c r="W600" s="36"/>
      <c r="X600" s="36"/>
      <c r="Y600" s="36"/>
      <c r="Z600" s="36"/>
      <c r="AA600" s="36"/>
      <c r="AB600" s="36"/>
      <c r="AC600" s="36"/>
      <c r="AD600" s="36"/>
      <c r="AE600" s="36"/>
      <c r="AQ600"/>
      <c r="AR600"/>
      <c r="AY600"/>
    </row>
    <row r="601" spans="19:51" x14ac:dyDescent="0.25">
      <c r="S601" s="36"/>
      <c r="T601" s="36"/>
      <c r="U601" s="36"/>
      <c r="V601" s="36"/>
      <c r="W601" s="36"/>
      <c r="X601" s="36"/>
      <c r="Y601" s="36"/>
      <c r="Z601" s="36"/>
      <c r="AA601" s="36"/>
      <c r="AB601" s="36"/>
      <c r="AC601" s="36"/>
      <c r="AD601" s="36"/>
      <c r="AE601" s="36"/>
      <c r="AQ601"/>
      <c r="AR601"/>
      <c r="AY601"/>
    </row>
    <row r="602" spans="19:51" x14ac:dyDescent="0.25">
      <c r="S602" s="36"/>
      <c r="T602" s="36"/>
      <c r="U602" s="36"/>
      <c r="V602" s="36"/>
      <c r="W602" s="36"/>
      <c r="X602" s="36"/>
      <c r="Y602" s="36"/>
      <c r="Z602" s="36"/>
      <c r="AA602" s="36"/>
      <c r="AB602" s="36"/>
      <c r="AC602" s="36"/>
      <c r="AD602" s="36"/>
      <c r="AE602" s="36"/>
      <c r="AQ602"/>
      <c r="AR602"/>
      <c r="AY602"/>
    </row>
    <row r="603" spans="19:51" x14ac:dyDescent="0.25">
      <c r="S603" s="36"/>
      <c r="T603" s="36"/>
      <c r="U603" s="36"/>
      <c r="V603" s="36"/>
      <c r="W603" s="36"/>
      <c r="X603" s="36"/>
      <c r="Y603" s="36"/>
      <c r="Z603" s="36"/>
      <c r="AA603" s="36"/>
      <c r="AB603" s="36"/>
      <c r="AC603" s="36"/>
      <c r="AD603" s="36"/>
      <c r="AE603" s="36"/>
      <c r="AQ603"/>
      <c r="AR603"/>
      <c r="AY603"/>
    </row>
    <row r="604" spans="19:51" x14ac:dyDescent="0.25">
      <c r="S604" s="36"/>
      <c r="T604" s="36"/>
      <c r="U604" s="36"/>
      <c r="V604" s="36"/>
      <c r="W604" s="36"/>
      <c r="X604" s="36"/>
      <c r="Y604" s="36"/>
      <c r="Z604" s="36"/>
      <c r="AA604" s="36"/>
      <c r="AB604" s="36"/>
      <c r="AC604" s="36"/>
      <c r="AD604" s="36"/>
      <c r="AE604" s="36"/>
      <c r="AQ604"/>
      <c r="AR604"/>
      <c r="AY604"/>
    </row>
    <row r="605" spans="19:51" x14ac:dyDescent="0.25">
      <c r="S605" s="36"/>
      <c r="T605" s="36"/>
      <c r="U605" s="36"/>
      <c r="V605" s="36"/>
      <c r="W605" s="36"/>
      <c r="X605" s="36"/>
      <c r="Y605" s="36"/>
      <c r="Z605" s="36"/>
      <c r="AA605" s="36"/>
      <c r="AB605" s="36"/>
      <c r="AC605" s="36"/>
      <c r="AD605" s="36"/>
      <c r="AE605" s="36"/>
      <c r="AQ605"/>
      <c r="AR605"/>
      <c r="AY605"/>
    </row>
    <row r="606" spans="19:51" x14ac:dyDescent="0.25">
      <c r="S606" s="36"/>
      <c r="T606" s="36"/>
      <c r="U606" s="36"/>
      <c r="V606" s="36"/>
      <c r="W606" s="36"/>
      <c r="X606" s="36"/>
      <c r="Y606" s="36"/>
      <c r="Z606" s="36"/>
      <c r="AA606" s="36"/>
      <c r="AB606" s="36"/>
      <c r="AC606" s="36"/>
      <c r="AD606" s="36"/>
      <c r="AE606" s="36"/>
      <c r="AQ606"/>
      <c r="AR606"/>
      <c r="AY606"/>
    </row>
    <row r="607" spans="19:51" x14ac:dyDescent="0.25">
      <c r="S607" s="36"/>
      <c r="T607" s="36"/>
      <c r="U607" s="36"/>
      <c r="V607" s="36"/>
      <c r="W607" s="36"/>
      <c r="X607" s="36"/>
      <c r="Y607" s="36"/>
      <c r="Z607" s="36"/>
      <c r="AA607" s="36"/>
      <c r="AB607" s="36"/>
      <c r="AC607" s="36"/>
      <c r="AD607" s="36"/>
      <c r="AE607" s="36"/>
      <c r="AQ607"/>
      <c r="AR607"/>
      <c r="AY607"/>
    </row>
    <row r="608" spans="19:51" x14ac:dyDescent="0.25">
      <c r="S608" s="36"/>
      <c r="T608" s="36"/>
      <c r="U608" s="36"/>
      <c r="V608" s="36"/>
      <c r="W608" s="36"/>
      <c r="X608" s="36"/>
      <c r="Y608" s="36"/>
      <c r="Z608" s="36"/>
      <c r="AA608" s="36"/>
      <c r="AB608" s="36"/>
      <c r="AC608" s="36"/>
      <c r="AD608" s="36"/>
      <c r="AE608" s="36"/>
      <c r="AQ608"/>
      <c r="AR608"/>
      <c r="AY608"/>
    </row>
    <row r="609" spans="19:51" x14ac:dyDescent="0.25">
      <c r="S609" s="36"/>
      <c r="T609" s="36"/>
      <c r="U609" s="36"/>
      <c r="V609" s="36"/>
      <c r="W609" s="36"/>
      <c r="X609" s="36"/>
      <c r="Y609" s="36"/>
      <c r="Z609" s="36"/>
      <c r="AA609" s="36"/>
      <c r="AB609" s="36"/>
      <c r="AC609" s="36"/>
      <c r="AD609" s="36"/>
      <c r="AE609" s="36"/>
      <c r="AQ609"/>
      <c r="AR609"/>
      <c r="AY609"/>
    </row>
    <row r="610" spans="19:51" x14ac:dyDescent="0.25">
      <c r="S610" s="36"/>
      <c r="T610" s="36"/>
      <c r="U610" s="36"/>
      <c r="V610" s="36"/>
      <c r="W610" s="36"/>
      <c r="X610" s="36"/>
      <c r="Y610" s="36"/>
      <c r="Z610" s="36"/>
      <c r="AA610" s="36"/>
      <c r="AB610" s="36"/>
      <c r="AC610" s="36"/>
      <c r="AD610" s="36"/>
      <c r="AE610" s="36"/>
      <c r="AQ610"/>
      <c r="AR610"/>
      <c r="AY610"/>
    </row>
    <row r="611" spans="19:51" x14ac:dyDescent="0.25">
      <c r="S611" s="36"/>
      <c r="T611" s="36"/>
      <c r="U611" s="36"/>
      <c r="V611" s="36"/>
      <c r="W611" s="36"/>
      <c r="X611" s="36"/>
      <c r="Y611" s="36"/>
      <c r="Z611" s="36"/>
      <c r="AA611" s="36"/>
      <c r="AB611" s="36"/>
      <c r="AC611" s="36"/>
      <c r="AD611" s="36"/>
      <c r="AE611" s="36"/>
      <c r="AQ611"/>
      <c r="AR611"/>
      <c r="AY611"/>
    </row>
    <row r="612" spans="19:51" x14ac:dyDescent="0.25">
      <c r="S612" s="36"/>
      <c r="T612" s="36"/>
      <c r="U612" s="36"/>
      <c r="V612" s="36"/>
      <c r="W612" s="36"/>
      <c r="X612" s="36"/>
      <c r="Y612" s="36"/>
      <c r="Z612" s="36"/>
      <c r="AA612" s="36"/>
      <c r="AB612" s="36"/>
      <c r="AC612" s="36"/>
      <c r="AD612" s="36"/>
      <c r="AE612" s="36"/>
      <c r="AQ612"/>
      <c r="AR612"/>
      <c r="AY612"/>
    </row>
    <row r="613" spans="19:51" x14ac:dyDescent="0.25">
      <c r="S613" s="36"/>
      <c r="T613" s="36"/>
      <c r="U613" s="36"/>
      <c r="V613" s="36"/>
      <c r="W613" s="36"/>
      <c r="X613" s="36"/>
      <c r="Y613" s="36"/>
      <c r="Z613" s="36"/>
      <c r="AA613" s="36"/>
      <c r="AB613" s="36"/>
      <c r="AC613" s="36"/>
      <c r="AD613" s="36"/>
      <c r="AE613" s="36"/>
      <c r="AQ613"/>
      <c r="AR613"/>
      <c r="AY613"/>
    </row>
    <row r="614" spans="19:51" x14ac:dyDescent="0.25">
      <c r="S614" s="36"/>
      <c r="T614" s="36"/>
      <c r="U614" s="36"/>
      <c r="V614" s="36"/>
      <c r="W614" s="36"/>
      <c r="X614" s="36"/>
      <c r="Y614" s="36"/>
      <c r="Z614" s="36"/>
      <c r="AA614" s="36"/>
      <c r="AB614" s="36"/>
      <c r="AC614" s="36"/>
      <c r="AD614" s="36"/>
      <c r="AE614" s="36"/>
      <c r="AQ614"/>
      <c r="AR614"/>
      <c r="AY614"/>
    </row>
    <row r="615" spans="19:51" x14ac:dyDescent="0.25">
      <c r="S615" s="36"/>
      <c r="T615" s="36"/>
      <c r="U615" s="36"/>
      <c r="V615" s="36"/>
      <c r="W615" s="36"/>
      <c r="X615" s="36"/>
      <c r="Y615" s="36"/>
      <c r="Z615" s="36"/>
      <c r="AA615" s="36"/>
      <c r="AB615" s="36"/>
      <c r="AC615" s="36"/>
      <c r="AD615" s="36"/>
      <c r="AE615" s="36"/>
      <c r="AQ615"/>
      <c r="AR615"/>
      <c r="AY615"/>
    </row>
    <row r="616" spans="19:51" x14ac:dyDescent="0.25">
      <c r="S616" s="36"/>
      <c r="T616" s="36"/>
      <c r="U616" s="36"/>
      <c r="V616" s="36"/>
      <c r="W616" s="36"/>
      <c r="X616" s="36"/>
      <c r="Y616" s="36"/>
      <c r="Z616" s="36"/>
      <c r="AA616" s="36"/>
      <c r="AB616" s="36"/>
      <c r="AC616" s="36"/>
      <c r="AD616" s="36"/>
      <c r="AE616" s="36"/>
      <c r="AQ616"/>
      <c r="AR616"/>
      <c r="AY616"/>
    </row>
    <row r="617" spans="19:51" x14ac:dyDescent="0.25">
      <c r="S617" s="36"/>
      <c r="T617" s="36"/>
      <c r="U617" s="36"/>
      <c r="V617" s="36"/>
      <c r="W617" s="36"/>
      <c r="X617" s="36"/>
      <c r="Y617" s="36"/>
      <c r="Z617" s="36"/>
      <c r="AA617" s="36"/>
      <c r="AB617" s="36"/>
      <c r="AC617" s="36"/>
      <c r="AD617" s="36"/>
      <c r="AE617" s="36"/>
      <c r="AQ617"/>
      <c r="AR617"/>
      <c r="AY617"/>
    </row>
    <row r="618" spans="19:51" x14ac:dyDescent="0.25">
      <c r="S618" s="36"/>
      <c r="T618" s="36"/>
      <c r="U618" s="36"/>
      <c r="V618" s="36"/>
      <c r="W618" s="36"/>
      <c r="X618" s="36"/>
      <c r="Y618" s="36"/>
      <c r="Z618" s="36"/>
      <c r="AA618" s="36"/>
      <c r="AB618" s="36"/>
      <c r="AC618" s="36"/>
      <c r="AD618" s="36"/>
      <c r="AE618" s="36"/>
      <c r="AQ618"/>
      <c r="AR618"/>
      <c r="AY618"/>
    </row>
    <row r="619" spans="19:51" x14ac:dyDescent="0.25">
      <c r="S619" s="36"/>
      <c r="T619" s="36"/>
      <c r="U619" s="36"/>
      <c r="V619" s="36"/>
      <c r="W619" s="36"/>
      <c r="X619" s="36"/>
      <c r="Y619" s="36"/>
      <c r="Z619" s="36"/>
      <c r="AA619" s="36"/>
      <c r="AB619" s="36"/>
      <c r="AC619" s="36"/>
      <c r="AD619" s="36"/>
      <c r="AE619" s="36"/>
      <c r="AQ619"/>
      <c r="AR619"/>
      <c r="AY619"/>
    </row>
    <row r="620" spans="19:51" x14ac:dyDescent="0.25">
      <c r="S620" s="36"/>
      <c r="T620" s="36"/>
      <c r="U620" s="36"/>
      <c r="V620" s="36"/>
      <c r="W620" s="36"/>
      <c r="X620" s="36"/>
      <c r="Y620" s="36"/>
      <c r="Z620" s="36"/>
      <c r="AA620" s="36"/>
      <c r="AB620" s="36"/>
      <c r="AC620" s="36"/>
      <c r="AD620" s="36"/>
      <c r="AE620" s="36"/>
      <c r="AQ620"/>
      <c r="AR620"/>
      <c r="AY620"/>
    </row>
    <row r="621" spans="19:51" x14ac:dyDescent="0.25">
      <c r="S621" s="36"/>
      <c r="T621" s="36"/>
      <c r="U621" s="36"/>
      <c r="V621" s="36"/>
      <c r="W621" s="36"/>
      <c r="X621" s="36"/>
      <c r="Y621" s="36"/>
      <c r="Z621" s="36"/>
      <c r="AA621" s="36"/>
      <c r="AB621" s="36"/>
      <c r="AC621" s="36"/>
      <c r="AD621" s="36"/>
      <c r="AE621" s="36"/>
      <c r="AQ621"/>
      <c r="AR621"/>
      <c r="AY621"/>
    </row>
    <row r="622" spans="19:51" x14ac:dyDescent="0.25">
      <c r="S622" s="36"/>
      <c r="T622" s="36"/>
      <c r="U622" s="36"/>
      <c r="V622" s="36"/>
      <c r="W622" s="36"/>
      <c r="X622" s="36"/>
      <c r="Y622" s="36"/>
      <c r="Z622" s="36"/>
      <c r="AA622" s="36"/>
      <c r="AB622" s="36"/>
      <c r="AC622" s="36"/>
      <c r="AD622" s="36"/>
      <c r="AE622" s="36"/>
      <c r="AQ622"/>
      <c r="AR622"/>
      <c r="AY622"/>
    </row>
    <row r="623" spans="19:51" x14ac:dyDescent="0.25">
      <c r="S623" s="36"/>
      <c r="T623" s="36"/>
      <c r="U623" s="36"/>
      <c r="V623" s="36"/>
      <c r="W623" s="36"/>
      <c r="X623" s="36"/>
      <c r="Y623" s="36"/>
      <c r="Z623" s="36"/>
      <c r="AA623" s="36"/>
      <c r="AB623" s="36"/>
      <c r="AC623" s="36"/>
      <c r="AD623" s="36"/>
      <c r="AE623" s="36"/>
      <c r="AQ623"/>
      <c r="AR623"/>
      <c r="AY623"/>
    </row>
    <row r="624" spans="19:51" x14ac:dyDescent="0.25">
      <c r="S624" s="36"/>
      <c r="T624" s="36"/>
      <c r="U624" s="36"/>
      <c r="V624" s="36"/>
      <c r="W624" s="36"/>
      <c r="X624" s="36"/>
      <c r="Y624" s="36"/>
      <c r="Z624" s="36"/>
      <c r="AA624" s="36"/>
      <c r="AB624" s="36"/>
      <c r="AC624" s="36"/>
      <c r="AD624" s="36"/>
      <c r="AE624" s="36"/>
      <c r="AQ624"/>
      <c r="AR624"/>
      <c r="AY624"/>
    </row>
    <row r="625" spans="19:51" x14ac:dyDescent="0.25">
      <c r="S625" s="36"/>
      <c r="T625" s="36"/>
      <c r="U625" s="36"/>
      <c r="V625" s="36"/>
      <c r="W625" s="36"/>
      <c r="X625" s="36"/>
      <c r="Y625" s="36"/>
      <c r="Z625" s="36"/>
      <c r="AA625" s="36"/>
      <c r="AB625" s="36"/>
      <c r="AC625" s="36"/>
      <c r="AD625" s="36"/>
      <c r="AE625" s="36"/>
      <c r="AQ625"/>
      <c r="AR625"/>
      <c r="AY625"/>
    </row>
    <row r="626" spans="19:51" x14ac:dyDescent="0.25">
      <c r="S626" s="36"/>
      <c r="T626" s="36"/>
      <c r="U626" s="36"/>
      <c r="V626" s="36"/>
      <c r="W626" s="36"/>
      <c r="X626" s="36"/>
      <c r="Y626" s="36"/>
      <c r="Z626" s="36"/>
      <c r="AA626" s="36"/>
      <c r="AB626" s="36"/>
      <c r="AC626" s="36"/>
      <c r="AD626" s="36"/>
      <c r="AE626" s="36"/>
      <c r="AQ626"/>
      <c r="AR626"/>
      <c r="AY626"/>
    </row>
    <row r="627" spans="19:51" x14ac:dyDescent="0.25">
      <c r="S627" s="36"/>
      <c r="T627" s="36"/>
      <c r="U627" s="36"/>
      <c r="V627" s="36"/>
      <c r="W627" s="36"/>
      <c r="X627" s="36"/>
      <c r="Y627" s="36"/>
      <c r="Z627" s="36"/>
      <c r="AA627" s="36"/>
      <c r="AB627" s="36"/>
      <c r="AC627" s="36"/>
      <c r="AD627" s="36"/>
      <c r="AE627" s="36"/>
      <c r="AQ627"/>
      <c r="AR627"/>
      <c r="AY627"/>
    </row>
    <row r="628" spans="19:51" x14ac:dyDescent="0.25">
      <c r="S628" s="36"/>
      <c r="T628" s="36"/>
      <c r="U628" s="36"/>
      <c r="V628" s="36"/>
      <c r="W628" s="36"/>
      <c r="X628" s="36"/>
      <c r="Y628" s="36"/>
      <c r="Z628" s="36"/>
      <c r="AA628" s="36"/>
      <c r="AB628" s="36"/>
      <c r="AC628" s="36"/>
      <c r="AD628" s="36"/>
      <c r="AE628" s="36"/>
      <c r="AQ628"/>
      <c r="AR628"/>
      <c r="AY628"/>
    </row>
    <row r="629" spans="19:51" x14ac:dyDescent="0.25">
      <c r="S629" s="36"/>
      <c r="T629" s="36"/>
      <c r="U629" s="36"/>
      <c r="V629" s="36"/>
      <c r="W629" s="36"/>
      <c r="X629" s="36"/>
      <c r="Y629" s="36"/>
      <c r="Z629" s="36"/>
      <c r="AA629" s="36"/>
      <c r="AB629" s="36"/>
      <c r="AC629" s="36"/>
      <c r="AD629" s="36"/>
      <c r="AE629" s="36"/>
      <c r="AQ629"/>
      <c r="AR629"/>
      <c r="AY629"/>
    </row>
    <row r="630" spans="19:51" x14ac:dyDescent="0.25">
      <c r="S630" s="36"/>
      <c r="T630" s="36"/>
      <c r="U630" s="36"/>
      <c r="V630" s="36"/>
      <c r="W630" s="36"/>
      <c r="X630" s="36"/>
      <c r="Y630" s="36"/>
      <c r="Z630" s="36"/>
      <c r="AA630" s="36"/>
      <c r="AB630" s="36"/>
      <c r="AC630" s="36"/>
      <c r="AD630" s="36"/>
      <c r="AE630" s="36"/>
      <c r="AQ630"/>
      <c r="AR630"/>
      <c r="AY630"/>
    </row>
    <row r="631" spans="19:51" x14ac:dyDescent="0.25">
      <c r="S631" s="36"/>
      <c r="T631" s="36"/>
      <c r="U631" s="36"/>
      <c r="V631" s="36"/>
      <c r="W631" s="36"/>
      <c r="X631" s="36"/>
      <c r="Y631" s="36"/>
      <c r="Z631" s="36"/>
      <c r="AA631" s="36"/>
      <c r="AB631" s="36"/>
      <c r="AC631" s="36"/>
      <c r="AD631" s="36"/>
      <c r="AE631" s="36"/>
      <c r="AQ631"/>
      <c r="AR631"/>
      <c r="AY631"/>
    </row>
    <row r="632" spans="19:51" x14ac:dyDescent="0.25">
      <c r="S632" s="36"/>
      <c r="T632" s="36"/>
      <c r="U632" s="36"/>
      <c r="V632" s="36"/>
      <c r="W632" s="36"/>
      <c r="X632" s="36"/>
      <c r="Y632" s="36"/>
      <c r="Z632" s="36"/>
      <c r="AA632" s="36"/>
      <c r="AB632" s="36"/>
      <c r="AC632" s="36"/>
      <c r="AD632" s="36"/>
      <c r="AE632" s="36"/>
      <c r="AQ632"/>
      <c r="AR632"/>
      <c r="AY632"/>
    </row>
    <row r="633" spans="19:51" x14ac:dyDescent="0.25">
      <c r="S633" s="36"/>
      <c r="T633" s="36"/>
      <c r="U633" s="36"/>
      <c r="V633" s="36"/>
      <c r="W633" s="36"/>
      <c r="X633" s="36"/>
      <c r="Y633" s="36"/>
      <c r="Z633" s="36"/>
      <c r="AA633" s="36"/>
      <c r="AB633" s="36"/>
      <c r="AC633" s="36"/>
      <c r="AD633" s="36"/>
      <c r="AE633" s="36"/>
      <c r="AQ633"/>
      <c r="AR633"/>
      <c r="AY633"/>
    </row>
    <row r="634" spans="19:51" x14ac:dyDescent="0.25">
      <c r="S634" s="36"/>
      <c r="T634" s="36"/>
      <c r="U634" s="36"/>
      <c r="V634" s="36"/>
      <c r="W634" s="36"/>
      <c r="X634" s="36"/>
      <c r="Y634" s="36"/>
      <c r="Z634" s="36"/>
      <c r="AA634" s="36"/>
      <c r="AB634" s="36"/>
      <c r="AC634" s="36"/>
      <c r="AD634" s="36"/>
      <c r="AE634" s="36"/>
      <c r="AQ634"/>
      <c r="AR634"/>
      <c r="AY634"/>
    </row>
    <row r="635" spans="19:51" x14ac:dyDescent="0.25">
      <c r="S635" s="36"/>
      <c r="T635" s="36"/>
      <c r="U635" s="36"/>
      <c r="V635" s="36"/>
      <c r="W635" s="36"/>
      <c r="X635" s="36"/>
      <c r="Y635" s="36"/>
      <c r="Z635" s="36"/>
      <c r="AA635" s="36"/>
      <c r="AB635" s="36"/>
      <c r="AC635" s="36"/>
      <c r="AD635" s="36"/>
      <c r="AE635" s="36"/>
      <c r="AQ635"/>
      <c r="AR635"/>
      <c r="AY635"/>
    </row>
    <row r="636" spans="19:51" x14ac:dyDescent="0.25">
      <c r="S636" s="36"/>
      <c r="T636" s="36"/>
      <c r="U636" s="36"/>
      <c r="V636" s="36"/>
      <c r="W636" s="36"/>
      <c r="X636" s="36"/>
      <c r="Y636" s="36"/>
      <c r="Z636" s="36"/>
      <c r="AA636" s="36"/>
      <c r="AB636" s="36"/>
      <c r="AC636" s="36"/>
      <c r="AD636" s="36"/>
      <c r="AE636" s="36"/>
      <c r="AQ636"/>
      <c r="AR636"/>
      <c r="AY636"/>
    </row>
    <row r="637" spans="19:51" x14ac:dyDescent="0.25">
      <c r="S637" s="36"/>
      <c r="T637" s="36"/>
      <c r="U637" s="36"/>
      <c r="V637" s="36"/>
      <c r="W637" s="36"/>
      <c r="X637" s="36"/>
      <c r="Y637" s="36"/>
      <c r="Z637" s="36"/>
      <c r="AA637" s="36"/>
      <c r="AB637" s="36"/>
      <c r="AC637" s="36"/>
      <c r="AD637" s="36"/>
      <c r="AE637" s="36"/>
      <c r="AQ637"/>
      <c r="AR637"/>
      <c r="AY637"/>
    </row>
    <row r="638" spans="19:51" x14ac:dyDescent="0.25">
      <c r="S638" s="36"/>
      <c r="T638" s="36"/>
      <c r="U638" s="36"/>
      <c r="V638" s="36"/>
      <c r="W638" s="36"/>
      <c r="X638" s="36"/>
      <c r="Y638" s="36"/>
      <c r="Z638" s="36"/>
      <c r="AA638" s="36"/>
      <c r="AB638" s="36"/>
      <c r="AC638" s="36"/>
      <c r="AD638" s="36"/>
      <c r="AE638" s="36"/>
      <c r="AQ638"/>
      <c r="AR638"/>
      <c r="AY638"/>
    </row>
    <row r="639" spans="19:51" x14ac:dyDescent="0.25">
      <c r="S639" s="36"/>
      <c r="T639" s="36"/>
      <c r="U639" s="36"/>
      <c r="V639" s="36"/>
      <c r="W639" s="36"/>
      <c r="X639" s="36"/>
      <c r="Y639" s="36"/>
      <c r="Z639" s="36"/>
      <c r="AA639" s="36"/>
      <c r="AB639" s="36"/>
      <c r="AC639" s="36"/>
      <c r="AD639" s="36"/>
      <c r="AE639" s="36"/>
      <c r="AQ639"/>
      <c r="AR639"/>
      <c r="AY639"/>
    </row>
    <row r="640" spans="19:51" x14ac:dyDescent="0.25">
      <c r="S640" s="36"/>
      <c r="T640" s="36"/>
      <c r="U640" s="36"/>
      <c r="V640" s="36"/>
      <c r="W640" s="36"/>
      <c r="X640" s="36"/>
      <c r="Y640" s="36"/>
      <c r="Z640" s="36"/>
      <c r="AA640" s="36"/>
      <c r="AB640" s="36"/>
      <c r="AC640" s="36"/>
      <c r="AD640" s="36"/>
      <c r="AE640" s="36"/>
      <c r="AQ640"/>
      <c r="AR640"/>
      <c r="AY640"/>
    </row>
    <row r="641" spans="19:51" x14ac:dyDescent="0.25">
      <c r="S641" s="36"/>
      <c r="T641" s="36"/>
      <c r="U641" s="36"/>
      <c r="V641" s="36"/>
      <c r="W641" s="36"/>
      <c r="X641" s="36"/>
      <c r="Y641" s="36"/>
      <c r="Z641" s="36"/>
      <c r="AA641" s="36"/>
      <c r="AB641" s="36"/>
      <c r="AC641" s="36"/>
      <c r="AD641" s="36"/>
      <c r="AE641" s="36"/>
      <c r="AQ641"/>
      <c r="AR641"/>
      <c r="AY641"/>
    </row>
    <row r="642" spans="19:51" x14ac:dyDescent="0.25">
      <c r="S642" s="36"/>
      <c r="T642" s="36"/>
      <c r="U642" s="36"/>
      <c r="V642" s="36"/>
      <c r="W642" s="36"/>
      <c r="X642" s="36"/>
      <c r="Y642" s="36"/>
      <c r="Z642" s="36"/>
      <c r="AA642" s="36"/>
      <c r="AB642" s="36"/>
      <c r="AC642" s="36"/>
      <c r="AD642" s="36"/>
      <c r="AE642" s="36"/>
      <c r="AQ642"/>
      <c r="AR642"/>
      <c r="AY642"/>
    </row>
    <row r="643" spans="19:51" x14ac:dyDescent="0.25">
      <c r="S643" s="36"/>
      <c r="T643" s="36"/>
      <c r="U643" s="36"/>
      <c r="V643" s="36"/>
      <c r="W643" s="36"/>
      <c r="X643" s="36"/>
      <c r="Y643" s="36"/>
      <c r="Z643" s="36"/>
      <c r="AA643" s="36"/>
      <c r="AB643" s="36"/>
      <c r="AC643" s="36"/>
      <c r="AD643" s="36"/>
      <c r="AE643" s="36"/>
      <c r="AQ643"/>
      <c r="AR643"/>
      <c r="AY643"/>
    </row>
    <row r="644" spans="19:51" x14ac:dyDescent="0.25">
      <c r="S644" s="36"/>
      <c r="T644" s="36"/>
      <c r="U644" s="36"/>
      <c r="V644" s="36"/>
      <c r="W644" s="36"/>
      <c r="X644" s="36"/>
      <c r="Y644" s="36"/>
      <c r="Z644" s="36"/>
      <c r="AA644" s="36"/>
      <c r="AB644" s="36"/>
      <c r="AC644" s="36"/>
      <c r="AD644" s="36"/>
      <c r="AE644" s="36"/>
      <c r="AQ644"/>
      <c r="AR644"/>
      <c r="AY644"/>
    </row>
    <row r="645" spans="19:51" x14ac:dyDescent="0.25">
      <c r="S645" s="36"/>
      <c r="T645" s="36"/>
      <c r="U645" s="36"/>
      <c r="V645" s="36"/>
      <c r="W645" s="36"/>
      <c r="X645" s="36"/>
      <c r="Y645" s="36"/>
      <c r="Z645" s="36"/>
      <c r="AA645" s="36"/>
      <c r="AB645" s="36"/>
      <c r="AC645" s="36"/>
      <c r="AD645" s="36"/>
      <c r="AE645" s="36"/>
      <c r="AQ645"/>
      <c r="AR645"/>
      <c r="AY645"/>
    </row>
    <row r="646" spans="19:51" x14ac:dyDescent="0.25">
      <c r="S646" s="36"/>
      <c r="T646" s="36"/>
      <c r="U646" s="36"/>
      <c r="V646" s="36"/>
      <c r="W646" s="36"/>
      <c r="X646" s="36"/>
      <c r="Y646" s="36"/>
      <c r="Z646" s="36"/>
      <c r="AA646" s="36"/>
      <c r="AB646" s="36"/>
      <c r="AC646" s="36"/>
      <c r="AD646" s="36"/>
      <c r="AE646" s="36"/>
      <c r="AQ646"/>
      <c r="AR646"/>
      <c r="AY646"/>
    </row>
    <row r="647" spans="19:51" x14ac:dyDescent="0.25">
      <c r="S647" s="36"/>
      <c r="T647" s="36"/>
      <c r="U647" s="36"/>
      <c r="V647" s="36"/>
      <c r="W647" s="36"/>
      <c r="X647" s="36"/>
      <c r="Y647" s="36"/>
      <c r="Z647" s="36"/>
      <c r="AA647" s="36"/>
      <c r="AB647" s="36"/>
      <c r="AC647" s="36"/>
      <c r="AD647" s="36"/>
      <c r="AE647" s="36"/>
      <c r="AQ647"/>
      <c r="AR647"/>
      <c r="AY647"/>
    </row>
    <row r="648" spans="19:51" x14ac:dyDescent="0.25">
      <c r="S648" s="36"/>
      <c r="T648" s="36"/>
      <c r="U648" s="36"/>
      <c r="V648" s="36"/>
      <c r="W648" s="36"/>
      <c r="X648" s="36"/>
      <c r="Y648" s="36"/>
      <c r="Z648" s="36"/>
      <c r="AA648" s="36"/>
      <c r="AB648" s="36"/>
      <c r="AC648" s="36"/>
      <c r="AD648" s="36"/>
      <c r="AE648" s="36"/>
      <c r="AQ648"/>
      <c r="AR648"/>
      <c r="AY648"/>
    </row>
    <row r="649" spans="19:51" x14ac:dyDescent="0.25">
      <c r="S649" s="36"/>
      <c r="T649" s="36"/>
      <c r="U649" s="36"/>
      <c r="V649" s="36"/>
      <c r="W649" s="36"/>
      <c r="X649" s="36"/>
      <c r="Y649" s="36"/>
      <c r="Z649" s="36"/>
      <c r="AA649" s="36"/>
      <c r="AB649" s="36"/>
      <c r="AC649" s="36"/>
      <c r="AD649" s="36"/>
      <c r="AE649" s="36"/>
      <c r="AQ649"/>
      <c r="AR649"/>
      <c r="AY649"/>
    </row>
    <row r="650" spans="19:51" x14ac:dyDescent="0.25">
      <c r="S650" s="36"/>
      <c r="T650" s="36"/>
      <c r="U650" s="36"/>
      <c r="V650" s="36"/>
      <c r="W650" s="36"/>
      <c r="X650" s="36"/>
      <c r="Y650" s="36"/>
      <c r="Z650" s="36"/>
      <c r="AA650" s="36"/>
      <c r="AB650" s="36"/>
      <c r="AC650" s="36"/>
      <c r="AD650" s="36"/>
      <c r="AE650" s="36"/>
      <c r="AQ650"/>
      <c r="AR650"/>
      <c r="AY650"/>
    </row>
    <row r="651" spans="19:51" x14ac:dyDescent="0.25">
      <c r="S651" s="36"/>
      <c r="T651" s="36"/>
      <c r="U651" s="36"/>
      <c r="V651" s="36"/>
      <c r="W651" s="36"/>
      <c r="X651" s="36"/>
      <c r="Y651" s="36"/>
      <c r="Z651" s="36"/>
      <c r="AA651" s="36"/>
      <c r="AB651" s="36"/>
      <c r="AC651" s="36"/>
      <c r="AD651" s="36"/>
      <c r="AE651" s="36"/>
      <c r="AQ651"/>
      <c r="AR651"/>
      <c r="AY651"/>
    </row>
    <row r="652" spans="19:51" x14ac:dyDescent="0.25">
      <c r="S652" s="36"/>
      <c r="T652" s="36"/>
      <c r="U652" s="36"/>
      <c r="V652" s="36"/>
      <c r="W652" s="36"/>
      <c r="X652" s="36"/>
      <c r="Y652" s="36"/>
      <c r="Z652" s="36"/>
      <c r="AA652" s="36"/>
      <c r="AB652" s="36"/>
      <c r="AC652" s="36"/>
      <c r="AD652" s="36"/>
      <c r="AE652" s="36"/>
      <c r="AQ652"/>
      <c r="AR652"/>
      <c r="AY652"/>
    </row>
    <row r="653" spans="19:51" x14ac:dyDescent="0.25">
      <c r="S653" s="36"/>
      <c r="T653" s="36"/>
      <c r="U653" s="36"/>
      <c r="V653" s="36"/>
      <c r="W653" s="36"/>
      <c r="X653" s="36"/>
      <c r="Y653" s="36"/>
      <c r="Z653" s="36"/>
      <c r="AA653" s="36"/>
      <c r="AB653" s="36"/>
      <c r="AC653" s="36"/>
      <c r="AD653" s="36"/>
      <c r="AE653" s="36"/>
      <c r="AQ653"/>
      <c r="AR653"/>
      <c r="AY653"/>
    </row>
    <row r="654" spans="19:51" x14ac:dyDescent="0.25">
      <c r="S654" s="36"/>
      <c r="T654" s="36"/>
      <c r="U654" s="36"/>
      <c r="V654" s="36"/>
      <c r="W654" s="36"/>
      <c r="X654" s="36"/>
      <c r="Y654" s="36"/>
      <c r="Z654" s="36"/>
      <c r="AA654" s="36"/>
      <c r="AB654" s="36"/>
      <c r="AC654" s="36"/>
      <c r="AD654" s="36"/>
      <c r="AE654" s="36"/>
      <c r="AQ654"/>
      <c r="AR654"/>
      <c r="AY654"/>
    </row>
    <row r="655" spans="19:51" x14ac:dyDescent="0.25">
      <c r="S655" s="36"/>
      <c r="T655" s="36"/>
      <c r="U655" s="36"/>
      <c r="V655" s="36"/>
      <c r="W655" s="36"/>
      <c r="X655" s="36"/>
      <c r="Y655" s="36"/>
      <c r="Z655" s="36"/>
      <c r="AA655" s="36"/>
      <c r="AB655" s="36"/>
      <c r="AC655" s="36"/>
      <c r="AD655" s="36"/>
      <c r="AE655" s="36"/>
      <c r="AQ655"/>
      <c r="AR655"/>
      <c r="AY655"/>
    </row>
    <row r="656" spans="19:51" x14ac:dyDescent="0.25">
      <c r="S656" s="36"/>
      <c r="T656" s="36"/>
      <c r="U656" s="36"/>
      <c r="V656" s="36"/>
      <c r="W656" s="36"/>
      <c r="X656" s="36"/>
      <c r="Y656" s="36"/>
      <c r="Z656" s="36"/>
      <c r="AA656" s="36"/>
      <c r="AB656" s="36"/>
      <c r="AC656" s="36"/>
      <c r="AD656" s="36"/>
      <c r="AE656" s="36"/>
      <c r="AQ656"/>
      <c r="AR656"/>
      <c r="AY656"/>
    </row>
    <row r="657" spans="19:51" x14ac:dyDescent="0.25">
      <c r="S657" s="36"/>
      <c r="T657" s="36"/>
      <c r="U657" s="36"/>
      <c r="V657" s="36"/>
      <c r="W657" s="36"/>
      <c r="X657" s="36"/>
      <c r="Y657" s="36"/>
      <c r="Z657" s="36"/>
      <c r="AA657" s="36"/>
      <c r="AB657" s="36"/>
      <c r="AC657" s="36"/>
      <c r="AD657" s="36"/>
      <c r="AE657" s="36"/>
      <c r="AQ657"/>
      <c r="AR657"/>
      <c r="AY657"/>
    </row>
    <row r="658" spans="19:51" x14ac:dyDescent="0.25">
      <c r="S658" s="36"/>
      <c r="T658" s="36"/>
      <c r="U658" s="36"/>
      <c r="V658" s="36"/>
      <c r="W658" s="36"/>
      <c r="X658" s="36"/>
      <c r="Y658" s="36"/>
      <c r="Z658" s="36"/>
      <c r="AA658" s="36"/>
      <c r="AB658" s="36"/>
      <c r="AC658" s="36"/>
      <c r="AD658" s="36"/>
      <c r="AE658" s="36"/>
      <c r="AQ658"/>
      <c r="AR658"/>
      <c r="AY658"/>
    </row>
    <row r="659" spans="19:51" x14ac:dyDescent="0.25">
      <c r="S659" s="36"/>
      <c r="T659" s="36"/>
      <c r="U659" s="36"/>
      <c r="V659" s="36"/>
      <c r="W659" s="36"/>
      <c r="X659" s="36"/>
      <c r="Y659" s="36"/>
      <c r="Z659" s="36"/>
      <c r="AA659" s="36"/>
      <c r="AB659" s="36"/>
      <c r="AC659" s="36"/>
      <c r="AD659" s="36"/>
      <c r="AE659" s="36"/>
      <c r="AQ659"/>
      <c r="AR659"/>
      <c r="AY659"/>
    </row>
    <row r="660" spans="19:51" x14ac:dyDescent="0.25">
      <c r="S660" s="36"/>
      <c r="T660" s="36"/>
      <c r="U660" s="36"/>
      <c r="V660" s="36"/>
      <c r="W660" s="36"/>
      <c r="X660" s="36"/>
      <c r="Y660" s="36"/>
      <c r="Z660" s="36"/>
      <c r="AA660" s="36"/>
      <c r="AB660" s="36"/>
      <c r="AC660" s="36"/>
      <c r="AD660" s="36"/>
      <c r="AE660" s="36"/>
      <c r="AQ660"/>
      <c r="AR660"/>
      <c r="AY660"/>
    </row>
    <row r="661" spans="19:51" x14ac:dyDescent="0.25">
      <c r="S661" s="36"/>
      <c r="T661" s="36"/>
      <c r="U661" s="36"/>
      <c r="V661" s="36"/>
      <c r="W661" s="36"/>
      <c r="X661" s="36"/>
      <c r="Y661" s="36"/>
      <c r="Z661" s="36"/>
      <c r="AA661" s="36"/>
      <c r="AB661" s="36"/>
      <c r="AC661" s="36"/>
      <c r="AD661" s="36"/>
      <c r="AE661" s="36"/>
      <c r="AQ661"/>
      <c r="AR661"/>
      <c r="AY661"/>
    </row>
    <row r="662" spans="19:51" x14ac:dyDescent="0.25">
      <c r="S662" s="36"/>
      <c r="T662" s="36"/>
      <c r="U662" s="36"/>
      <c r="V662" s="36"/>
      <c r="W662" s="36"/>
      <c r="X662" s="36"/>
      <c r="Y662" s="36"/>
      <c r="Z662" s="36"/>
      <c r="AA662" s="36"/>
      <c r="AB662" s="36"/>
      <c r="AC662" s="36"/>
      <c r="AD662" s="36"/>
      <c r="AE662" s="36"/>
      <c r="AQ662"/>
      <c r="AR662"/>
      <c r="AY662"/>
    </row>
    <row r="663" spans="19:51" x14ac:dyDescent="0.25">
      <c r="S663" s="36"/>
      <c r="T663" s="36"/>
      <c r="U663" s="36"/>
      <c r="V663" s="36"/>
      <c r="W663" s="36"/>
      <c r="X663" s="36"/>
      <c r="Y663" s="36"/>
      <c r="Z663" s="36"/>
      <c r="AA663" s="36"/>
      <c r="AB663" s="36"/>
      <c r="AC663" s="36"/>
      <c r="AD663" s="36"/>
      <c r="AE663" s="36"/>
      <c r="AQ663"/>
      <c r="AR663"/>
      <c r="AY663"/>
    </row>
    <row r="664" spans="19:51" x14ac:dyDescent="0.25">
      <c r="S664" s="36"/>
      <c r="T664" s="36"/>
      <c r="U664" s="36"/>
      <c r="V664" s="36"/>
      <c r="W664" s="36"/>
      <c r="X664" s="36"/>
      <c r="Y664" s="36"/>
      <c r="Z664" s="36"/>
      <c r="AA664" s="36"/>
      <c r="AB664" s="36"/>
      <c r="AC664" s="36"/>
      <c r="AD664" s="36"/>
      <c r="AE664" s="36"/>
      <c r="AQ664"/>
      <c r="AR664"/>
      <c r="AY664"/>
    </row>
    <row r="665" spans="19:51" x14ac:dyDescent="0.25">
      <c r="S665" s="36"/>
      <c r="T665" s="36"/>
      <c r="U665" s="36"/>
      <c r="V665" s="36"/>
      <c r="W665" s="36"/>
      <c r="X665" s="36"/>
      <c r="Y665" s="36"/>
      <c r="Z665" s="36"/>
      <c r="AA665" s="36"/>
      <c r="AB665" s="36"/>
      <c r="AC665" s="36"/>
      <c r="AD665" s="36"/>
      <c r="AE665" s="36"/>
      <c r="AQ665"/>
      <c r="AR665"/>
      <c r="AY665"/>
    </row>
    <row r="666" spans="19:51" x14ac:dyDescent="0.25">
      <c r="S666" s="36"/>
      <c r="T666" s="36"/>
      <c r="U666" s="36"/>
      <c r="V666" s="36"/>
      <c r="W666" s="36"/>
      <c r="X666" s="36"/>
      <c r="Y666" s="36"/>
      <c r="Z666" s="36"/>
      <c r="AA666" s="36"/>
      <c r="AB666" s="36"/>
      <c r="AC666" s="36"/>
      <c r="AD666" s="36"/>
      <c r="AE666" s="36"/>
      <c r="AQ666"/>
      <c r="AR666"/>
      <c r="AY666"/>
    </row>
    <row r="667" spans="19:51" x14ac:dyDescent="0.25">
      <c r="S667" s="36"/>
      <c r="T667" s="36"/>
      <c r="U667" s="36"/>
      <c r="V667" s="36"/>
      <c r="W667" s="36"/>
      <c r="X667" s="36"/>
      <c r="Y667" s="36"/>
      <c r="Z667" s="36"/>
      <c r="AA667" s="36"/>
      <c r="AB667" s="36"/>
      <c r="AC667" s="36"/>
      <c r="AD667" s="36"/>
      <c r="AE667" s="36"/>
      <c r="AQ667"/>
      <c r="AR667"/>
      <c r="AY667"/>
    </row>
    <row r="668" spans="19:51" x14ac:dyDescent="0.25">
      <c r="S668" s="36"/>
      <c r="T668" s="36"/>
      <c r="U668" s="36"/>
      <c r="V668" s="36"/>
      <c r="W668" s="36"/>
      <c r="X668" s="36"/>
      <c r="Y668" s="36"/>
      <c r="Z668" s="36"/>
      <c r="AA668" s="36"/>
      <c r="AB668" s="36"/>
      <c r="AC668" s="36"/>
      <c r="AD668" s="36"/>
      <c r="AE668" s="36"/>
      <c r="AQ668"/>
      <c r="AR668"/>
      <c r="AY668"/>
    </row>
    <row r="669" spans="19:51" x14ac:dyDescent="0.25">
      <c r="S669" s="36"/>
      <c r="T669" s="36"/>
      <c r="U669" s="36"/>
      <c r="V669" s="36"/>
      <c r="W669" s="36"/>
      <c r="X669" s="36"/>
      <c r="Y669" s="36"/>
      <c r="Z669" s="36"/>
      <c r="AA669" s="36"/>
      <c r="AB669" s="36"/>
      <c r="AC669" s="36"/>
      <c r="AD669" s="36"/>
      <c r="AE669" s="36"/>
      <c r="AQ669"/>
      <c r="AR669"/>
      <c r="AY669"/>
    </row>
    <row r="670" spans="19:51" x14ac:dyDescent="0.25">
      <c r="S670" s="36"/>
      <c r="T670" s="36"/>
      <c r="U670" s="36"/>
      <c r="V670" s="36"/>
      <c r="W670" s="36"/>
      <c r="X670" s="36"/>
      <c r="Y670" s="36"/>
      <c r="Z670" s="36"/>
      <c r="AA670" s="36"/>
      <c r="AB670" s="36"/>
      <c r="AC670" s="36"/>
      <c r="AD670" s="36"/>
      <c r="AE670" s="36"/>
      <c r="AQ670"/>
      <c r="AR670"/>
      <c r="AY670"/>
    </row>
    <row r="671" spans="19:51" x14ac:dyDescent="0.25">
      <c r="S671" s="36"/>
      <c r="T671" s="36"/>
      <c r="U671" s="36"/>
      <c r="V671" s="36"/>
      <c r="W671" s="36"/>
      <c r="X671" s="36"/>
      <c r="Y671" s="36"/>
      <c r="Z671" s="36"/>
      <c r="AA671" s="36"/>
      <c r="AB671" s="36"/>
      <c r="AC671" s="36"/>
      <c r="AD671" s="36"/>
      <c r="AE671" s="36"/>
      <c r="AQ671"/>
      <c r="AR671"/>
      <c r="AY671"/>
    </row>
    <row r="672" spans="19:51" x14ac:dyDescent="0.25">
      <c r="S672" s="36"/>
      <c r="T672" s="36"/>
      <c r="U672" s="36"/>
      <c r="V672" s="36"/>
      <c r="W672" s="36"/>
      <c r="X672" s="36"/>
      <c r="Y672" s="36"/>
      <c r="Z672" s="36"/>
      <c r="AA672" s="36"/>
      <c r="AB672" s="36"/>
      <c r="AC672" s="36"/>
      <c r="AD672" s="36"/>
      <c r="AE672" s="36"/>
      <c r="AQ672"/>
      <c r="AR672"/>
      <c r="AY672"/>
    </row>
    <row r="673" spans="19:51" x14ac:dyDescent="0.25">
      <c r="S673" s="36"/>
      <c r="T673" s="36"/>
      <c r="U673" s="36"/>
      <c r="V673" s="36"/>
      <c r="W673" s="36"/>
      <c r="X673" s="36"/>
      <c r="Y673" s="36"/>
      <c r="Z673" s="36"/>
      <c r="AA673" s="36"/>
      <c r="AB673" s="36"/>
      <c r="AC673" s="36"/>
      <c r="AD673" s="36"/>
      <c r="AE673" s="36"/>
      <c r="AQ673"/>
      <c r="AR673"/>
      <c r="AY673"/>
    </row>
    <row r="674" spans="19:51" x14ac:dyDescent="0.25">
      <c r="S674" s="36"/>
      <c r="T674" s="36"/>
      <c r="U674" s="36"/>
      <c r="V674" s="36"/>
      <c r="W674" s="36"/>
      <c r="X674" s="36"/>
      <c r="Y674" s="36"/>
      <c r="Z674" s="36"/>
      <c r="AA674" s="36"/>
      <c r="AB674" s="36"/>
      <c r="AC674" s="36"/>
      <c r="AD674" s="36"/>
      <c r="AE674" s="36"/>
      <c r="AQ674"/>
      <c r="AR674"/>
      <c r="AY674"/>
    </row>
    <row r="675" spans="19:51" x14ac:dyDescent="0.25">
      <c r="S675" s="36"/>
      <c r="T675" s="36"/>
      <c r="U675" s="36"/>
      <c r="V675" s="36"/>
      <c r="W675" s="36"/>
      <c r="X675" s="36"/>
      <c r="Y675" s="36"/>
      <c r="Z675" s="36"/>
      <c r="AA675" s="36"/>
      <c r="AB675" s="36"/>
      <c r="AC675" s="36"/>
      <c r="AD675" s="36"/>
      <c r="AE675" s="36"/>
      <c r="AQ675"/>
      <c r="AR675"/>
      <c r="AY675"/>
    </row>
    <row r="676" spans="19:51" x14ac:dyDescent="0.25">
      <c r="S676" s="36"/>
      <c r="T676" s="36"/>
      <c r="U676" s="36"/>
      <c r="V676" s="36"/>
      <c r="W676" s="36"/>
      <c r="X676" s="36"/>
      <c r="Y676" s="36"/>
      <c r="Z676" s="36"/>
      <c r="AA676" s="36"/>
      <c r="AB676" s="36"/>
      <c r="AC676" s="36"/>
      <c r="AD676" s="36"/>
      <c r="AE676" s="36"/>
      <c r="AQ676"/>
      <c r="AR676"/>
      <c r="AY676"/>
    </row>
    <row r="677" spans="19:51" x14ac:dyDescent="0.25">
      <c r="S677" s="36"/>
      <c r="T677" s="36"/>
      <c r="U677" s="36"/>
      <c r="V677" s="36"/>
      <c r="W677" s="36"/>
      <c r="X677" s="36"/>
      <c r="Y677" s="36"/>
      <c r="Z677" s="36"/>
      <c r="AA677" s="36"/>
      <c r="AB677" s="36"/>
      <c r="AC677" s="36"/>
      <c r="AD677" s="36"/>
      <c r="AE677" s="36"/>
      <c r="AQ677"/>
      <c r="AR677"/>
      <c r="AY677"/>
    </row>
    <row r="678" spans="19:51" x14ac:dyDescent="0.25">
      <c r="S678" s="36"/>
      <c r="T678" s="36"/>
      <c r="U678" s="36"/>
      <c r="V678" s="36"/>
      <c r="W678" s="36"/>
      <c r="X678" s="36"/>
      <c r="Y678" s="36"/>
      <c r="Z678" s="36"/>
      <c r="AA678" s="36"/>
      <c r="AB678" s="36"/>
      <c r="AC678" s="36"/>
      <c r="AD678" s="36"/>
      <c r="AE678" s="36"/>
      <c r="AQ678"/>
      <c r="AR678"/>
      <c r="AY678"/>
    </row>
    <row r="679" spans="19:51" x14ac:dyDescent="0.25">
      <c r="S679" s="36"/>
      <c r="T679" s="36"/>
      <c r="U679" s="36"/>
      <c r="V679" s="36"/>
      <c r="W679" s="36"/>
      <c r="X679" s="36"/>
      <c r="Y679" s="36"/>
      <c r="Z679" s="36"/>
      <c r="AA679" s="36"/>
      <c r="AB679" s="36"/>
      <c r="AC679" s="36"/>
      <c r="AD679" s="36"/>
      <c r="AE679" s="36"/>
      <c r="AQ679"/>
      <c r="AR679"/>
      <c r="AY679"/>
    </row>
    <row r="680" spans="19:51" x14ac:dyDescent="0.25">
      <c r="S680" s="36"/>
      <c r="T680" s="36"/>
      <c r="U680" s="36"/>
      <c r="V680" s="36"/>
      <c r="W680" s="36"/>
      <c r="X680" s="36"/>
      <c r="Y680" s="36"/>
      <c r="Z680" s="36"/>
      <c r="AA680" s="36"/>
      <c r="AB680" s="36"/>
      <c r="AC680" s="36"/>
      <c r="AD680" s="36"/>
      <c r="AE680" s="36"/>
      <c r="AQ680"/>
      <c r="AR680"/>
      <c r="AY680"/>
    </row>
    <row r="681" spans="19:51" x14ac:dyDescent="0.25">
      <c r="S681" s="36"/>
      <c r="T681" s="36"/>
      <c r="U681" s="36"/>
      <c r="V681" s="36"/>
      <c r="W681" s="36"/>
      <c r="X681" s="36"/>
      <c r="Y681" s="36"/>
      <c r="Z681" s="36"/>
      <c r="AA681" s="36"/>
      <c r="AB681" s="36"/>
      <c r="AC681" s="36"/>
      <c r="AD681" s="36"/>
      <c r="AE681" s="36"/>
      <c r="AQ681"/>
      <c r="AR681"/>
      <c r="AY681"/>
    </row>
    <row r="682" spans="19:51" x14ac:dyDescent="0.25">
      <c r="S682" s="36"/>
      <c r="T682" s="36"/>
      <c r="U682" s="36"/>
      <c r="V682" s="36"/>
      <c r="W682" s="36"/>
      <c r="X682" s="36"/>
      <c r="Y682" s="36"/>
      <c r="Z682" s="36"/>
      <c r="AA682" s="36"/>
      <c r="AB682" s="36"/>
      <c r="AC682" s="36"/>
      <c r="AD682" s="36"/>
      <c r="AE682" s="36"/>
      <c r="AQ682"/>
      <c r="AR682"/>
      <c r="AY682"/>
    </row>
    <row r="683" spans="19:51" x14ac:dyDescent="0.25">
      <c r="S683" s="36"/>
      <c r="T683" s="36"/>
      <c r="U683" s="36"/>
      <c r="V683" s="36"/>
      <c r="W683" s="36"/>
      <c r="X683" s="36"/>
      <c r="Y683" s="36"/>
      <c r="Z683" s="36"/>
      <c r="AA683" s="36"/>
      <c r="AB683" s="36"/>
      <c r="AC683" s="36"/>
      <c r="AD683" s="36"/>
      <c r="AE683" s="36"/>
      <c r="AQ683"/>
      <c r="AR683"/>
      <c r="AY683"/>
    </row>
    <row r="684" spans="19:51" x14ac:dyDescent="0.25">
      <c r="S684" s="36"/>
      <c r="T684" s="36"/>
      <c r="U684" s="36"/>
      <c r="V684" s="36"/>
      <c r="W684" s="36"/>
      <c r="X684" s="36"/>
      <c r="Y684" s="36"/>
      <c r="Z684" s="36"/>
      <c r="AA684" s="36"/>
      <c r="AB684" s="36"/>
      <c r="AC684" s="36"/>
      <c r="AD684" s="36"/>
      <c r="AE684" s="36"/>
      <c r="AQ684"/>
      <c r="AR684"/>
      <c r="AY684"/>
    </row>
    <row r="685" spans="19:51" x14ac:dyDescent="0.25">
      <c r="S685" s="36"/>
      <c r="T685" s="36"/>
      <c r="U685" s="36"/>
      <c r="V685" s="36"/>
      <c r="W685" s="36"/>
      <c r="X685" s="36"/>
      <c r="Y685" s="36"/>
      <c r="Z685" s="36"/>
      <c r="AA685" s="36"/>
      <c r="AB685" s="36"/>
      <c r="AC685" s="36"/>
      <c r="AD685" s="36"/>
      <c r="AE685" s="36"/>
      <c r="AQ685"/>
      <c r="AR685"/>
      <c r="AY685"/>
    </row>
    <row r="686" spans="19:51" x14ac:dyDescent="0.25">
      <c r="S686" s="36"/>
      <c r="T686" s="36"/>
      <c r="U686" s="36"/>
      <c r="V686" s="36"/>
      <c r="W686" s="36"/>
      <c r="X686" s="36"/>
      <c r="Y686" s="36"/>
      <c r="Z686" s="36"/>
      <c r="AA686" s="36"/>
      <c r="AB686" s="36"/>
      <c r="AC686" s="36"/>
      <c r="AD686" s="36"/>
      <c r="AE686" s="36"/>
      <c r="AQ686"/>
      <c r="AR686"/>
      <c r="AY686"/>
    </row>
    <row r="687" spans="19:51" x14ac:dyDescent="0.25">
      <c r="S687" s="36"/>
      <c r="T687" s="36"/>
      <c r="U687" s="36"/>
      <c r="V687" s="36"/>
      <c r="W687" s="36"/>
      <c r="X687" s="36"/>
      <c r="Y687" s="36"/>
      <c r="Z687" s="36"/>
      <c r="AA687" s="36"/>
      <c r="AB687" s="36"/>
      <c r="AC687" s="36"/>
      <c r="AD687" s="36"/>
      <c r="AE687" s="36"/>
      <c r="AQ687"/>
      <c r="AR687"/>
      <c r="AY687"/>
    </row>
    <row r="688" spans="19:51" x14ac:dyDescent="0.25">
      <c r="S688" s="36"/>
      <c r="T688" s="36"/>
      <c r="U688" s="36"/>
      <c r="V688" s="36"/>
      <c r="W688" s="36"/>
      <c r="X688" s="36"/>
      <c r="Y688" s="36"/>
      <c r="Z688" s="36"/>
      <c r="AA688" s="36"/>
      <c r="AB688" s="36"/>
      <c r="AC688" s="36"/>
      <c r="AD688" s="36"/>
      <c r="AE688" s="36"/>
      <c r="AQ688"/>
      <c r="AR688"/>
      <c r="AY688"/>
    </row>
    <row r="689" spans="19:51" x14ac:dyDescent="0.25">
      <c r="S689" s="36"/>
      <c r="T689" s="36"/>
      <c r="U689" s="36"/>
      <c r="V689" s="36"/>
      <c r="W689" s="36"/>
      <c r="X689" s="36"/>
      <c r="Y689" s="36"/>
      <c r="Z689" s="36"/>
      <c r="AA689" s="36"/>
      <c r="AB689" s="36"/>
      <c r="AC689" s="36"/>
      <c r="AD689" s="36"/>
      <c r="AE689" s="36"/>
      <c r="AQ689"/>
      <c r="AR689"/>
      <c r="AY689"/>
    </row>
    <row r="690" spans="19:51" x14ac:dyDescent="0.25">
      <c r="S690" s="36"/>
      <c r="T690" s="36"/>
      <c r="U690" s="36"/>
      <c r="V690" s="36"/>
      <c r="W690" s="36"/>
      <c r="X690" s="36"/>
      <c r="Y690" s="36"/>
      <c r="Z690" s="36"/>
      <c r="AA690" s="36"/>
      <c r="AB690" s="36"/>
      <c r="AC690" s="36"/>
      <c r="AD690" s="36"/>
      <c r="AE690" s="36"/>
      <c r="AQ690"/>
      <c r="AR690"/>
      <c r="AY690"/>
    </row>
    <row r="691" spans="19:51" x14ac:dyDescent="0.25">
      <c r="S691" s="36"/>
      <c r="T691" s="36"/>
      <c r="U691" s="36"/>
      <c r="V691" s="36"/>
      <c r="W691" s="36"/>
      <c r="X691" s="36"/>
      <c r="Y691" s="36"/>
      <c r="Z691" s="36"/>
      <c r="AA691" s="36"/>
      <c r="AB691" s="36"/>
      <c r="AC691" s="36"/>
      <c r="AD691" s="36"/>
      <c r="AE691" s="36"/>
      <c r="AQ691"/>
      <c r="AR691"/>
      <c r="AY691"/>
    </row>
    <row r="692" spans="19:51" x14ac:dyDescent="0.25">
      <c r="S692" s="36"/>
      <c r="T692" s="36"/>
      <c r="U692" s="36"/>
      <c r="V692" s="36"/>
      <c r="W692" s="36"/>
      <c r="X692" s="36"/>
      <c r="Y692" s="36"/>
      <c r="Z692" s="36"/>
      <c r="AA692" s="36"/>
      <c r="AB692" s="36"/>
      <c r="AC692" s="36"/>
      <c r="AD692" s="36"/>
      <c r="AE692" s="36"/>
      <c r="AQ692"/>
      <c r="AR692"/>
      <c r="AY692"/>
    </row>
    <row r="693" spans="19:51" x14ac:dyDescent="0.25">
      <c r="S693" s="36"/>
      <c r="T693" s="36"/>
      <c r="U693" s="36"/>
      <c r="V693" s="36"/>
      <c r="W693" s="36"/>
      <c r="X693" s="36"/>
      <c r="Y693" s="36"/>
      <c r="Z693" s="36"/>
      <c r="AA693" s="36"/>
      <c r="AB693" s="36"/>
      <c r="AC693" s="36"/>
      <c r="AD693" s="36"/>
      <c r="AE693" s="36"/>
      <c r="AQ693"/>
      <c r="AR693"/>
      <c r="AY693"/>
    </row>
    <row r="694" spans="19:51" x14ac:dyDescent="0.25">
      <c r="S694" s="36"/>
      <c r="T694" s="36"/>
      <c r="U694" s="36"/>
      <c r="V694" s="36"/>
      <c r="W694" s="36"/>
      <c r="X694" s="36"/>
      <c r="Y694" s="36"/>
      <c r="Z694" s="36"/>
      <c r="AA694" s="36"/>
      <c r="AB694" s="36"/>
      <c r="AC694" s="36"/>
      <c r="AD694" s="36"/>
      <c r="AE694" s="36"/>
      <c r="AQ694"/>
      <c r="AR694"/>
      <c r="AY694"/>
    </row>
    <row r="695" spans="19:51" x14ac:dyDescent="0.25">
      <c r="S695" s="36"/>
      <c r="T695" s="36"/>
      <c r="U695" s="36"/>
      <c r="V695" s="36"/>
      <c r="W695" s="36"/>
      <c r="X695" s="36"/>
      <c r="Y695" s="36"/>
      <c r="Z695" s="36"/>
      <c r="AA695" s="36"/>
      <c r="AB695" s="36"/>
      <c r="AC695" s="36"/>
      <c r="AD695" s="36"/>
      <c r="AE695" s="36"/>
      <c r="AQ695"/>
      <c r="AR695"/>
      <c r="AY695"/>
    </row>
    <row r="696" spans="19:51" x14ac:dyDescent="0.25">
      <c r="S696" s="36"/>
      <c r="T696" s="36"/>
      <c r="U696" s="36"/>
      <c r="V696" s="36"/>
      <c r="W696" s="36"/>
      <c r="X696" s="36"/>
      <c r="Y696" s="36"/>
      <c r="Z696" s="36"/>
      <c r="AA696" s="36"/>
      <c r="AB696" s="36"/>
      <c r="AC696" s="36"/>
      <c r="AD696" s="36"/>
      <c r="AE696" s="36"/>
      <c r="AQ696"/>
      <c r="AR696"/>
      <c r="AY696"/>
    </row>
    <row r="697" spans="19:51" x14ac:dyDescent="0.25">
      <c r="S697" s="36"/>
      <c r="T697" s="36"/>
      <c r="U697" s="36"/>
      <c r="V697" s="36"/>
      <c r="W697" s="36"/>
      <c r="X697" s="36"/>
      <c r="Y697" s="36"/>
      <c r="Z697" s="36"/>
      <c r="AA697" s="36"/>
      <c r="AB697" s="36"/>
      <c r="AC697" s="36"/>
      <c r="AD697" s="36"/>
      <c r="AE697" s="36"/>
      <c r="AQ697"/>
      <c r="AR697"/>
      <c r="AY697"/>
    </row>
    <row r="698" spans="19:51" x14ac:dyDescent="0.25">
      <c r="S698" s="36"/>
      <c r="T698" s="36"/>
      <c r="U698" s="36"/>
      <c r="V698" s="36"/>
      <c r="W698" s="36"/>
      <c r="X698" s="36"/>
      <c r="Y698" s="36"/>
      <c r="Z698" s="36"/>
      <c r="AA698" s="36"/>
      <c r="AB698" s="36"/>
      <c r="AC698" s="36"/>
      <c r="AD698" s="36"/>
      <c r="AE698" s="36"/>
      <c r="AQ698"/>
      <c r="AR698"/>
      <c r="AY698"/>
    </row>
    <row r="699" spans="19:51" x14ac:dyDescent="0.25">
      <c r="S699" s="36"/>
      <c r="T699" s="36"/>
      <c r="U699" s="36"/>
      <c r="V699" s="36"/>
      <c r="W699" s="36"/>
      <c r="X699" s="36"/>
      <c r="Y699" s="36"/>
      <c r="Z699" s="36"/>
      <c r="AA699" s="36"/>
      <c r="AB699" s="36"/>
      <c r="AC699" s="36"/>
      <c r="AD699" s="36"/>
      <c r="AE699" s="36"/>
      <c r="AQ699"/>
      <c r="AR699"/>
      <c r="AY699"/>
    </row>
    <row r="700" spans="19:51" x14ac:dyDescent="0.25">
      <c r="S700" s="36"/>
      <c r="T700" s="36"/>
      <c r="U700" s="36"/>
      <c r="V700" s="36"/>
      <c r="W700" s="36"/>
      <c r="X700" s="36"/>
      <c r="Y700" s="36"/>
      <c r="Z700" s="36"/>
      <c r="AA700" s="36"/>
      <c r="AB700" s="36"/>
      <c r="AC700" s="36"/>
      <c r="AD700" s="36"/>
      <c r="AE700" s="36"/>
      <c r="AQ700"/>
      <c r="AR700"/>
      <c r="AY700"/>
    </row>
    <row r="701" spans="19:51" x14ac:dyDescent="0.25">
      <c r="S701" s="36"/>
      <c r="T701" s="36"/>
      <c r="U701" s="36"/>
      <c r="V701" s="36"/>
      <c r="W701" s="36"/>
      <c r="X701" s="36"/>
      <c r="Y701" s="36"/>
      <c r="Z701" s="36"/>
      <c r="AA701" s="36"/>
      <c r="AB701" s="36"/>
      <c r="AC701" s="36"/>
      <c r="AD701" s="36"/>
      <c r="AE701" s="36"/>
      <c r="AQ701"/>
      <c r="AR701"/>
      <c r="AY701"/>
    </row>
    <row r="702" spans="19:51" x14ac:dyDescent="0.25">
      <c r="S702" s="36"/>
      <c r="T702" s="36"/>
      <c r="U702" s="36"/>
      <c r="V702" s="36"/>
      <c r="W702" s="36"/>
      <c r="X702" s="36"/>
      <c r="Y702" s="36"/>
      <c r="Z702" s="36"/>
      <c r="AA702" s="36"/>
      <c r="AB702" s="36"/>
      <c r="AC702" s="36"/>
      <c r="AD702" s="36"/>
      <c r="AE702" s="36"/>
      <c r="AQ702"/>
      <c r="AR702"/>
      <c r="AY702"/>
    </row>
    <row r="703" spans="19:51" x14ac:dyDescent="0.25">
      <c r="S703" s="36"/>
      <c r="T703" s="36"/>
      <c r="U703" s="36"/>
      <c r="V703" s="36"/>
      <c r="W703" s="36"/>
      <c r="X703" s="36"/>
      <c r="Y703" s="36"/>
      <c r="Z703" s="36"/>
      <c r="AA703" s="36"/>
      <c r="AB703" s="36"/>
      <c r="AC703" s="36"/>
      <c r="AD703" s="36"/>
      <c r="AE703" s="36"/>
      <c r="AQ703"/>
      <c r="AR703"/>
      <c r="AY703"/>
    </row>
    <row r="704" spans="19:51" x14ac:dyDescent="0.25">
      <c r="S704" s="36"/>
      <c r="T704" s="36"/>
      <c r="U704" s="36"/>
      <c r="V704" s="36"/>
      <c r="W704" s="36"/>
      <c r="X704" s="36"/>
      <c r="Y704" s="36"/>
      <c r="Z704" s="36"/>
      <c r="AA704" s="36"/>
      <c r="AB704" s="36"/>
      <c r="AC704" s="36"/>
      <c r="AD704" s="36"/>
      <c r="AE704" s="36"/>
      <c r="AQ704"/>
      <c r="AR704"/>
      <c r="AY704"/>
    </row>
    <row r="705" spans="19:51" x14ac:dyDescent="0.25">
      <c r="S705" s="36"/>
      <c r="T705" s="36"/>
      <c r="U705" s="36"/>
      <c r="V705" s="36"/>
      <c r="W705" s="36"/>
      <c r="X705" s="36"/>
      <c r="Y705" s="36"/>
      <c r="Z705" s="36"/>
      <c r="AA705" s="36"/>
      <c r="AB705" s="36"/>
      <c r="AC705" s="36"/>
      <c r="AD705" s="36"/>
      <c r="AE705" s="36"/>
      <c r="AQ705"/>
      <c r="AR705"/>
      <c r="AY705"/>
    </row>
    <row r="706" spans="19:51" x14ac:dyDescent="0.25">
      <c r="S706" s="36"/>
      <c r="T706" s="36"/>
      <c r="U706" s="36"/>
      <c r="V706" s="36"/>
      <c r="W706" s="36"/>
      <c r="X706" s="36"/>
      <c r="Y706" s="36"/>
      <c r="Z706" s="36"/>
      <c r="AA706" s="36"/>
      <c r="AB706" s="36"/>
      <c r="AC706" s="36"/>
      <c r="AD706" s="36"/>
      <c r="AE706" s="36"/>
      <c r="AQ706"/>
      <c r="AR706"/>
      <c r="AY706"/>
    </row>
    <row r="707" spans="19:51" x14ac:dyDescent="0.25">
      <c r="S707" s="36"/>
      <c r="T707" s="36"/>
      <c r="U707" s="36"/>
      <c r="V707" s="36"/>
      <c r="W707" s="36"/>
      <c r="X707" s="36"/>
      <c r="Y707" s="36"/>
      <c r="Z707" s="36"/>
      <c r="AA707" s="36"/>
      <c r="AB707" s="36"/>
      <c r="AC707" s="36"/>
      <c r="AD707" s="36"/>
      <c r="AE707" s="36"/>
      <c r="AQ707"/>
      <c r="AR707"/>
      <c r="AY707"/>
    </row>
    <row r="708" spans="19:51" x14ac:dyDescent="0.25">
      <c r="S708" s="36"/>
      <c r="T708" s="36"/>
      <c r="U708" s="36"/>
      <c r="V708" s="36"/>
      <c r="W708" s="36"/>
      <c r="X708" s="36"/>
      <c r="Y708" s="36"/>
      <c r="Z708" s="36"/>
      <c r="AA708" s="36"/>
      <c r="AB708" s="36"/>
      <c r="AC708" s="36"/>
      <c r="AD708" s="36"/>
      <c r="AE708" s="36"/>
      <c r="AQ708"/>
      <c r="AR708"/>
      <c r="AY708"/>
    </row>
    <row r="709" spans="19:51" x14ac:dyDescent="0.25">
      <c r="S709" s="36"/>
      <c r="T709" s="36"/>
      <c r="U709" s="36"/>
      <c r="V709" s="36"/>
      <c r="W709" s="36"/>
      <c r="X709" s="36"/>
      <c r="Y709" s="36"/>
      <c r="Z709" s="36"/>
      <c r="AA709" s="36"/>
      <c r="AB709" s="36"/>
      <c r="AC709" s="36"/>
      <c r="AD709" s="36"/>
      <c r="AE709" s="36"/>
      <c r="AQ709"/>
      <c r="AR709"/>
      <c r="AY709"/>
    </row>
    <row r="710" spans="19:51" x14ac:dyDescent="0.25">
      <c r="S710" s="36"/>
      <c r="T710" s="36"/>
      <c r="U710" s="36"/>
      <c r="V710" s="36"/>
      <c r="W710" s="36"/>
      <c r="X710" s="36"/>
      <c r="Y710" s="36"/>
      <c r="Z710" s="36"/>
      <c r="AA710" s="36"/>
      <c r="AB710" s="36"/>
      <c r="AC710" s="36"/>
      <c r="AD710" s="36"/>
      <c r="AE710" s="36"/>
      <c r="AQ710"/>
      <c r="AR710"/>
      <c r="AY710"/>
    </row>
    <row r="711" spans="19:51" x14ac:dyDescent="0.25">
      <c r="S711" s="36"/>
      <c r="T711" s="36"/>
      <c r="U711" s="36"/>
      <c r="V711" s="36"/>
      <c r="W711" s="36"/>
      <c r="X711" s="36"/>
      <c r="Y711" s="36"/>
      <c r="Z711" s="36"/>
      <c r="AA711" s="36"/>
      <c r="AB711" s="36"/>
      <c r="AC711" s="36"/>
      <c r="AD711" s="36"/>
      <c r="AE711" s="36"/>
      <c r="AQ711"/>
      <c r="AR711"/>
      <c r="AY711"/>
    </row>
    <row r="712" spans="19:51" x14ac:dyDescent="0.25">
      <c r="S712" s="36"/>
      <c r="T712" s="36"/>
      <c r="U712" s="36"/>
      <c r="V712" s="36"/>
      <c r="W712" s="36"/>
      <c r="X712" s="36"/>
      <c r="Y712" s="36"/>
      <c r="Z712" s="36"/>
      <c r="AA712" s="36"/>
      <c r="AB712" s="36"/>
      <c r="AC712" s="36"/>
      <c r="AD712" s="36"/>
      <c r="AE712" s="36"/>
      <c r="AQ712"/>
      <c r="AR712"/>
      <c r="AY712"/>
    </row>
    <row r="713" spans="19:51" x14ac:dyDescent="0.25">
      <c r="S713" s="36"/>
      <c r="T713" s="36"/>
      <c r="U713" s="36"/>
      <c r="V713" s="36"/>
      <c r="W713" s="36"/>
      <c r="X713" s="36"/>
      <c r="Y713" s="36"/>
      <c r="Z713" s="36"/>
      <c r="AA713" s="36"/>
      <c r="AB713" s="36"/>
      <c r="AC713" s="36"/>
      <c r="AD713" s="36"/>
      <c r="AE713" s="36"/>
      <c r="AQ713"/>
      <c r="AR713"/>
      <c r="AY713"/>
    </row>
    <row r="714" spans="19:51" x14ac:dyDescent="0.25">
      <c r="S714" s="36"/>
      <c r="T714" s="36"/>
      <c r="U714" s="36"/>
      <c r="V714" s="36"/>
      <c r="W714" s="36"/>
      <c r="X714" s="36"/>
      <c r="Y714" s="36"/>
      <c r="Z714" s="36"/>
      <c r="AA714" s="36"/>
      <c r="AB714" s="36"/>
      <c r="AC714" s="36"/>
      <c r="AD714" s="36"/>
      <c r="AE714" s="36"/>
      <c r="AQ714"/>
      <c r="AR714"/>
      <c r="AY714"/>
    </row>
    <row r="715" spans="19:51" x14ac:dyDescent="0.25">
      <c r="S715" s="36"/>
      <c r="T715" s="36"/>
      <c r="U715" s="36"/>
      <c r="V715" s="36"/>
      <c r="W715" s="36"/>
      <c r="X715" s="36"/>
      <c r="Y715" s="36"/>
      <c r="Z715" s="36"/>
      <c r="AA715" s="36"/>
      <c r="AB715" s="36"/>
      <c r="AC715" s="36"/>
      <c r="AD715" s="36"/>
      <c r="AE715" s="36"/>
      <c r="AQ715"/>
      <c r="AR715"/>
      <c r="AY715"/>
    </row>
    <row r="716" spans="19:51" x14ac:dyDescent="0.25">
      <c r="S716" s="36"/>
      <c r="T716" s="36"/>
      <c r="U716" s="36"/>
      <c r="V716" s="36"/>
      <c r="W716" s="36"/>
      <c r="X716" s="36"/>
      <c r="Y716" s="36"/>
      <c r="Z716" s="36"/>
      <c r="AA716" s="36"/>
      <c r="AB716" s="36"/>
      <c r="AC716" s="36"/>
      <c r="AD716" s="36"/>
      <c r="AE716" s="36"/>
      <c r="AQ716"/>
      <c r="AR716"/>
      <c r="AY716"/>
    </row>
    <row r="717" spans="19:51" x14ac:dyDescent="0.25">
      <c r="S717" s="36"/>
      <c r="T717" s="36"/>
      <c r="U717" s="36"/>
      <c r="V717" s="36"/>
      <c r="W717" s="36"/>
      <c r="X717" s="36"/>
      <c r="Y717" s="36"/>
      <c r="Z717" s="36"/>
      <c r="AA717" s="36"/>
      <c r="AB717" s="36"/>
      <c r="AC717" s="36"/>
      <c r="AD717" s="36"/>
      <c r="AE717" s="36"/>
      <c r="AQ717"/>
      <c r="AR717"/>
      <c r="AY717"/>
    </row>
    <row r="718" spans="19:51" x14ac:dyDescent="0.25">
      <c r="S718" s="36"/>
      <c r="T718" s="36"/>
      <c r="U718" s="36"/>
      <c r="V718" s="36"/>
      <c r="W718" s="36"/>
      <c r="X718" s="36"/>
      <c r="Y718" s="36"/>
      <c r="Z718" s="36"/>
      <c r="AA718" s="36"/>
      <c r="AB718" s="36"/>
      <c r="AC718" s="36"/>
      <c r="AD718" s="36"/>
      <c r="AE718" s="36"/>
      <c r="AQ718"/>
      <c r="AR718"/>
      <c r="AY718"/>
    </row>
    <row r="719" spans="19:51" x14ac:dyDescent="0.25">
      <c r="S719" s="36"/>
      <c r="T719" s="36"/>
      <c r="U719" s="36"/>
      <c r="V719" s="36"/>
      <c r="W719" s="36"/>
      <c r="X719" s="36"/>
      <c r="Y719" s="36"/>
      <c r="Z719" s="36"/>
      <c r="AA719" s="36"/>
      <c r="AB719" s="36"/>
      <c r="AC719" s="36"/>
      <c r="AD719" s="36"/>
      <c r="AE719" s="36"/>
      <c r="AQ719"/>
      <c r="AR719"/>
      <c r="AY719"/>
    </row>
    <row r="720" spans="19:51" x14ac:dyDescent="0.25">
      <c r="S720" s="36"/>
      <c r="T720" s="36"/>
      <c r="U720" s="36"/>
      <c r="V720" s="36"/>
      <c r="W720" s="36"/>
      <c r="X720" s="36"/>
      <c r="Y720" s="36"/>
      <c r="Z720" s="36"/>
      <c r="AA720" s="36"/>
      <c r="AB720" s="36"/>
      <c r="AC720" s="36"/>
      <c r="AD720" s="36"/>
      <c r="AE720" s="36"/>
      <c r="AQ720"/>
      <c r="AR720"/>
      <c r="AY720"/>
    </row>
    <row r="721" spans="19:51" x14ac:dyDescent="0.25">
      <c r="S721" s="36"/>
      <c r="T721" s="36"/>
      <c r="U721" s="36"/>
      <c r="V721" s="36"/>
      <c r="W721" s="36"/>
      <c r="X721" s="36"/>
      <c r="Y721" s="36"/>
      <c r="Z721" s="36"/>
      <c r="AA721" s="36"/>
      <c r="AB721" s="36"/>
      <c r="AC721" s="36"/>
      <c r="AD721" s="36"/>
      <c r="AE721" s="36"/>
      <c r="AQ721"/>
      <c r="AR721"/>
      <c r="AY721"/>
    </row>
    <row r="722" spans="19:51" x14ac:dyDescent="0.25">
      <c r="S722" s="36"/>
      <c r="T722" s="36"/>
      <c r="U722" s="36"/>
      <c r="V722" s="36"/>
      <c r="W722" s="36"/>
      <c r="X722" s="36"/>
      <c r="Y722" s="36"/>
      <c r="Z722" s="36"/>
      <c r="AA722" s="36"/>
      <c r="AB722" s="36"/>
      <c r="AC722" s="36"/>
      <c r="AD722" s="36"/>
      <c r="AE722" s="36"/>
      <c r="AQ722"/>
      <c r="AR722"/>
      <c r="AY722"/>
    </row>
    <row r="723" spans="19:51" x14ac:dyDescent="0.25">
      <c r="S723" s="36"/>
      <c r="T723" s="36"/>
      <c r="U723" s="36"/>
      <c r="V723" s="36"/>
      <c r="W723" s="36"/>
      <c r="X723" s="36"/>
      <c r="Y723" s="36"/>
      <c r="Z723" s="36"/>
      <c r="AA723" s="36"/>
      <c r="AB723" s="36"/>
      <c r="AC723" s="36"/>
      <c r="AD723" s="36"/>
      <c r="AE723" s="36"/>
      <c r="AQ723"/>
      <c r="AR723"/>
      <c r="AY723"/>
    </row>
    <row r="724" spans="19:51" x14ac:dyDescent="0.25">
      <c r="S724" s="36"/>
      <c r="T724" s="36"/>
      <c r="U724" s="36"/>
      <c r="V724" s="36"/>
      <c r="W724" s="36"/>
      <c r="X724" s="36"/>
      <c r="Y724" s="36"/>
      <c r="Z724" s="36"/>
      <c r="AA724" s="36"/>
      <c r="AB724" s="36"/>
      <c r="AC724" s="36"/>
      <c r="AD724" s="36"/>
      <c r="AE724" s="36"/>
      <c r="AQ724"/>
      <c r="AR724"/>
      <c r="AY724"/>
    </row>
    <row r="725" spans="19:51" x14ac:dyDescent="0.25">
      <c r="S725" s="36"/>
      <c r="T725" s="36"/>
      <c r="U725" s="36"/>
      <c r="V725" s="36"/>
      <c r="W725" s="36"/>
      <c r="X725" s="36"/>
      <c r="Y725" s="36"/>
      <c r="Z725" s="36"/>
      <c r="AA725" s="36"/>
      <c r="AB725" s="36"/>
      <c r="AC725" s="36"/>
      <c r="AD725" s="36"/>
      <c r="AE725" s="36"/>
      <c r="AQ725"/>
      <c r="AR725"/>
      <c r="AY725"/>
    </row>
    <row r="726" spans="19:51" x14ac:dyDescent="0.25">
      <c r="S726" s="36"/>
      <c r="T726" s="36"/>
      <c r="U726" s="36"/>
      <c r="V726" s="36"/>
      <c r="W726" s="36"/>
      <c r="X726" s="36"/>
      <c r="Y726" s="36"/>
      <c r="Z726" s="36"/>
      <c r="AA726" s="36"/>
      <c r="AB726" s="36"/>
      <c r="AC726" s="36"/>
      <c r="AD726" s="36"/>
      <c r="AE726" s="36"/>
      <c r="AQ726"/>
      <c r="AR726"/>
      <c r="AY726"/>
    </row>
    <row r="727" spans="19:51" x14ac:dyDescent="0.25">
      <c r="S727" s="36"/>
      <c r="T727" s="36"/>
      <c r="U727" s="36"/>
      <c r="V727" s="36"/>
      <c r="W727" s="36"/>
      <c r="X727" s="36"/>
      <c r="Y727" s="36"/>
      <c r="Z727" s="36"/>
      <c r="AA727" s="36"/>
      <c r="AB727" s="36"/>
      <c r="AC727" s="36"/>
      <c r="AD727" s="36"/>
      <c r="AE727" s="36"/>
      <c r="AQ727"/>
      <c r="AR727"/>
      <c r="AY727"/>
    </row>
    <row r="728" spans="19:51" x14ac:dyDescent="0.25">
      <c r="S728" s="36"/>
      <c r="T728" s="36"/>
      <c r="U728" s="36"/>
      <c r="V728" s="36"/>
      <c r="W728" s="36"/>
      <c r="X728" s="36"/>
      <c r="Y728" s="36"/>
      <c r="Z728" s="36"/>
      <c r="AA728" s="36"/>
      <c r="AB728" s="36"/>
      <c r="AC728" s="36"/>
      <c r="AD728" s="36"/>
      <c r="AE728" s="36"/>
      <c r="AQ728"/>
      <c r="AR728"/>
      <c r="AY728"/>
    </row>
    <row r="729" spans="19:51" x14ac:dyDescent="0.25">
      <c r="S729" s="36"/>
      <c r="T729" s="36"/>
      <c r="U729" s="36"/>
      <c r="V729" s="36"/>
      <c r="W729" s="36"/>
      <c r="X729" s="36"/>
      <c r="Y729" s="36"/>
      <c r="Z729" s="36"/>
      <c r="AA729" s="36"/>
      <c r="AB729" s="36"/>
      <c r="AC729" s="36"/>
      <c r="AD729" s="36"/>
      <c r="AE729" s="36"/>
      <c r="AQ729"/>
      <c r="AR729"/>
      <c r="AY729"/>
    </row>
    <row r="730" spans="19:51" x14ac:dyDescent="0.25">
      <c r="S730" s="36"/>
      <c r="T730" s="36"/>
      <c r="U730" s="36"/>
      <c r="V730" s="36"/>
      <c r="W730" s="36"/>
      <c r="X730" s="36"/>
      <c r="Y730" s="36"/>
      <c r="Z730" s="36"/>
      <c r="AA730" s="36"/>
      <c r="AB730" s="36"/>
      <c r="AC730" s="36"/>
      <c r="AD730" s="36"/>
      <c r="AE730" s="36"/>
      <c r="AQ730"/>
      <c r="AR730"/>
      <c r="AY730"/>
    </row>
    <row r="731" spans="19:51" x14ac:dyDescent="0.25">
      <c r="S731" s="36"/>
      <c r="T731" s="36"/>
      <c r="U731" s="36"/>
      <c r="V731" s="36"/>
      <c r="W731" s="36"/>
      <c r="X731" s="36"/>
      <c r="Y731" s="36"/>
      <c r="Z731" s="36"/>
      <c r="AA731" s="36"/>
      <c r="AB731" s="36"/>
      <c r="AC731" s="36"/>
      <c r="AD731" s="36"/>
      <c r="AE731" s="36"/>
      <c r="AQ731"/>
      <c r="AR731"/>
      <c r="AY731"/>
    </row>
    <row r="732" spans="19:51" x14ac:dyDescent="0.25">
      <c r="S732" s="36"/>
      <c r="T732" s="36"/>
      <c r="U732" s="36"/>
      <c r="V732" s="36"/>
      <c r="W732" s="36"/>
      <c r="X732" s="36"/>
      <c r="Y732" s="36"/>
      <c r="Z732" s="36"/>
      <c r="AA732" s="36"/>
      <c r="AB732" s="36"/>
      <c r="AC732" s="36"/>
      <c r="AD732" s="36"/>
      <c r="AE732" s="36"/>
      <c r="AQ732"/>
      <c r="AR732"/>
      <c r="AY732"/>
    </row>
    <row r="733" spans="19:51" x14ac:dyDescent="0.25">
      <c r="S733" s="36"/>
      <c r="T733" s="36"/>
      <c r="U733" s="36"/>
      <c r="V733" s="36"/>
      <c r="W733" s="36"/>
      <c r="X733" s="36"/>
      <c r="Y733" s="36"/>
      <c r="Z733" s="36"/>
      <c r="AA733" s="36"/>
      <c r="AB733" s="36"/>
      <c r="AC733" s="36"/>
      <c r="AD733" s="36"/>
      <c r="AE733" s="36"/>
      <c r="AQ733"/>
      <c r="AR733"/>
      <c r="AY733"/>
    </row>
    <row r="734" spans="19:51" x14ac:dyDescent="0.25">
      <c r="S734" s="36"/>
      <c r="T734" s="36"/>
      <c r="U734" s="36"/>
      <c r="V734" s="36"/>
      <c r="W734" s="36"/>
      <c r="X734" s="36"/>
      <c r="Y734" s="36"/>
      <c r="Z734" s="36"/>
      <c r="AA734" s="36"/>
      <c r="AB734" s="36"/>
      <c r="AC734" s="36"/>
      <c r="AD734" s="36"/>
      <c r="AE734" s="36"/>
      <c r="AQ734"/>
      <c r="AR734"/>
      <c r="AY734"/>
    </row>
    <row r="735" spans="19:51" x14ac:dyDescent="0.25">
      <c r="S735" s="36"/>
      <c r="T735" s="36"/>
      <c r="U735" s="36"/>
      <c r="V735" s="36"/>
      <c r="W735" s="36"/>
      <c r="X735" s="36"/>
      <c r="Y735" s="36"/>
      <c r="Z735" s="36"/>
      <c r="AA735" s="36"/>
      <c r="AB735" s="36"/>
      <c r="AC735" s="36"/>
      <c r="AD735" s="36"/>
      <c r="AE735" s="36"/>
      <c r="AQ735"/>
      <c r="AR735"/>
      <c r="AY735"/>
    </row>
    <row r="736" spans="19:51" x14ac:dyDescent="0.25">
      <c r="S736" s="36"/>
      <c r="T736" s="36"/>
      <c r="U736" s="36"/>
      <c r="V736" s="36"/>
      <c r="W736" s="36"/>
      <c r="X736" s="36"/>
      <c r="Y736" s="36"/>
      <c r="Z736" s="36"/>
      <c r="AA736" s="36"/>
      <c r="AB736" s="36"/>
      <c r="AC736" s="36"/>
      <c r="AD736" s="36"/>
      <c r="AE736" s="36"/>
      <c r="AQ736"/>
      <c r="AR736"/>
      <c r="AY736"/>
    </row>
    <row r="737" spans="19:51" x14ac:dyDescent="0.25">
      <c r="S737" s="36"/>
      <c r="T737" s="36"/>
      <c r="U737" s="36"/>
      <c r="V737" s="36"/>
      <c r="W737" s="36"/>
      <c r="X737" s="36"/>
      <c r="Y737" s="36"/>
      <c r="Z737" s="36"/>
      <c r="AA737" s="36"/>
      <c r="AB737" s="36"/>
      <c r="AC737" s="36"/>
      <c r="AD737" s="36"/>
      <c r="AE737" s="36"/>
      <c r="AQ737"/>
      <c r="AR737"/>
      <c r="AY737"/>
    </row>
    <row r="738" spans="19:51" x14ac:dyDescent="0.25">
      <c r="S738" s="36"/>
      <c r="T738" s="36"/>
      <c r="U738" s="36"/>
      <c r="V738" s="36"/>
      <c r="W738" s="36"/>
      <c r="X738" s="36"/>
      <c r="Y738" s="36"/>
      <c r="Z738" s="36"/>
      <c r="AA738" s="36"/>
      <c r="AB738" s="36"/>
      <c r="AC738" s="36"/>
      <c r="AD738" s="36"/>
      <c r="AE738" s="36"/>
      <c r="AQ738"/>
      <c r="AR738"/>
      <c r="AY738"/>
    </row>
    <row r="739" spans="19:51" x14ac:dyDescent="0.25">
      <c r="S739" s="36"/>
      <c r="T739" s="36"/>
      <c r="U739" s="36"/>
      <c r="V739" s="36"/>
      <c r="W739" s="36"/>
      <c r="X739" s="36"/>
      <c r="Y739" s="36"/>
      <c r="Z739" s="36"/>
      <c r="AA739" s="36"/>
      <c r="AB739" s="36"/>
      <c r="AC739" s="36"/>
      <c r="AD739" s="36"/>
      <c r="AE739" s="36"/>
      <c r="AQ739"/>
      <c r="AR739"/>
      <c r="AY739"/>
    </row>
    <row r="740" spans="19:51" x14ac:dyDescent="0.25">
      <c r="S740" s="36"/>
      <c r="T740" s="36"/>
      <c r="U740" s="36"/>
      <c r="V740" s="36"/>
      <c r="W740" s="36"/>
      <c r="X740" s="36"/>
      <c r="Y740" s="36"/>
      <c r="Z740" s="36"/>
      <c r="AA740" s="36"/>
      <c r="AB740" s="36"/>
      <c r="AC740" s="36"/>
      <c r="AD740" s="36"/>
      <c r="AE740" s="36"/>
      <c r="AQ740"/>
      <c r="AR740"/>
      <c r="AY740"/>
    </row>
    <row r="741" spans="19:51" x14ac:dyDescent="0.25">
      <c r="S741" s="36"/>
      <c r="T741" s="36"/>
      <c r="U741" s="36"/>
      <c r="V741" s="36"/>
      <c r="W741" s="36"/>
      <c r="X741" s="36"/>
      <c r="Y741" s="36"/>
      <c r="Z741" s="36"/>
      <c r="AA741" s="36"/>
      <c r="AB741" s="36"/>
      <c r="AC741" s="36"/>
      <c r="AD741" s="36"/>
      <c r="AE741" s="36"/>
      <c r="AQ741"/>
      <c r="AR741"/>
      <c r="AY741"/>
    </row>
    <row r="742" spans="19:51" x14ac:dyDescent="0.25">
      <c r="S742" s="36"/>
      <c r="T742" s="36"/>
      <c r="U742" s="36"/>
      <c r="V742" s="36"/>
      <c r="W742" s="36"/>
      <c r="X742" s="36"/>
      <c r="Y742" s="36"/>
      <c r="Z742" s="36"/>
      <c r="AA742" s="36"/>
      <c r="AB742" s="36"/>
      <c r="AC742" s="36"/>
      <c r="AD742" s="36"/>
      <c r="AE742" s="36"/>
      <c r="AQ742"/>
      <c r="AR742"/>
      <c r="AY742"/>
    </row>
    <row r="743" spans="19:51" x14ac:dyDescent="0.25">
      <c r="S743" s="36"/>
      <c r="T743" s="36"/>
      <c r="U743" s="36"/>
      <c r="V743" s="36"/>
      <c r="W743" s="36"/>
      <c r="X743" s="36"/>
      <c r="Y743" s="36"/>
      <c r="Z743" s="36"/>
      <c r="AA743" s="36"/>
      <c r="AB743" s="36"/>
      <c r="AC743" s="36"/>
      <c r="AD743" s="36"/>
      <c r="AE743" s="36"/>
      <c r="AQ743"/>
      <c r="AR743"/>
      <c r="AY743"/>
    </row>
    <row r="744" spans="19:51" x14ac:dyDescent="0.25">
      <c r="S744" s="36"/>
      <c r="T744" s="36"/>
      <c r="U744" s="36"/>
      <c r="V744" s="36"/>
      <c r="W744" s="36"/>
      <c r="X744" s="36"/>
      <c r="Y744" s="36"/>
      <c r="Z744" s="36"/>
      <c r="AA744" s="36"/>
      <c r="AB744" s="36"/>
      <c r="AC744" s="36"/>
      <c r="AD744" s="36"/>
      <c r="AE744" s="36"/>
      <c r="AQ744"/>
      <c r="AR744"/>
      <c r="AY744"/>
    </row>
    <row r="745" spans="19:51" x14ac:dyDescent="0.25">
      <c r="S745" s="36"/>
      <c r="T745" s="36"/>
      <c r="U745" s="36"/>
      <c r="V745" s="36"/>
      <c r="W745" s="36"/>
      <c r="X745" s="36"/>
      <c r="Y745" s="36"/>
      <c r="Z745" s="36"/>
      <c r="AA745" s="36"/>
      <c r="AB745" s="36"/>
      <c r="AC745" s="36"/>
      <c r="AD745" s="36"/>
      <c r="AE745" s="36"/>
      <c r="AQ745"/>
      <c r="AR745"/>
      <c r="AY745"/>
    </row>
    <row r="746" spans="19:51" x14ac:dyDescent="0.25">
      <c r="S746" s="36"/>
      <c r="T746" s="36"/>
      <c r="U746" s="36"/>
      <c r="V746" s="36"/>
      <c r="W746" s="36"/>
      <c r="X746" s="36"/>
      <c r="Y746" s="36"/>
      <c r="Z746" s="36"/>
      <c r="AA746" s="36"/>
      <c r="AB746" s="36"/>
      <c r="AC746" s="36"/>
      <c r="AD746" s="36"/>
      <c r="AE746" s="36"/>
      <c r="AQ746"/>
      <c r="AR746"/>
      <c r="AY746"/>
    </row>
    <row r="747" spans="19:51" x14ac:dyDescent="0.25">
      <c r="S747" s="36"/>
      <c r="T747" s="36"/>
      <c r="U747" s="36"/>
      <c r="V747" s="36"/>
      <c r="W747" s="36"/>
      <c r="X747" s="36"/>
      <c r="Y747" s="36"/>
      <c r="Z747" s="36"/>
      <c r="AA747" s="36"/>
      <c r="AB747" s="36"/>
      <c r="AC747" s="36"/>
      <c r="AD747" s="36"/>
      <c r="AE747" s="36"/>
      <c r="AQ747"/>
      <c r="AR747"/>
      <c r="AY747"/>
    </row>
    <row r="748" spans="19:51" x14ac:dyDescent="0.25">
      <c r="S748" s="36"/>
      <c r="T748" s="36"/>
      <c r="U748" s="36"/>
      <c r="V748" s="36"/>
      <c r="W748" s="36"/>
      <c r="X748" s="36"/>
      <c r="Y748" s="36"/>
      <c r="Z748" s="36"/>
      <c r="AA748" s="36"/>
      <c r="AB748" s="36"/>
      <c r="AC748" s="36"/>
      <c r="AD748" s="36"/>
      <c r="AE748" s="36"/>
      <c r="AQ748"/>
      <c r="AR748"/>
      <c r="AY748"/>
    </row>
    <row r="749" spans="19:51" x14ac:dyDescent="0.25">
      <c r="S749" s="36"/>
      <c r="T749" s="36"/>
      <c r="U749" s="36"/>
      <c r="V749" s="36"/>
      <c r="W749" s="36"/>
      <c r="X749" s="36"/>
      <c r="Y749" s="36"/>
      <c r="Z749" s="36"/>
      <c r="AA749" s="36"/>
      <c r="AB749" s="36"/>
      <c r="AC749" s="36"/>
      <c r="AD749" s="36"/>
      <c r="AE749" s="36"/>
      <c r="AQ749"/>
      <c r="AR749"/>
      <c r="AY749"/>
    </row>
    <row r="750" spans="19:51" x14ac:dyDescent="0.25">
      <c r="S750" s="36"/>
      <c r="T750" s="36"/>
      <c r="U750" s="36"/>
      <c r="V750" s="36"/>
      <c r="W750" s="36"/>
      <c r="X750" s="36"/>
      <c r="Y750" s="36"/>
      <c r="Z750" s="36"/>
      <c r="AA750" s="36"/>
      <c r="AB750" s="36"/>
      <c r="AC750" s="36"/>
      <c r="AD750" s="36"/>
      <c r="AE750" s="36"/>
      <c r="AQ750"/>
      <c r="AR750"/>
      <c r="AY750"/>
    </row>
    <row r="751" spans="19:51" x14ac:dyDescent="0.25">
      <c r="S751" s="36"/>
      <c r="T751" s="36"/>
      <c r="U751" s="36"/>
      <c r="V751" s="36"/>
      <c r="W751" s="36"/>
      <c r="X751" s="36"/>
      <c r="Y751" s="36"/>
      <c r="Z751" s="36"/>
      <c r="AA751" s="36"/>
      <c r="AB751" s="36"/>
      <c r="AC751" s="36"/>
      <c r="AD751" s="36"/>
      <c r="AE751" s="36"/>
      <c r="AQ751"/>
      <c r="AR751"/>
      <c r="AY751"/>
    </row>
    <row r="752" spans="19:51" x14ac:dyDescent="0.25">
      <c r="S752" s="36"/>
      <c r="T752" s="36"/>
      <c r="U752" s="36"/>
      <c r="V752" s="36"/>
      <c r="W752" s="36"/>
      <c r="X752" s="36"/>
      <c r="Y752" s="36"/>
      <c r="Z752" s="36"/>
      <c r="AA752" s="36"/>
      <c r="AB752" s="36"/>
      <c r="AC752" s="36"/>
      <c r="AD752" s="36"/>
      <c r="AE752" s="36"/>
      <c r="AQ752"/>
      <c r="AR752"/>
      <c r="AY752"/>
    </row>
    <row r="753" spans="19:51" x14ac:dyDescent="0.25">
      <c r="S753" s="36"/>
      <c r="T753" s="36"/>
      <c r="U753" s="36"/>
      <c r="V753" s="36"/>
      <c r="W753" s="36"/>
      <c r="X753" s="36"/>
      <c r="Y753" s="36"/>
      <c r="Z753" s="36"/>
      <c r="AA753" s="36"/>
      <c r="AB753" s="36"/>
      <c r="AC753" s="36"/>
      <c r="AD753" s="36"/>
      <c r="AE753" s="36"/>
      <c r="AQ753"/>
      <c r="AR753"/>
      <c r="AY753"/>
    </row>
    <row r="754" spans="19:51" x14ac:dyDescent="0.25">
      <c r="S754" s="36"/>
      <c r="T754" s="36"/>
      <c r="U754" s="36"/>
      <c r="V754" s="36"/>
      <c r="W754" s="36"/>
      <c r="X754" s="36"/>
      <c r="Y754" s="36"/>
      <c r="Z754" s="36"/>
      <c r="AA754" s="36"/>
      <c r="AB754" s="36"/>
      <c r="AC754" s="36"/>
      <c r="AD754" s="36"/>
      <c r="AE754" s="36"/>
      <c r="AQ754"/>
      <c r="AR754"/>
      <c r="AY754"/>
    </row>
    <row r="755" spans="19:51" x14ac:dyDescent="0.25">
      <c r="S755" s="36"/>
      <c r="T755" s="36"/>
      <c r="U755" s="36"/>
      <c r="V755" s="36"/>
      <c r="W755" s="36"/>
      <c r="X755" s="36"/>
      <c r="Y755" s="36"/>
      <c r="Z755" s="36"/>
      <c r="AA755" s="36"/>
      <c r="AB755" s="36"/>
      <c r="AC755" s="36"/>
      <c r="AD755" s="36"/>
      <c r="AE755" s="36"/>
      <c r="AQ755"/>
      <c r="AR755"/>
      <c r="AY755"/>
    </row>
    <row r="756" spans="19:51" x14ac:dyDescent="0.25">
      <c r="S756" s="36"/>
      <c r="T756" s="36"/>
      <c r="U756" s="36"/>
      <c r="V756" s="36"/>
      <c r="W756" s="36"/>
      <c r="X756" s="36"/>
      <c r="Y756" s="36"/>
      <c r="Z756" s="36"/>
      <c r="AA756" s="36"/>
      <c r="AB756" s="36"/>
      <c r="AC756" s="36"/>
      <c r="AD756" s="36"/>
      <c r="AE756" s="36"/>
      <c r="AQ756"/>
      <c r="AR756"/>
      <c r="AY756"/>
    </row>
    <row r="757" spans="19:51" x14ac:dyDescent="0.25">
      <c r="S757" s="36"/>
      <c r="T757" s="36"/>
      <c r="U757" s="36"/>
      <c r="V757" s="36"/>
      <c r="W757" s="36"/>
      <c r="X757" s="36"/>
      <c r="Y757" s="36"/>
      <c r="Z757" s="36"/>
      <c r="AA757" s="36"/>
      <c r="AB757" s="36"/>
      <c r="AC757" s="36"/>
      <c r="AD757" s="36"/>
      <c r="AE757" s="36"/>
      <c r="AQ757"/>
      <c r="AR757"/>
      <c r="AY757"/>
    </row>
    <row r="758" spans="19:51" x14ac:dyDescent="0.25">
      <c r="S758" s="36"/>
      <c r="T758" s="36"/>
      <c r="U758" s="36"/>
      <c r="V758" s="36"/>
      <c r="W758" s="36"/>
      <c r="X758" s="36"/>
      <c r="Y758" s="36"/>
      <c r="Z758" s="36"/>
      <c r="AA758" s="36"/>
      <c r="AB758" s="36"/>
      <c r="AC758" s="36"/>
      <c r="AD758" s="36"/>
      <c r="AE758" s="36"/>
      <c r="AQ758"/>
      <c r="AR758"/>
      <c r="AY758"/>
    </row>
    <row r="759" spans="19:51" x14ac:dyDescent="0.25">
      <c r="S759" s="36"/>
      <c r="T759" s="36"/>
      <c r="U759" s="36"/>
      <c r="V759" s="36"/>
      <c r="W759" s="36"/>
      <c r="X759" s="36"/>
      <c r="Y759" s="36"/>
      <c r="Z759" s="36"/>
      <c r="AA759" s="36"/>
      <c r="AB759" s="36"/>
      <c r="AC759" s="36"/>
      <c r="AD759" s="36"/>
      <c r="AE759" s="36"/>
      <c r="AQ759"/>
      <c r="AR759"/>
      <c r="AY759"/>
    </row>
    <row r="760" spans="19:51" x14ac:dyDescent="0.25">
      <c r="S760" s="36"/>
      <c r="T760" s="36"/>
      <c r="U760" s="36"/>
      <c r="V760" s="36"/>
      <c r="W760" s="36"/>
      <c r="X760" s="36"/>
      <c r="Y760" s="36"/>
      <c r="Z760" s="36"/>
      <c r="AA760" s="36"/>
      <c r="AB760" s="36"/>
      <c r="AC760" s="36"/>
      <c r="AD760" s="36"/>
      <c r="AE760" s="36"/>
      <c r="AQ760"/>
      <c r="AR760"/>
      <c r="AY760"/>
    </row>
    <row r="761" spans="19:51" x14ac:dyDescent="0.25">
      <c r="S761" s="36"/>
      <c r="T761" s="36"/>
      <c r="U761" s="36"/>
      <c r="V761" s="36"/>
      <c r="W761" s="36"/>
      <c r="X761" s="36"/>
      <c r="Y761" s="36"/>
      <c r="Z761" s="36"/>
      <c r="AA761" s="36"/>
      <c r="AB761" s="36"/>
      <c r="AC761" s="36"/>
      <c r="AD761" s="36"/>
      <c r="AE761" s="36"/>
      <c r="AQ761"/>
      <c r="AR761"/>
      <c r="AY761"/>
    </row>
    <row r="762" spans="19:51" x14ac:dyDescent="0.25">
      <c r="S762" s="36"/>
      <c r="T762" s="36"/>
      <c r="U762" s="36"/>
      <c r="V762" s="36"/>
      <c r="W762" s="36"/>
      <c r="X762" s="36"/>
      <c r="Y762" s="36"/>
      <c r="Z762" s="36"/>
      <c r="AA762" s="36"/>
      <c r="AB762" s="36"/>
      <c r="AC762" s="36"/>
      <c r="AD762" s="36"/>
      <c r="AE762" s="36"/>
      <c r="AQ762"/>
      <c r="AR762"/>
      <c r="AY762"/>
    </row>
    <row r="763" spans="19:51" x14ac:dyDescent="0.25">
      <c r="S763" s="36"/>
      <c r="T763" s="36"/>
      <c r="U763" s="36"/>
      <c r="V763" s="36"/>
      <c r="W763" s="36"/>
      <c r="X763" s="36"/>
      <c r="Y763" s="36"/>
      <c r="Z763" s="36"/>
      <c r="AA763" s="36"/>
      <c r="AB763" s="36"/>
      <c r="AC763" s="36"/>
      <c r="AD763" s="36"/>
      <c r="AE763" s="36"/>
      <c r="AQ763"/>
      <c r="AR763"/>
      <c r="AY763"/>
    </row>
    <row r="764" spans="19:51" x14ac:dyDescent="0.25">
      <c r="S764" s="36"/>
      <c r="T764" s="36"/>
      <c r="U764" s="36"/>
      <c r="V764" s="36"/>
      <c r="W764" s="36"/>
      <c r="X764" s="36"/>
      <c r="Y764" s="36"/>
      <c r="Z764" s="36"/>
      <c r="AA764" s="36"/>
      <c r="AB764" s="36"/>
      <c r="AC764" s="36"/>
      <c r="AD764" s="36"/>
      <c r="AE764" s="36"/>
      <c r="AQ764"/>
      <c r="AR764"/>
      <c r="AY764"/>
    </row>
    <row r="765" spans="19:51" x14ac:dyDescent="0.25">
      <c r="S765" s="36"/>
      <c r="T765" s="36"/>
      <c r="U765" s="36"/>
      <c r="V765" s="36"/>
      <c r="W765" s="36"/>
      <c r="X765" s="36"/>
      <c r="Y765" s="36"/>
      <c r="Z765" s="36"/>
      <c r="AA765" s="36"/>
      <c r="AB765" s="36"/>
      <c r="AC765" s="36"/>
      <c r="AD765" s="36"/>
      <c r="AE765" s="36"/>
      <c r="AQ765"/>
      <c r="AR765"/>
      <c r="AY765"/>
    </row>
    <row r="766" spans="19:51" x14ac:dyDescent="0.25">
      <c r="S766" s="36"/>
      <c r="T766" s="36"/>
      <c r="U766" s="36"/>
      <c r="V766" s="36"/>
      <c r="W766" s="36"/>
      <c r="X766" s="36"/>
      <c r="Y766" s="36"/>
      <c r="Z766" s="36"/>
      <c r="AA766" s="36"/>
      <c r="AB766" s="36"/>
      <c r="AC766" s="36"/>
      <c r="AD766" s="36"/>
      <c r="AE766" s="36"/>
      <c r="AQ766"/>
      <c r="AR766"/>
      <c r="AY766"/>
    </row>
    <row r="767" spans="19:51" x14ac:dyDescent="0.25">
      <c r="S767" s="36"/>
      <c r="T767" s="36"/>
      <c r="U767" s="36"/>
      <c r="V767" s="36"/>
      <c r="W767" s="36"/>
      <c r="X767" s="36"/>
      <c r="Y767" s="36"/>
      <c r="Z767" s="36"/>
      <c r="AA767" s="36"/>
      <c r="AB767" s="36"/>
      <c r="AC767" s="36"/>
      <c r="AD767" s="36"/>
      <c r="AE767" s="36"/>
      <c r="AQ767"/>
      <c r="AR767"/>
      <c r="AY767"/>
    </row>
    <row r="768" spans="19:51" x14ac:dyDescent="0.25">
      <c r="S768" s="36"/>
      <c r="T768" s="36"/>
      <c r="U768" s="36"/>
      <c r="V768" s="36"/>
      <c r="W768" s="36"/>
      <c r="X768" s="36"/>
      <c r="Y768" s="36"/>
      <c r="Z768" s="36"/>
      <c r="AA768" s="36"/>
      <c r="AB768" s="36"/>
      <c r="AC768" s="36"/>
      <c r="AD768" s="36"/>
      <c r="AE768" s="36"/>
      <c r="AQ768"/>
      <c r="AR768"/>
      <c r="AY768"/>
    </row>
    <row r="769" spans="19:51" x14ac:dyDescent="0.25">
      <c r="S769" s="36"/>
      <c r="T769" s="36"/>
      <c r="U769" s="36"/>
      <c r="V769" s="36"/>
      <c r="W769" s="36"/>
      <c r="X769" s="36"/>
      <c r="Y769" s="36"/>
      <c r="Z769" s="36"/>
      <c r="AA769" s="36"/>
      <c r="AB769" s="36"/>
      <c r="AC769" s="36"/>
      <c r="AD769" s="36"/>
      <c r="AE769" s="36"/>
      <c r="AQ769"/>
      <c r="AR769"/>
      <c r="AY769"/>
    </row>
    <row r="770" spans="19:51" x14ac:dyDescent="0.25">
      <c r="S770" s="36"/>
      <c r="T770" s="36"/>
      <c r="U770" s="36"/>
      <c r="V770" s="36"/>
      <c r="W770" s="36"/>
      <c r="X770" s="36"/>
      <c r="Y770" s="36"/>
      <c r="Z770" s="36"/>
      <c r="AA770" s="36"/>
      <c r="AB770" s="36"/>
      <c r="AC770" s="36"/>
      <c r="AD770" s="36"/>
      <c r="AE770" s="36"/>
      <c r="AQ770"/>
      <c r="AR770"/>
      <c r="AY770"/>
    </row>
    <row r="771" spans="19:51" x14ac:dyDescent="0.25">
      <c r="S771" s="36"/>
      <c r="T771" s="36"/>
      <c r="U771" s="36"/>
      <c r="V771" s="36"/>
      <c r="W771" s="36"/>
      <c r="X771" s="36"/>
      <c r="Y771" s="36"/>
      <c r="Z771" s="36"/>
      <c r="AA771" s="36"/>
      <c r="AB771" s="36"/>
      <c r="AC771" s="36"/>
      <c r="AD771" s="36"/>
      <c r="AE771" s="36"/>
      <c r="AQ771"/>
      <c r="AR771"/>
      <c r="AY771"/>
    </row>
    <row r="772" spans="19:51" x14ac:dyDescent="0.25">
      <c r="S772" s="36"/>
      <c r="T772" s="36"/>
      <c r="U772" s="36"/>
      <c r="V772" s="36"/>
      <c r="W772" s="36"/>
      <c r="X772" s="36"/>
      <c r="Y772" s="36"/>
      <c r="Z772" s="36"/>
      <c r="AA772" s="36"/>
      <c r="AB772" s="36"/>
      <c r="AC772" s="36"/>
      <c r="AD772" s="36"/>
      <c r="AE772" s="36"/>
      <c r="AQ772"/>
      <c r="AR772"/>
      <c r="AY772"/>
    </row>
    <row r="773" spans="19:51" x14ac:dyDescent="0.25">
      <c r="S773" s="36"/>
      <c r="T773" s="36"/>
      <c r="U773" s="36"/>
      <c r="V773" s="36"/>
      <c r="W773" s="36"/>
      <c r="X773" s="36"/>
      <c r="Y773" s="36"/>
      <c r="Z773" s="36"/>
      <c r="AA773" s="36"/>
      <c r="AB773" s="36"/>
      <c r="AC773" s="36"/>
      <c r="AD773" s="36"/>
      <c r="AE773" s="36"/>
      <c r="AQ773"/>
      <c r="AR773"/>
      <c r="AY773"/>
    </row>
    <row r="774" spans="19:51" x14ac:dyDescent="0.25">
      <c r="S774" s="36"/>
      <c r="T774" s="36"/>
      <c r="U774" s="36"/>
      <c r="V774" s="36"/>
      <c r="W774" s="36"/>
      <c r="X774" s="36"/>
      <c r="Y774" s="36"/>
      <c r="Z774" s="36"/>
      <c r="AA774" s="36"/>
      <c r="AB774" s="36"/>
      <c r="AC774" s="36"/>
      <c r="AD774" s="36"/>
      <c r="AE774" s="36"/>
      <c r="AQ774"/>
      <c r="AR774"/>
      <c r="AY774"/>
    </row>
    <row r="775" spans="19:51" x14ac:dyDescent="0.25">
      <c r="S775" s="36"/>
      <c r="T775" s="36"/>
      <c r="U775" s="36"/>
      <c r="V775" s="36"/>
      <c r="W775" s="36"/>
      <c r="X775" s="36"/>
      <c r="Y775" s="36"/>
      <c r="Z775" s="36"/>
      <c r="AA775" s="36"/>
      <c r="AB775" s="36"/>
      <c r="AC775" s="36"/>
      <c r="AD775" s="36"/>
      <c r="AE775" s="36"/>
      <c r="AQ775"/>
      <c r="AR775"/>
      <c r="AY775"/>
    </row>
    <row r="776" spans="19:51" x14ac:dyDescent="0.25">
      <c r="S776" s="36"/>
      <c r="T776" s="36"/>
      <c r="U776" s="36"/>
      <c r="V776" s="36"/>
      <c r="W776" s="36"/>
      <c r="X776" s="36"/>
      <c r="Y776" s="36"/>
      <c r="Z776" s="36"/>
      <c r="AA776" s="36"/>
      <c r="AB776" s="36"/>
      <c r="AC776" s="36"/>
      <c r="AD776" s="36"/>
      <c r="AE776" s="36"/>
      <c r="AQ776"/>
      <c r="AR776"/>
      <c r="AY776"/>
    </row>
    <row r="777" spans="19:51" x14ac:dyDescent="0.25">
      <c r="S777" s="36"/>
      <c r="T777" s="36"/>
      <c r="U777" s="36"/>
      <c r="V777" s="36"/>
      <c r="W777" s="36"/>
      <c r="X777" s="36"/>
      <c r="Y777" s="36"/>
      <c r="Z777" s="36"/>
      <c r="AA777" s="36"/>
      <c r="AB777" s="36"/>
      <c r="AC777" s="36"/>
      <c r="AD777" s="36"/>
      <c r="AE777" s="36"/>
      <c r="AQ777"/>
      <c r="AR777"/>
      <c r="AY777"/>
    </row>
    <row r="778" spans="19:51" x14ac:dyDescent="0.25">
      <c r="S778" s="36"/>
      <c r="T778" s="36"/>
      <c r="U778" s="36"/>
      <c r="V778" s="36"/>
      <c r="W778" s="36"/>
      <c r="X778" s="36"/>
      <c r="Y778" s="36"/>
      <c r="Z778" s="36"/>
      <c r="AA778" s="36"/>
      <c r="AB778" s="36"/>
      <c r="AC778" s="36"/>
      <c r="AD778" s="36"/>
      <c r="AE778" s="36"/>
      <c r="AQ778"/>
      <c r="AR778"/>
      <c r="AY778"/>
    </row>
    <row r="779" spans="19:51" x14ac:dyDescent="0.25">
      <c r="S779" s="36"/>
      <c r="T779" s="36"/>
      <c r="U779" s="36"/>
      <c r="V779" s="36"/>
      <c r="W779" s="36"/>
      <c r="X779" s="36"/>
      <c r="Y779" s="36"/>
      <c r="Z779" s="36"/>
      <c r="AA779" s="36"/>
      <c r="AB779" s="36"/>
      <c r="AC779" s="36"/>
      <c r="AD779" s="36"/>
      <c r="AE779" s="36"/>
      <c r="AQ779"/>
      <c r="AR779"/>
      <c r="AY779"/>
    </row>
    <row r="780" spans="19:51" x14ac:dyDescent="0.25">
      <c r="S780" s="36"/>
      <c r="T780" s="36"/>
      <c r="U780" s="36"/>
      <c r="V780" s="36"/>
      <c r="W780" s="36"/>
      <c r="X780" s="36"/>
      <c r="Y780" s="36"/>
      <c r="Z780" s="36"/>
      <c r="AA780" s="36"/>
      <c r="AB780" s="36"/>
      <c r="AC780" s="36"/>
      <c r="AD780" s="36"/>
      <c r="AE780" s="36"/>
      <c r="AQ780"/>
      <c r="AR780"/>
      <c r="AY780"/>
    </row>
    <row r="781" spans="19:51" x14ac:dyDescent="0.25">
      <c r="S781" s="36"/>
      <c r="T781" s="36"/>
      <c r="U781" s="36"/>
      <c r="V781" s="36"/>
      <c r="W781" s="36"/>
      <c r="X781" s="36"/>
      <c r="Y781" s="36"/>
      <c r="Z781" s="36"/>
      <c r="AA781" s="36"/>
      <c r="AB781" s="36"/>
      <c r="AC781" s="36"/>
      <c r="AD781" s="36"/>
      <c r="AE781" s="36"/>
      <c r="AQ781"/>
      <c r="AR781"/>
      <c r="AY781"/>
    </row>
    <row r="782" spans="19:51" x14ac:dyDescent="0.25">
      <c r="S782" s="36"/>
      <c r="T782" s="36"/>
      <c r="U782" s="36"/>
      <c r="V782" s="36"/>
      <c r="W782" s="36"/>
      <c r="X782" s="36"/>
      <c r="Y782" s="36"/>
      <c r="Z782" s="36"/>
      <c r="AA782" s="36"/>
      <c r="AB782" s="36"/>
      <c r="AC782" s="36"/>
      <c r="AD782" s="36"/>
      <c r="AE782" s="36"/>
      <c r="AQ782"/>
      <c r="AR782"/>
      <c r="AY782"/>
    </row>
    <row r="783" spans="19:51" x14ac:dyDescent="0.25">
      <c r="S783" s="36"/>
      <c r="T783" s="36"/>
      <c r="U783" s="36"/>
      <c r="V783" s="36"/>
      <c r="W783" s="36"/>
      <c r="X783" s="36"/>
      <c r="Y783" s="36"/>
      <c r="Z783" s="36"/>
      <c r="AA783" s="36"/>
      <c r="AB783" s="36"/>
      <c r="AC783" s="36"/>
      <c r="AD783" s="36"/>
      <c r="AE783" s="36"/>
      <c r="AQ783"/>
      <c r="AR783"/>
      <c r="AY783"/>
    </row>
    <row r="784" spans="19:51" x14ac:dyDescent="0.25">
      <c r="S784" s="36"/>
      <c r="T784" s="36"/>
      <c r="U784" s="36"/>
      <c r="V784" s="36"/>
      <c r="W784" s="36"/>
      <c r="X784" s="36"/>
      <c r="Y784" s="36"/>
      <c r="Z784" s="36"/>
      <c r="AA784" s="36"/>
      <c r="AB784" s="36"/>
      <c r="AC784" s="36"/>
      <c r="AD784" s="36"/>
      <c r="AE784" s="36"/>
      <c r="AQ784"/>
      <c r="AR784"/>
      <c r="AY784"/>
    </row>
    <row r="785" spans="19:51" x14ac:dyDescent="0.25">
      <c r="S785" s="36"/>
      <c r="T785" s="36"/>
      <c r="U785" s="36"/>
      <c r="V785" s="36"/>
      <c r="W785" s="36"/>
      <c r="X785" s="36"/>
      <c r="Y785" s="36"/>
      <c r="Z785" s="36"/>
      <c r="AA785" s="36"/>
      <c r="AB785" s="36"/>
      <c r="AC785" s="36"/>
      <c r="AD785" s="36"/>
      <c r="AE785" s="36"/>
      <c r="AQ785"/>
      <c r="AR785"/>
      <c r="AY785"/>
    </row>
    <row r="786" spans="19:51" x14ac:dyDescent="0.25">
      <c r="S786" s="36"/>
      <c r="T786" s="36"/>
      <c r="U786" s="36"/>
      <c r="V786" s="36"/>
      <c r="W786" s="36"/>
      <c r="X786" s="36"/>
      <c r="Y786" s="36"/>
      <c r="Z786" s="36"/>
      <c r="AA786" s="36"/>
      <c r="AB786" s="36"/>
      <c r="AC786" s="36"/>
      <c r="AD786" s="36"/>
      <c r="AE786" s="36"/>
      <c r="AQ786"/>
      <c r="AR786"/>
      <c r="AY786"/>
    </row>
    <row r="787" spans="19:51" x14ac:dyDescent="0.25">
      <c r="S787" s="36"/>
      <c r="T787" s="36"/>
      <c r="U787" s="36"/>
      <c r="V787" s="36"/>
      <c r="W787" s="36"/>
      <c r="X787" s="36"/>
      <c r="Y787" s="36"/>
      <c r="Z787" s="36"/>
      <c r="AA787" s="36"/>
      <c r="AB787" s="36"/>
      <c r="AC787" s="36"/>
      <c r="AD787" s="36"/>
      <c r="AE787" s="36"/>
      <c r="AQ787"/>
      <c r="AR787"/>
      <c r="AY787"/>
    </row>
    <row r="788" spans="19:51" x14ac:dyDescent="0.25">
      <c r="S788" s="36"/>
      <c r="T788" s="36"/>
      <c r="U788" s="36"/>
      <c r="V788" s="36"/>
      <c r="W788" s="36"/>
      <c r="X788" s="36"/>
      <c r="Y788" s="36"/>
      <c r="Z788" s="36"/>
      <c r="AA788" s="36"/>
      <c r="AB788" s="36"/>
      <c r="AC788" s="36"/>
      <c r="AD788" s="36"/>
      <c r="AE788" s="36"/>
      <c r="AQ788"/>
      <c r="AR788"/>
      <c r="AY788"/>
    </row>
    <row r="789" spans="19:51" x14ac:dyDescent="0.25">
      <c r="S789" s="36"/>
      <c r="T789" s="36"/>
      <c r="U789" s="36"/>
      <c r="V789" s="36"/>
      <c r="W789" s="36"/>
      <c r="X789" s="36"/>
      <c r="Y789" s="36"/>
      <c r="Z789" s="36"/>
      <c r="AA789" s="36"/>
      <c r="AB789" s="36"/>
      <c r="AC789" s="36"/>
      <c r="AD789" s="36"/>
      <c r="AE789" s="36"/>
      <c r="AQ789"/>
      <c r="AR789"/>
      <c r="AY789"/>
    </row>
    <row r="790" spans="19:51" x14ac:dyDescent="0.25">
      <c r="S790" s="36"/>
      <c r="T790" s="36"/>
      <c r="U790" s="36"/>
      <c r="V790" s="36"/>
      <c r="W790" s="36"/>
      <c r="X790" s="36"/>
      <c r="Y790" s="36"/>
      <c r="Z790" s="36"/>
      <c r="AA790" s="36"/>
      <c r="AB790" s="36"/>
      <c r="AC790" s="36"/>
      <c r="AD790" s="36"/>
      <c r="AE790" s="36"/>
      <c r="AQ790"/>
      <c r="AR790"/>
      <c r="AY790"/>
    </row>
    <row r="791" spans="19:51" x14ac:dyDescent="0.25">
      <c r="S791" s="36"/>
      <c r="T791" s="36"/>
      <c r="U791" s="36"/>
      <c r="V791" s="36"/>
      <c r="W791" s="36"/>
      <c r="X791" s="36"/>
      <c r="Y791" s="36"/>
      <c r="Z791" s="36"/>
      <c r="AA791" s="36"/>
      <c r="AB791" s="36"/>
      <c r="AC791" s="36"/>
      <c r="AD791" s="36"/>
      <c r="AE791" s="36"/>
      <c r="AQ791"/>
      <c r="AR791"/>
      <c r="AY791"/>
    </row>
    <row r="792" spans="19:51" x14ac:dyDescent="0.25">
      <c r="S792" s="36"/>
      <c r="T792" s="36"/>
      <c r="U792" s="36"/>
      <c r="V792" s="36"/>
      <c r="W792" s="36"/>
      <c r="X792" s="36"/>
      <c r="Y792" s="36"/>
      <c r="Z792" s="36"/>
      <c r="AA792" s="36"/>
      <c r="AB792" s="36"/>
      <c r="AC792" s="36"/>
      <c r="AD792" s="36"/>
      <c r="AE792" s="36"/>
      <c r="AQ792"/>
      <c r="AR792"/>
      <c r="AY792"/>
    </row>
    <row r="793" spans="19:51" x14ac:dyDescent="0.25">
      <c r="S793" s="36"/>
      <c r="T793" s="36"/>
      <c r="U793" s="36"/>
      <c r="V793" s="36"/>
      <c r="W793" s="36"/>
      <c r="X793" s="36"/>
      <c r="Y793" s="36"/>
      <c r="Z793" s="36"/>
      <c r="AA793" s="36"/>
      <c r="AB793" s="36"/>
      <c r="AC793" s="36"/>
      <c r="AD793" s="36"/>
      <c r="AE793" s="36"/>
      <c r="AQ793"/>
      <c r="AR793"/>
      <c r="AY793"/>
    </row>
    <row r="794" spans="19:51" x14ac:dyDescent="0.25">
      <c r="S794" s="36"/>
      <c r="T794" s="36"/>
      <c r="U794" s="36"/>
      <c r="V794" s="36"/>
      <c r="W794" s="36"/>
      <c r="X794" s="36"/>
      <c r="Y794" s="36"/>
      <c r="Z794" s="36"/>
      <c r="AA794" s="36"/>
      <c r="AB794" s="36"/>
      <c r="AC794" s="36"/>
      <c r="AD794" s="36"/>
      <c r="AE794" s="36"/>
      <c r="AQ794"/>
      <c r="AR794"/>
      <c r="AY794"/>
    </row>
    <row r="795" spans="19:51" x14ac:dyDescent="0.25">
      <c r="S795" s="36"/>
      <c r="T795" s="36"/>
      <c r="U795" s="36"/>
      <c r="V795" s="36"/>
      <c r="W795" s="36"/>
      <c r="X795" s="36"/>
      <c r="Y795" s="36"/>
      <c r="Z795" s="36"/>
      <c r="AA795" s="36"/>
      <c r="AB795" s="36"/>
      <c r="AC795" s="36"/>
      <c r="AD795" s="36"/>
      <c r="AE795" s="36"/>
      <c r="AQ795"/>
      <c r="AR795"/>
      <c r="AY795"/>
    </row>
    <row r="796" spans="19:51" x14ac:dyDescent="0.25">
      <c r="S796" s="36"/>
      <c r="T796" s="36"/>
      <c r="U796" s="36"/>
      <c r="V796" s="36"/>
      <c r="W796" s="36"/>
      <c r="X796" s="36"/>
      <c r="Y796" s="36"/>
      <c r="Z796" s="36"/>
      <c r="AA796" s="36"/>
      <c r="AB796" s="36"/>
      <c r="AC796" s="36"/>
      <c r="AD796" s="36"/>
      <c r="AE796" s="36"/>
      <c r="AQ796"/>
      <c r="AR796"/>
      <c r="AY796"/>
    </row>
    <row r="797" spans="19:51" x14ac:dyDescent="0.25">
      <c r="S797" s="36"/>
      <c r="T797" s="36"/>
      <c r="U797" s="36"/>
      <c r="V797" s="36"/>
      <c r="W797" s="36"/>
      <c r="X797" s="36"/>
      <c r="Y797" s="36"/>
      <c r="Z797" s="36"/>
      <c r="AA797" s="36"/>
      <c r="AB797" s="36"/>
      <c r="AC797" s="36"/>
      <c r="AD797" s="36"/>
      <c r="AE797" s="36"/>
      <c r="AQ797"/>
      <c r="AR797"/>
      <c r="AY797"/>
    </row>
    <row r="798" spans="19:51" x14ac:dyDescent="0.25">
      <c r="S798" s="36"/>
      <c r="T798" s="36"/>
      <c r="U798" s="36"/>
      <c r="V798" s="36"/>
      <c r="W798" s="36"/>
      <c r="X798" s="36"/>
      <c r="Y798" s="36"/>
      <c r="Z798" s="36"/>
      <c r="AA798" s="36"/>
      <c r="AB798" s="36"/>
      <c r="AC798" s="36"/>
      <c r="AD798" s="36"/>
      <c r="AE798" s="36"/>
      <c r="AQ798"/>
      <c r="AR798"/>
      <c r="AY798"/>
    </row>
    <row r="799" spans="19:51" x14ac:dyDescent="0.25">
      <c r="S799" s="36"/>
      <c r="T799" s="36"/>
      <c r="U799" s="36"/>
      <c r="V799" s="36"/>
      <c r="W799" s="36"/>
      <c r="X799" s="36"/>
      <c r="Y799" s="36"/>
      <c r="Z799" s="36"/>
      <c r="AA799" s="36"/>
      <c r="AB799" s="36"/>
      <c r="AC799" s="36"/>
      <c r="AD799" s="36"/>
      <c r="AE799" s="36"/>
      <c r="AQ799"/>
      <c r="AR799"/>
      <c r="AY799"/>
    </row>
    <row r="800" spans="19:51" x14ac:dyDescent="0.25">
      <c r="S800" s="36"/>
      <c r="T800" s="36"/>
      <c r="U800" s="36"/>
      <c r="V800" s="36"/>
      <c r="W800" s="36"/>
      <c r="X800" s="36"/>
      <c r="Y800" s="36"/>
      <c r="Z800" s="36"/>
      <c r="AA800" s="36"/>
      <c r="AB800" s="36"/>
      <c r="AC800" s="36"/>
      <c r="AD800" s="36"/>
      <c r="AE800" s="36"/>
      <c r="AQ800"/>
      <c r="AR800"/>
      <c r="AY800"/>
    </row>
    <row r="801" spans="19:51" x14ac:dyDescent="0.25">
      <c r="S801" s="36"/>
      <c r="T801" s="36"/>
      <c r="U801" s="36"/>
      <c r="V801" s="36"/>
      <c r="W801" s="36"/>
      <c r="X801" s="36"/>
      <c r="Y801" s="36"/>
      <c r="Z801" s="36"/>
      <c r="AA801" s="36"/>
      <c r="AB801" s="36"/>
      <c r="AC801" s="36"/>
      <c r="AD801" s="36"/>
      <c r="AE801" s="36"/>
      <c r="AQ801"/>
      <c r="AR801"/>
      <c r="AY801"/>
    </row>
    <row r="802" spans="19:51" x14ac:dyDescent="0.25">
      <c r="S802" s="36"/>
      <c r="T802" s="36"/>
      <c r="U802" s="36"/>
      <c r="V802" s="36"/>
      <c r="W802" s="36"/>
      <c r="X802" s="36"/>
      <c r="Y802" s="36"/>
      <c r="Z802" s="36"/>
      <c r="AA802" s="36"/>
      <c r="AB802" s="36"/>
      <c r="AC802" s="36"/>
      <c r="AD802" s="36"/>
      <c r="AE802" s="36"/>
      <c r="AQ802"/>
      <c r="AR802"/>
      <c r="AY802"/>
    </row>
    <row r="803" spans="19:51" x14ac:dyDescent="0.25">
      <c r="S803" s="36"/>
      <c r="T803" s="36"/>
      <c r="U803" s="36"/>
      <c r="V803" s="36"/>
      <c r="W803" s="36"/>
      <c r="X803" s="36"/>
      <c r="Y803" s="36"/>
      <c r="Z803" s="36"/>
      <c r="AA803" s="36"/>
      <c r="AB803" s="36"/>
      <c r="AC803" s="36"/>
      <c r="AD803" s="36"/>
      <c r="AE803" s="36"/>
      <c r="AQ803"/>
      <c r="AR803"/>
      <c r="AY803"/>
    </row>
    <row r="804" spans="19:51" x14ac:dyDescent="0.25">
      <c r="S804" s="36"/>
      <c r="T804" s="36"/>
      <c r="U804" s="36"/>
      <c r="V804" s="36"/>
      <c r="W804" s="36"/>
      <c r="X804" s="36"/>
      <c r="Y804" s="36"/>
      <c r="Z804" s="36"/>
      <c r="AA804" s="36"/>
      <c r="AB804" s="36"/>
      <c r="AC804" s="36"/>
      <c r="AD804" s="36"/>
      <c r="AE804" s="36"/>
      <c r="AQ804"/>
      <c r="AR804"/>
      <c r="AY804"/>
    </row>
    <row r="805" spans="19:51" x14ac:dyDescent="0.25">
      <c r="S805" s="36"/>
      <c r="T805" s="36"/>
      <c r="U805" s="36"/>
      <c r="V805" s="36"/>
      <c r="W805" s="36"/>
      <c r="X805" s="36"/>
      <c r="Y805" s="36"/>
      <c r="Z805" s="36"/>
      <c r="AA805" s="36"/>
      <c r="AB805" s="36"/>
      <c r="AC805" s="36"/>
      <c r="AD805" s="36"/>
      <c r="AE805" s="36"/>
      <c r="AQ805"/>
      <c r="AR805"/>
      <c r="AY805"/>
    </row>
    <row r="806" spans="19:51" x14ac:dyDescent="0.25">
      <c r="S806" s="36"/>
      <c r="T806" s="36"/>
      <c r="U806" s="36"/>
      <c r="V806" s="36"/>
      <c r="W806" s="36"/>
      <c r="X806" s="36"/>
      <c r="Y806" s="36"/>
      <c r="Z806" s="36"/>
      <c r="AA806" s="36"/>
      <c r="AB806" s="36"/>
      <c r="AC806" s="36"/>
      <c r="AD806" s="36"/>
      <c r="AE806" s="36"/>
      <c r="AQ806"/>
      <c r="AR806"/>
      <c r="AY806"/>
    </row>
    <row r="807" spans="19:51" x14ac:dyDescent="0.25">
      <c r="S807" s="36"/>
      <c r="T807" s="36"/>
      <c r="U807" s="36"/>
      <c r="V807" s="36"/>
      <c r="W807" s="36"/>
      <c r="X807" s="36"/>
      <c r="Y807" s="36"/>
      <c r="Z807" s="36"/>
      <c r="AA807" s="36"/>
      <c r="AB807" s="36"/>
      <c r="AC807" s="36"/>
      <c r="AD807" s="36"/>
      <c r="AE807" s="36"/>
      <c r="AQ807"/>
      <c r="AR807"/>
      <c r="AY807"/>
    </row>
    <row r="808" spans="19:51" x14ac:dyDescent="0.25">
      <c r="S808" s="36"/>
      <c r="T808" s="36"/>
      <c r="U808" s="36"/>
      <c r="V808" s="36"/>
      <c r="W808" s="36"/>
      <c r="X808" s="36"/>
      <c r="Y808" s="36"/>
      <c r="Z808" s="36"/>
      <c r="AA808" s="36"/>
      <c r="AB808" s="36"/>
      <c r="AC808" s="36"/>
      <c r="AD808" s="36"/>
      <c r="AE808" s="36"/>
      <c r="AQ808"/>
      <c r="AR808"/>
      <c r="AY808"/>
    </row>
    <row r="809" spans="19:51" x14ac:dyDescent="0.25">
      <c r="S809" s="36"/>
      <c r="T809" s="36"/>
      <c r="U809" s="36"/>
      <c r="V809" s="36"/>
      <c r="W809" s="36"/>
      <c r="X809" s="36"/>
      <c r="Y809" s="36"/>
      <c r="Z809" s="36"/>
      <c r="AA809" s="36"/>
      <c r="AB809" s="36"/>
      <c r="AC809" s="36"/>
      <c r="AD809" s="36"/>
      <c r="AE809" s="36"/>
      <c r="AQ809"/>
      <c r="AR809"/>
      <c r="AY809"/>
    </row>
    <row r="810" spans="19:51" x14ac:dyDescent="0.25">
      <c r="S810" s="36"/>
      <c r="T810" s="36"/>
      <c r="U810" s="36"/>
      <c r="V810" s="36"/>
      <c r="W810" s="36"/>
      <c r="X810" s="36"/>
      <c r="Y810" s="36"/>
      <c r="Z810" s="36"/>
      <c r="AA810" s="36"/>
      <c r="AB810" s="36"/>
      <c r="AC810" s="36"/>
      <c r="AD810" s="36"/>
      <c r="AE810" s="36"/>
      <c r="AQ810"/>
      <c r="AR810"/>
      <c r="AY810"/>
    </row>
    <row r="811" spans="19:51" x14ac:dyDescent="0.25">
      <c r="S811" s="36"/>
      <c r="T811" s="36"/>
      <c r="U811" s="36"/>
      <c r="V811" s="36"/>
      <c r="W811" s="36"/>
      <c r="X811" s="36"/>
      <c r="Y811" s="36"/>
      <c r="Z811" s="36"/>
      <c r="AA811" s="36"/>
      <c r="AB811" s="36"/>
      <c r="AC811" s="36"/>
      <c r="AD811" s="36"/>
      <c r="AE811" s="36"/>
      <c r="AQ811"/>
      <c r="AR811"/>
      <c r="AY811"/>
    </row>
    <row r="812" spans="19:51" x14ac:dyDescent="0.25">
      <c r="S812" s="36"/>
      <c r="T812" s="36"/>
      <c r="U812" s="36"/>
      <c r="V812" s="36"/>
      <c r="W812" s="36"/>
      <c r="X812" s="36"/>
      <c r="Y812" s="36"/>
      <c r="Z812" s="36"/>
      <c r="AA812" s="36"/>
      <c r="AB812" s="36"/>
      <c r="AC812" s="36"/>
      <c r="AD812" s="36"/>
      <c r="AE812" s="36"/>
      <c r="AQ812"/>
      <c r="AR812"/>
      <c r="AY812"/>
    </row>
    <row r="813" spans="19:51" x14ac:dyDescent="0.25">
      <c r="S813" s="36"/>
      <c r="T813" s="36"/>
      <c r="U813" s="36"/>
      <c r="V813" s="36"/>
      <c r="W813" s="36"/>
      <c r="X813" s="36"/>
      <c r="Y813" s="36"/>
      <c r="Z813" s="36"/>
      <c r="AA813" s="36"/>
      <c r="AB813" s="36"/>
      <c r="AC813" s="36"/>
      <c r="AD813" s="36"/>
      <c r="AE813" s="36"/>
      <c r="AQ813"/>
      <c r="AR813"/>
      <c r="AY813"/>
    </row>
    <row r="814" spans="19:51" x14ac:dyDescent="0.25">
      <c r="S814" s="36"/>
      <c r="T814" s="36"/>
      <c r="U814" s="36"/>
      <c r="V814" s="36"/>
      <c r="W814" s="36"/>
      <c r="X814" s="36"/>
      <c r="Y814" s="36"/>
      <c r="Z814" s="36"/>
      <c r="AA814" s="36"/>
      <c r="AB814" s="36"/>
      <c r="AC814" s="36"/>
      <c r="AD814" s="36"/>
      <c r="AE814" s="36"/>
      <c r="AQ814"/>
      <c r="AR814"/>
      <c r="AY814"/>
    </row>
    <row r="815" spans="19:51" x14ac:dyDescent="0.25">
      <c r="S815" s="36"/>
      <c r="T815" s="36"/>
      <c r="U815" s="36"/>
      <c r="V815" s="36"/>
      <c r="W815" s="36"/>
      <c r="X815" s="36"/>
      <c r="Y815" s="36"/>
      <c r="Z815" s="36"/>
      <c r="AA815" s="36"/>
      <c r="AB815" s="36"/>
      <c r="AC815" s="36"/>
      <c r="AD815" s="36"/>
      <c r="AE815" s="36"/>
      <c r="AQ815"/>
      <c r="AR815"/>
      <c r="AY815"/>
    </row>
    <row r="816" spans="19:51" x14ac:dyDescent="0.25">
      <c r="S816" s="36"/>
      <c r="T816" s="36"/>
      <c r="U816" s="36"/>
      <c r="V816" s="36"/>
      <c r="W816" s="36"/>
      <c r="X816" s="36"/>
      <c r="Y816" s="36"/>
      <c r="Z816" s="36"/>
      <c r="AA816" s="36"/>
      <c r="AB816" s="36"/>
      <c r="AC816" s="36"/>
      <c r="AD816" s="36"/>
      <c r="AE816" s="36"/>
      <c r="AQ816"/>
      <c r="AR816"/>
      <c r="AY816"/>
    </row>
    <row r="817" spans="19:51" x14ac:dyDescent="0.25">
      <c r="S817" s="36"/>
      <c r="T817" s="36"/>
      <c r="U817" s="36"/>
      <c r="V817" s="36"/>
      <c r="W817" s="36"/>
      <c r="X817" s="36"/>
      <c r="Y817" s="36"/>
      <c r="Z817" s="36"/>
      <c r="AA817" s="36"/>
      <c r="AB817" s="36"/>
      <c r="AC817" s="36"/>
      <c r="AD817" s="36"/>
      <c r="AE817" s="36"/>
      <c r="AQ817"/>
      <c r="AR817"/>
      <c r="AY817"/>
    </row>
    <row r="818" spans="19:51" x14ac:dyDescent="0.25">
      <c r="S818" s="36"/>
      <c r="T818" s="36"/>
      <c r="U818" s="36"/>
      <c r="V818" s="36"/>
      <c r="W818" s="36"/>
      <c r="X818" s="36"/>
      <c r="Y818" s="36"/>
      <c r="Z818" s="36"/>
      <c r="AA818" s="36"/>
      <c r="AB818" s="36"/>
      <c r="AC818" s="36"/>
      <c r="AD818" s="36"/>
      <c r="AE818" s="36"/>
      <c r="AQ818"/>
      <c r="AR818"/>
      <c r="AY818"/>
    </row>
    <row r="819" spans="19:51" x14ac:dyDescent="0.25">
      <c r="S819" s="36"/>
      <c r="T819" s="36"/>
      <c r="U819" s="36"/>
      <c r="V819" s="36"/>
      <c r="W819" s="36"/>
      <c r="X819" s="36"/>
      <c r="Y819" s="36"/>
      <c r="Z819" s="36"/>
      <c r="AA819" s="36"/>
      <c r="AB819" s="36"/>
      <c r="AC819" s="36"/>
      <c r="AD819" s="36"/>
      <c r="AE819" s="36"/>
      <c r="AQ819"/>
      <c r="AR819"/>
      <c r="AY819"/>
    </row>
    <row r="820" spans="19:51" x14ac:dyDescent="0.25">
      <c r="S820" s="36"/>
      <c r="T820" s="36"/>
      <c r="U820" s="36"/>
      <c r="V820" s="36"/>
      <c r="W820" s="36"/>
      <c r="X820" s="36"/>
      <c r="Y820" s="36"/>
      <c r="Z820" s="36"/>
      <c r="AA820" s="36"/>
      <c r="AB820" s="36"/>
      <c r="AC820" s="36"/>
      <c r="AD820" s="36"/>
      <c r="AE820" s="36"/>
      <c r="AQ820"/>
      <c r="AR820"/>
      <c r="AY820"/>
    </row>
    <row r="821" spans="19:51" x14ac:dyDescent="0.25">
      <c r="S821" s="36"/>
      <c r="T821" s="36"/>
      <c r="U821" s="36"/>
      <c r="V821" s="36"/>
      <c r="W821" s="36"/>
      <c r="X821" s="36"/>
      <c r="Y821" s="36"/>
      <c r="Z821" s="36"/>
      <c r="AA821" s="36"/>
      <c r="AB821" s="36"/>
      <c r="AC821" s="36"/>
      <c r="AD821" s="36"/>
      <c r="AE821" s="36"/>
      <c r="AQ821"/>
      <c r="AR821"/>
      <c r="AY821"/>
    </row>
    <row r="822" spans="19:51" x14ac:dyDescent="0.25">
      <c r="S822" s="36"/>
      <c r="T822" s="36"/>
      <c r="U822" s="36"/>
      <c r="V822" s="36"/>
      <c r="W822" s="36"/>
      <c r="X822" s="36"/>
      <c r="Y822" s="36"/>
      <c r="Z822" s="36"/>
      <c r="AA822" s="36"/>
      <c r="AB822" s="36"/>
      <c r="AC822" s="36"/>
      <c r="AD822" s="36"/>
      <c r="AE822" s="36"/>
      <c r="AQ822"/>
      <c r="AR822"/>
      <c r="AY822"/>
    </row>
    <row r="823" spans="19:51" x14ac:dyDescent="0.25">
      <c r="S823" s="36"/>
      <c r="T823" s="36"/>
      <c r="U823" s="36"/>
      <c r="V823" s="36"/>
      <c r="W823" s="36"/>
      <c r="X823" s="36"/>
      <c r="Y823" s="36"/>
      <c r="Z823" s="36"/>
      <c r="AA823" s="36"/>
      <c r="AB823" s="36"/>
      <c r="AC823" s="36"/>
      <c r="AD823" s="36"/>
      <c r="AE823" s="36"/>
      <c r="AQ823"/>
      <c r="AR823"/>
      <c r="AY823"/>
    </row>
    <row r="824" spans="19:51" x14ac:dyDescent="0.25">
      <c r="S824" s="36"/>
      <c r="T824" s="36"/>
      <c r="U824" s="36"/>
      <c r="V824" s="36"/>
      <c r="W824" s="36"/>
      <c r="X824" s="36"/>
      <c r="Y824" s="36"/>
      <c r="Z824" s="36"/>
      <c r="AA824" s="36"/>
      <c r="AB824" s="36"/>
      <c r="AC824" s="36"/>
      <c r="AD824" s="36"/>
      <c r="AE824" s="36"/>
      <c r="AQ824"/>
      <c r="AR824"/>
      <c r="AY824"/>
    </row>
    <row r="825" spans="19:51" x14ac:dyDescent="0.25">
      <c r="S825" s="36"/>
      <c r="T825" s="36"/>
      <c r="U825" s="36"/>
      <c r="V825" s="36"/>
      <c r="W825" s="36"/>
      <c r="X825" s="36"/>
      <c r="Y825" s="36"/>
      <c r="Z825" s="36"/>
      <c r="AA825" s="36"/>
      <c r="AB825" s="36"/>
      <c r="AC825" s="36"/>
      <c r="AD825" s="36"/>
      <c r="AE825" s="36"/>
      <c r="AQ825"/>
      <c r="AR825"/>
      <c r="AY825"/>
    </row>
    <row r="826" spans="19:51" x14ac:dyDescent="0.25">
      <c r="S826" s="36"/>
      <c r="T826" s="36"/>
      <c r="U826" s="36"/>
      <c r="V826" s="36"/>
      <c r="W826" s="36"/>
      <c r="X826" s="36"/>
      <c r="Y826" s="36"/>
      <c r="Z826" s="36"/>
      <c r="AA826" s="36"/>
      <c r="AB826" s="36"/>
      <c r="AC826" s="36"/>
      <c r="AD826" s="36"/>
      <c r="AE826" s="36"/>
      <c r="AQ826"/>
      <c r="AR826"/>
      <c r="AY826"/>
    </row>
    <row r="827" spans="19:51" x14ac:dyDescent="0.25">
      <c r="S827" s="36"/>
      <c r="T827" s="36"/>
      <c r="U827" s="36"/>
      <c r="V827" s="36"/>
      <c r="W827" s="36"/>
      <c r="X827" s="36"/>
      <c r="Y827" s="36"/>
      <c r="Z827" s="36"/>
      <c r="AA827" s="36"/>
      <c r="AB827" s="36"/>
      <c r="AC827" s="36"/>
      <c r="AD827" s="36"/>
      <c r="AE827" s="36"/>
      <c r="AQ827"/>
      <c r="AR827"/>
      <c r="AY827"/>
    </row>
    <row r="828" spans="19:51" x14ac:dyDescent="0.25">
      <c r="S828" s="36"/>
      <c r="T828" s="36"/>
      <c r="U828" s="36"/>
      <c r="V828" s="36"/>
      <c r="W828" s="36"/>
      <c r="X828" s="36"/>
      <c r="Y828" s="36"/>
      <c r="Z828" s="36"/>
      <c r="AA828" s="36"/>
      <c r="AB828" s="36"/>
      <c r="AC828" s="36"/>
      <c r="AD828" s="36"/>
      <c r="AE828" s="36"/>
      <c r="AQ828"/>
      <c r="AR828"/>
      <c r="AY828"/>
    </row>
    <row r="829" spans="19:51" x14ac:dyDescent="0.25">
      <c r="S829" s="36"/>
      <c r="T829" s="36"/>
      <c r="U829" s="36"/>
      <c r="V829" s="36"/>
      <c r="W829" s="36"/>
      <c r="X829" s="36"/>
      <c r="Y829" s="36"/>
      <c r="Z829" s="36"/>
      <c r="AA829" s="36"/>
      <c r="AB829" s="36"/>
      <c r="AC829" s="36"/>
      <c r="AD829" s="36"/>
      <c r="AE829" s="36"/>
      <c r="AQ829"/>
      <c r="AR829"/>
      <c r="AY829"/>
    </row>
    <row r="830" spans="19:51" x14ac:dyDescent="0.25">
      <c r="S830" s="36"/>
      <c r="T830" s="36"/>
      <c r="U830" s="36"/>
      <c r="V830" s="36"/>
      <c r="W830" s="36"/>
      <c r="X830" s="36"/>
      <c r="Y830" s="36"/>
      <c r="Z830" s="36"/>
      <c r="AA830" s="36"/>
      <c r="AB830" s="36"/>
      <c r="AC830" s="36"/>
      <c r="AD830" s="36"/>
      <c r="AE830" s="36"/>
      <c r="AQ830"/>
      <c r="AR830"/>
      <c r="AY830"/>
    </row>
    <row r="831" spans="19:51" x14ac:dyDescent="0.25">
      <c r="S831" s="36"/>
      <c r="T831" s="36"/>
      <c r="U831" s="36"/>
      <c r="V831" s="36"/>
      <c r="W831" s="36"/>
      <c r="X831" s="36"/>
      <c r="Y831" s="36"/>
      <c r="Z831" s="36"/>
      <c r="AA831" s="36"/>
      <c r="AB831" s="36"/>
      <c r="AC831" s="36"/>
      <c r="AD831" s="36"/>
      <c r="AE831" s="36"/>
      <c r="AQ831"/>
      <c r="AR831"/>
      <c r="AY831"/>
    </row>
    <row r="832" spans="19:51" x14ac:dyDescent="0.25">
      <c r="S832" s="36"/>
      <c r="T832" s="36"/>
      <c r="U832" s="36"/>
      <c r="V832" s="36"/>
      <c r="W832" s="36"/>
      <c r="X832" s="36"/>
      <c r="Y832" s="36"/>
      <c r="Z832" s="36"/>
      <c r="AA832" s="36"/>
      <c r="AB832" s="36"/>
      <c r="AC832" s="36"/>
      <c r="AD832" s="36"/>
      <c r="AE832" s="36"/>
      <c r="AQ832"/>
      <c r="AR832"/>
      <c r="AY832"/>
    </row>
    <row r="833" spans="19:51" x14ac:dyDescent="0.25">
      <c r="S833" s="36"/>
      <c r="T833" s="36"/>
      <c r="U833" s="36"/>
      <c r="V833" s="36"/>
      <c r="W833" s="36"/>
      <c r="X833" s="36"/>
      <c r="Y833" s="36"/>
      <c r="Z833" s="36"/>
      <c r="AA833" s="36"/>
      <c r="AB833" s="36"/>
      <c r="AC833" s="36"/>
      <c r="AD833" s="36"/>
      <c r="AE833" s="36"/>
      <c r="AQ833"/>
      <c r="AR833"/>
      <c r="AY833"/>
    </row>
    <row r="834" spans="19:51" x14ac:dyDescent="0.25">
      <c r="S834" s="36"/>
      <c r="T834" s="36"/>
      <c r="U834" s="36"/>
      <c r="V834" s="36"/>
      <c r="W834" s="36"/>
      <c r="X834" s="36"/>
      <c r="Y834" s="36"/>
      <c r="Z834" s="36"/>
      <c r="AA834" s="36"/>
      <c r="AB834" s="36"/>
      <c r="AC834" s="36"/>
      <c r="AD834" s="36"/>
      <c r="AE834" s="36"/>
      <c r="AQ834"/>
      <c r="AR834"/>
      <c r="AY834"/>
    </row>
    <row r="835" spans="19:51" x14ac:dyDescent="0.25">
      <c r="S835" s="36"/>
      <c r="T835" s="36"/>
      <c r="U835" s="36"/>
      <c r="V835" s="36"/>
      <c r="W835" s="36"/>
      <c r="X835" s="36"/>
      <c r="Y835" s="36"/>
      <c r="Z835" s="36"/>
      <c r="AA835" s="36"/>
      <c r="AB835" s="36"/>
      <c r="AC835" s="36"/>
      <c r="AD835" s="36"/>
      <c r="AE835" s="36"/>
      <c r="AQ835"/>
      <c r="AR835"/>
      <c r="AY835"/>
    </row>
    <row r="836" spans="19:51" x14ac:dyDescent="0.25">
      <c r="S836" s="36"/>
      <c r="T836" s="36"/>
      <c r="U836" s="36"/>
      <c r="V836" s="36"/>
      <c r="W836" s="36"/>
      <c r="X836" s="36"/>
      <c r="Y836" s="36"/>
      <c r="Z836" s="36"/>
      <c r="AA836" s="36"/>
      <c r="AB836" s="36"/>
      <c r="AC836" s="36"/>
      <c r="AD836" s="36"/>
      <c r="AE836" s="36"/>
      <c r="AQ836"/>
      <c r="AR836"/>
      <c r="AY836"/>
    </row>
    <row r="837" spans="19:51" x14ac:dyDescent="0.25">
      <c r="S837" s="36"/>
      <c r="T837" s="36"/>
      <c r="U837" s="36"/>
      <c r="V837" s="36"/>
      <c r="W837" s="36"/>
      <c r="X837" s="36"/>
      <c r="Y837" s="36"/>
      <c r="Z837" s="36"/>
      <c r="AA837" s="36"/>
      <c r="AB837" s="36"/>
      <c r="AC837" s="36"/>
      <c r="AD837" s="36"/>
      <c r="AE837" s="36"/>
      <c r="AQ837"/>
      <c r="AR837"/>
      <c r="AY837"/>
    </row>
    <row r="838" spans="19:51" x14ac:dyDescent="0.25">
      <c r="S838" s="36"/>
      <c r="T838" s="36"/>
      <c r="U838" s="36"/>
      <c r="V838" s="36"/>
      <c r="W838" s="36"/>
      <c r="X838" s="36"/>
      <c r="Y838" s="36"/>
      <c r="Z838" s="36"/>
      <c r="AA838" s="36"/>
      <c r="AB838" s="36"/>
      <c r="AC838" s="36"/>
      <c r="AD838" s="36"/>
      <c r="AE838" s="36"/>
      <c r="AQ838"/>
      <c r="AR838"/>
      <c r="AY838"/>
    </row>
    <row r="839" spans="19:51" x14ac:dyDescent="0.25">
      <c r="S839" s="36"/>
      <c r="T839" s="36"/>
      <c r="U839" s="36"/>
      <c r="V839" s="36"/>
      <c r="W839" s="36"/>
      <c r="X839" s="36"/>
      <c r="Y839" s="36"/>
      <c r="Z839" s="36"/>
      <c r="AA839" s="36"/>
      <c r="AB839" s="36"/>
      <c r="AC839" s="36"/>
      <c r="AD839" s="36"/>
      <c r="AE839" s="36"/>
      <c r="AQ839"/>
      <c r="AR839"/>
      <c r="AY839"/>
    </row>
    <row r="840" spans="19:51" x14ac:dyDescent="0.25">
      <c r="S840" s="36"/>
      <c r="T840" s="36"/>
      <c r="U840" s="36"/>
      <c r="V840" s="36"/>
      <c r="W840" s="36"/>
      <c r="X840" s="36"/>
      <c r="Y840" s="36"/>
      <c r="Z840" s="36"/>
      <c r="AA840" s="36"/>
      <c r="AB840" s="36"/>
      <c r="AC840" s="36"/>
      <c r="AD840" s="36"/>
      <c r="AE840" s="36"/>
      <c r="AQ840"/>
      <c r="AR840"/>
      <c r="AY840"/>
    </row>
    <row r="841" spans="19:51" x14ac:dyDescent="0.25">
      <c r="S841" s="36"/>
      <c r="T841" s="36"/>
      <c r="U841" s="36"/>
      <c r="V841" s="36"/>
      <c r="W841" s="36"/>
      <c r="X841" s="36"/>
      <c r="Y841" s="36"/>
      <c r="Z841" s="36"/>
      <c r="AA841" s="36"/>
      <c r="AB841" s="36"/>
      <c r="AC841" s="36"/>
      <c r="AD841" s="36"/>
      <c r="AE841" s="36"/>
      <c r="AQ841"/>
      <c r="AR841"/>
      <c r="AY841"/>
    </row>
    <row r="842" spans="19:51" x14ac:dyDescent="0.25">
      <c r="S842" s="36"/>
      <c r="T842" s="36"/>
      <c r="U842" s="36"/>
      <c r="V842" s="36"/>
      <c r="W842" s="36"/>
      <c r="X842" s="36"/>
      <c r="Y842" s="36"/>
      <c r="Z842" s="36"/>
      <c r="AA842" s="36"/>
      <c r="AB842" s="36"/>
      <c r="AC842" s="36"/>
      <c r="AD842" s="36"/>
      <c r="AE842" s="36"/>
      <c r="AQ842"/>
      <c r="AR842"/>
      <c r="AY842"/>
    </row>
    <row r="843" spans="19:51" x14ac:dyDescent="0.25">
      <c r="S843" s="36"/>
      <c r="T843" s="36"/>
      <c r="U843" s="36"/>
      <c r="V843" s="36"/>
      <c r="W843" s="36"/>
      <c r="X843" s="36"/>
      <c r="Y843" s="36"/>
      <c r="Z843" s="36"/>
      <c r="AA843" s="36"/>
      <c r="AB843" s="36"/>
      <c r="AC843" s="36"/>
      <c r="AD843" s="36"/>
      <c r="AE843" s="36"/>
      <c r="AQ843"/>
      <c r="AR843"/>
      <c r="AY843"/>
    </row>
    <row r="844" spans="19:51" x14ac:dyDescent="0.25">
      <c r="S844" s="36"/>
      <c r="T844" s="36"/>
      <c r="U844" s="36"/>
      <c r="V844" s="36"/>
      <c r="W844" s="36"/>
      <c r="X844" s="36"/>
      <c r="Y844" s="36"/>
      <c r="Z844" s="36"/>
      <c r="AA844" s="36"/>
      <c r="AB844" s="36"/>
      <c r="AC844" s="36"/>
      <c r="AD844" s="36"/>
      <c r="AE844" s="36"/>
      <c r="AQ844"/>
      <c r="AR844"/>
      <c r="AY844"/>
    </row>
    <row r="845" spans="19:51" x14ac:dyDescent="0.25">
      <c r="S845" s="36"/>
      <c r="T845" s="36"/>
      <c r="U845" s="36"/>
      <c r="V845" s="36"/>
      <c r="W845" s="36"/>
      <c r="X845" s="36"/>
      <c r="Y845" s="36"/>
      <c r="Z845" s="36"/>
      <c r="AA845" s="36"/>
      <c r="AB845" s="36"/>
      <c r="AC845" s="36"/>
      <c r="AD845" s="36"/>
      <c r="AE845" s="36"/>
      <c r="AQ845"/>
      <c r="AR845"/>
      <c r="AY845"/>
    </row>
    <row r="846" spans="19:51" x14ac:dyDescent="0.25">
      <c r="S846" s="36"/>
      <c r="T846" s="36"/>
      <c r="U846" s="36"/>
      <c r="V846" s="36"/>
      <c r="W846" s="36"/>
      <c r="X846" s="36"/>
      <c r="Y846" s="36"/>
      <c r="Z846" s="36"/>
      <c r="AA846" s="36"/>
      <c r="AB846" s="36"/>
      <c r="AC846" s="36"/>
      <c r="AD846" s="36"/>
      <c r="AE846" s="36"/>
      <c r="AQ846"/>
      <c r="AR846"/>
      <c r="AY846"/>
    </row>
    <row r="847" spans="19:51" x14ac:dyDescent="0.25">
      <c r="S847" s="36"/>
      <c r="T847" s="36"/>
      <c r="U847" s="36"/>
      <c r="V847" s="36"/>
      <c r="W847" s="36"/>
      <c r="X847" s="36"/>
      <c r="Y847" s="36"/>
      <c r="Z847" s="36"/>
      <c r="AA847" s="36"/>
      <c r="AB847" s="36"/>
      <c r="AC847" s="36"/>
      <c r="AD847" s="36"/>
      <c r="AE847" s="36"/>
      <c r="AQ847"/>
      <c r="AR847"/>
      <c r="AY847"/>
    </row>
    <row r="848" spans="19:51" x14ac:dyDescent="0.25">
      <c r="S848" s="36"/>
      <c r="T848" s="36"/>
      <c r="U848" s="36"/>
      <c r="V848" s="36"/>
      <c r="W848" s="36"/>
      <c r="X848" s="36"/>
      <c r="Y848" s="36"/>
      <c r="Z848" s="36"/>
      <c r="AA848" s="36"/>
      <c r="AB848" s="36"/>
      <c r="AC848" s="36"/>
      <c r="AD848" s="36"/>
      <c r="AE848" s="36"/>
      <c r="AQ848"/>
      <c r="AR848"/>
      <c r="AY848"/>
    </row>
    <row r="849" spans="19:51" x14ac:dyDescent="0.25">
      <c r="S849" s="36"/>
      <c r="T849" s="36"/>
      <c r="U849" s="36"/>
      <c r="V849" s="36"/>
      <c r="W849" s="36"/>
      <c r="X849" s="36"/>
      <c r="Y849" s="36"/>
      <c r="Z849" s="36"/>
      <c r="AA849" s="36"/>
      <c r="AB849" s="36"/>
      <c r="AC849" s="36"/>
      <c r="AD849" s="36"/>
      <c r="AE849" s="36"/>
      <c r="AQ849"/>
      <c r="AR849"/>
      <c r="AY849"/>
    </row>
    <row r="850" spans="19:51" x14ac:dyDescent="0.25">
      <c r="S850" s="36"/>
      <c r="T850" s="36"/>
      <c r="U850" s="36"/>
      <c r="V850" s="36"/>
      <c r="W850" s="36"/>
      <c r="X850" s="36"/>
      <c r="Y850" s="36"/>
      <c r="Z850" s="36"/>
      <c r="AA850" s="36"/>
      <c r="AB850" s="36"/>
      <c r="AC850" s="36"/>
      <c r="AD850" s="36"/>
      <c r="AE850" s="36"/>
      <c r="AQ850"/>
      <c r="AR850"/>
      <c r="AY850"/>
    </row>
    <row r="851" spans="19:51" x14ac:dyDescent="0.25">
      <c r="S851" s="36"/>
      <c r="T851" s="36"/>
      <c r="U851" s="36"/>
      <c r="V851" s="36"/>
      <c r="W851" s="36"/>
      <c r="X851" s="36"/>
      <c r="Y851" s="36"/>
      <c r="Z851" s="36"/>
      <c r="AA851" s="36"/>
      <c r="AB851" s="36"/>
      <c r="AC851" s="36"/>
      <c r="AD851" s="36"/>
      <c r="AE851" s="36"/>
      <c r="AQ851"/>
      <c r="AR851"/>
      <c r="AY851"/>
    </row>
    <row r="852" spans="19:51" x14ac:dyDescent="0.25">
      <c r="S852" s="36"/>
      <c r="T852" s="36"/>
      <c r="U852" s="36"/>
      <c r="V852" s="36"/>
      <c r="W852" s="36"/>
      <c r="X852" s="36"/>
      <c r="Y852" s="36"/>
      <c r="Z852" s="36"/>
      <c r="AA852" s="36"/>
      <c r="AB852" s="36"/>
      <c r="AC852" s="36"/>
      <c r="AD852" s="36"/>
      <c r="AE852" s="36"/>
      <c r="AQ852"/>
      <c r="AR852"/>
      <c r="AY852"/>
    </row>
    <row r="853" spans="19:51" x14ac:dyDescent="0.25">
      <c r="S853" s="36"/>
      <c r="T853" s="36"/>
      <c r="U853" s="36"/>
      <c r="V853" s="36"/>
      <c r="W853" s="36"/>
      <c r="X853" s="36"/>
      <c r="Y853" s="36"/>
      <c r="Z853" s="36"/>
      <c r="AA853" s="36"/>
      <c r="AB853" s="36"/>
      <c r="AC853" s="36"/>
      <c r="AD853" s="36"/>
      <c r="AE853" s="36"/>
      <c r="AQ853"/>
      <c r="AR853"/>
      <c r="AY853"/>
    </row>
    <row r="854" spans="19:51" x14ac:dyDescent="0.25">
      <c r="S854" s="36"/>
      <c r="T854" s="36"/>
      <c r="U854" s="36"/>
      <c r="V854" s="36"/>
      <c r="W854" s="36"/>
      <c r="X854" s="36"/>
      <c r="Y854" s="36"/>
      <c r="Z854" s="36"/>
      <c r="AA854" s="36"/>
      <c r="AB854" s="36"/>
      <c r="AC854" s="36"/>
      <c r="AD854" s="36"/>
      <c r="AE854" s="36"/>
      <c r="AQ854"/>
      <c r="AR854"/>
      <c r="AY854"/>
    </row>
    <row r="855" spans="19:51" x14ac:dyDescent="0.25">
      <c r="S855" s="36"/>
      <c r="T855" s="36"/>
      <c r="U855" s="36"/>
      <c r="V855" s="36"/>
      <c r="W855" s="36"/>
      <c r="X855" s="36"/>
      <c r="Y855" s="36"/>
      <c r="Z855" s="36"/>
      <c r="AA855" s="36"/>
      <c r="AB855" s="36"/>
      <c r="AC855" s="36"/>
      <c r="AD855" s="36"/>
      <c r="AE855" s="36"/>
      <c r="AQ855"/>
      <c r="AR855"/>
      <c r="AY855"/>
    </row>
    <row r="856" spans="19:51" x14ac:dyDescent="0.25">
      <c r="S856" s="36"/>
      <c r="T856" s="36"/>
      <c r="U856" s="36"/>
      <c r="V856" s="36"/>
      <c r="W856" s="36"/>
      <c r="X856" s="36"/>
      <c r="Y856" s="36"/>
      <c r="Z856" s="36"/>
      <c r="AA856" s="36"/>
      <c r="AB856" s="36"/>
      <c r="AC856" s="36"/>
      <c r="AD856" s="36"/>
      <c r="AE856" s="36"/>
      <c r="AQ856"/>
      <c r="AR856"/>
      <c r="AY856"/>
    </row>
    <row r="857" spans="19:51" x14ac:dyDescent="0.25">
      <c r="S857" s="36"/>
      <c r="T857" s="36"/>
      <c r="U857" s="36"/>
      <c r="V857" s="36"/>
      <c r="W857" s="36"/>
      <c r="X857" s="36"/>
      <c r="Y857" s="36"/>
      <c r="Z857" s="36"/>
      <c r="AA857" s="36"/>
      <c r="AB857" s="36"/>
      <c r="AC857" s="36"/>
      <c r="AD857" s="36"/>
      <c r="AE857" s="36"/>
      <c r="AQ857"/>
      <c r="AR857"/>
      <c r="AY857"/>
    </row>
    <row r="858" spans="19:51" x14ac:dyDescent="0.25">
      <c r="S858" s="36"/>
      <c r="T858" s="36"/>
      <c r="U858" s="36"/>
      <c r="V858" s="36"/>
      <c r="W858" s="36"/>
      <c r="X858" s="36"/>
      <c r="Y858" s="36"/>
      <c r="Z858" s="36"/>
      <c r="AA858" s="36"/>
      <c r="AB858" s="36"/>
      <c r="AC858" s="36"/>
      <c r="AD858" s="36"/>
      <c r="AE858" s="36"/>
      <c r="AQ858"/>
      <c r="AR858"/>
      <c r="AY858"/>
    </row>
    <row r="859" spans="19:51" x14ac:dyDescent="0.25">
      <c r="S859" s="36"/>
      <c r="T859" s="36"/>
      <c r="U859" s="36"/>
      <c r="V859" s="36"/>
      <c r="W859" s="36"/>
      <c r="X859" s="36"/>
      <c r="Y859" s="36"/>
      <c r="Z859" s="36"/>
      <c r="AA859" s="36"/>
      <c r="AB859" s="36"/>
      <c r="AC859" s="36"/>
      <c r="AD859" s="36"/>
      <c r="AE859" s="36"/>
      <c r="AQ859"/>
      <c r="AR859"/>
      <c r="AY859"/>
    </row>
    <row r="860" spans="19:51" x14ac:dyDescent="0.25">
      <c r="S860" s="36"/>
      <c r="T860" s="36"/>
      <c r="U860" s="36"/>
      <c r="V860" s="36"/>
      <c r="W860" s="36"/>
      <c r="X860" s="36"/>
      <c r="Y860" s="36"/>
      <c r="Z860" s="36"/>
      <c r="AA860" s="36"/>
      <c r="AB860" s="36"/>
      <c r="AC860" s="36"/>
      <c r="AD860" s="36"/>
      <c r="AE860" s="36"/>
      <c r="AQ860"/>
      <c r="AR860"/>
      <c r="AY860"/>
    </row>
    <row r="861" spans="19:51" x14ac:dyDescent="0.25">
      <c r="S861" s="36"/>
      <c r="T861" s="36"/>
      <c r="U861" s="36"/>
      <c r="V861" s="36"/>
      <c r="W861" s="36"/>
      <c r="X861" s="36"/>
      <c r="Y861" s="36"/>
      <c r="Z861" s="36"/>
      <c r="AA861" s="36"/>
      <c r="AB861" s="36"/>
      <c r="AC861" s="36"/>
      <c r="AD861" s="36"/>
      <c r="AE861" s="36"/>
      <c r="AQ861"/>
      <c r="AR861"/>
      <c r="AY861"/>
    </row>
    <row r="862" spans="19:51" x14ac:dyDescent="0.25">
      <c r="S862" s="36"/>
      <c r="T862" s="36"/>
      <c r="U862" s="36"/>
      <c r="V862" s="36"/>
      <c r="W862" s="36"/>
      <c r="X862" s="36"/>
      <c r="Y862" s="36"/>
      <c r="Z862" s="36"/>
      <c r="AA862" s="36"/>
      <c r="AB862" s="36"/>
      <c r="AC862" s="36"/>
      <c r="AD862" s="36"/>
      <c r="AE862" s="36"/>
      <c r="AQ862"/>
      <c r="AR862"/>
      <c r="AY862"/>
    </row>
    <row r="863" spans="19:51" x14ac:dyDescent="0.25">
      <c r="S863" s="36"/>
      <c r="T863" s="36"/>
      <c r="U863" s="36"/>
      <c r="V863" s="36"/>
      <c r="W863" s="36"/>
      <c r="X863" s="36"/>
      <c r="Y863" s="36"/>
      <c r="Z863" s="36"/>
      <c r="AA863" s="36"/>
      <c r="AB863" s="36"/>
      <c r="AC863" s="36"/>
      <c r="AD863" s="36"/>
      <c r="AE863" s="36"/>
      <c r="AQ863"/>
      <c r="AR863"/>
      <c r="AY863"/>
    </row>
    <row r="864" spans="19:51" x14ac:dyDescent="0.25">
      <c r="S864" s="36"/>
      <c r="T864" s="36"/>
      <c r="U864" s="36"/>
      <c r="V864" s="36"/>
      <c r="W864" s="36"/>
      <c r="X864" s="36"/>
      <c r="Y864" s="36"/>
      <c r="Z864" s="36"/>
      <c r="AA864" s="36"/>
      <c r="AB864" s="36"/>
      <c r="AC864" s="36"/>
      <c r="AD864" s="36"/>
      <c r="AE864" s="36"/>
      <c r="AQ864"/>
      <c r="AR864"/>
      <c r="AY864"/>
    </row>
    <row r="865" spans="19:51" x14ac:dyDescent="0.25">
      <c r="S865" s="36"/>
      <c r="T865" s="36"/>
      <c r="U865" s="36"/>
      <c r="V865" s="36"/>
      <c r="W865" s="36"/>
      <c r="X865" s="36"/>
      <c r="Y865" s="36"/>
      <c r="Z865" s="36"/>
      <c r="AA865" s="36"/>
      <c r="AB865" s="36"/>
      <c r="AC865" s="36"/>
      <c r="AD865" s="36"/>
      <c r="AE865" s="36"/>
      <c r="AQ865"/>
      <c r="AR865"/>
      <c r="AY865"/>
    </row>
    <row r="866" spans="19:51" x14ac:dyDescent="0.25">
      <c r="S866" s="36"/>
      <c r="T866" s="36"/>
      <c r="U866" s="36"/>
      <c r="V866" s="36"/>
      <c r="W866" s="36"/>
      <c r="X866" s="36"/>
      <c r="Y866" s="36"/>
      <c r="Z866" s="36"/>
      <c r="AA866" s="36"/>
      <c r="AB866" s="36"/>
      <c r="AC866" s="36"/>
      <c r="AD866" s="36"/>
      <c r="AE866" s="36"/>
      <c r="AQ866"/>
      <c r="AR866"/>
      <c r="AY866"/>
    </row>
    <row r="867" spans="19:51" x14ac:dyDescent="0.25">
      <c r="S867" s="36"/>
      <c r="T867" s="36"/>
      <c r="U867" s="36"/>
      <c r="V867" s="36"/>
      <c r="W867" s="36"/>
      <c r="X867" s="36"/>
      <c r="Y867" s="36"/>
      <c r="Z867" s="36"/>
      <c r="AA867" s="36"/>
      <c r="AB867" s="36"/>
      <c r="AC867" s="36"/>
      <c r="AD867" s="36"/>
      <c r="AE867" s="36"/>
      <c r="AQ867"/>
      <c r="AR867"/>
      <c r="AY867"/>
    </row>
    <row r="868" spans="19:51" x14ac:dyDescent="0.25">
      <c r="S868" s="36"/>
      <c r="T868" s="36"/>
      <c r="U868" s="36"/>
      <c r="V868" s="36"/>
      <c r="W868" s="36"/>
      <c r="X868" s="36"/>
      <c r="Y868" s="36"/>
      <c r="Z868" s="36"/>
      <c r="AA868" s="36"/>
      <c r="AB868" s="36"/>
      <c r="AC868" s="36"/>
      <c r="AD868" s="36"/>
      <c r="AE868" s="36"/>
      <c r="AQ868"/>
      <c r="AR868"/>
      <c r="AY868"/>
    </row>
    <row r="869" spans="19:51" x14ac:dyDescent="0.25">
      <c r="S869" s="36"/>
      <c r="T869" s="36"/>
      <c r="U869" s="36"/>
      <c r="V869" s="36"/>
      <c r="W869" s="36"/>
      <c r="X869" s="36"/>
      <c r="Y869" s="36"/>
      <c r="Z869" s="36"/>
      <c r="AA869" s="36"/>
      <c r="AB869" s="36"/>
      <c r="AC869" s="36"/>
      <c r="AD869" s="36"/>
      <c r="AE869" s="36"/>
      <c r="AQ869"/>
      <c r="AR869"/>
      <c r="AY869"/>
    </row>
    <row r="870" spans="19:51" x14ac:dyDescent="0.25">
      <c r="S870" s="36"/>
      <c r="T870" s="36"/>
      <c r="U870" s="36"/>
      <c r="V870" s="36"/>
      <c r="W870" s="36"/>
      <c r="X870" s="36"/>
      <c r="Y870" s="36"/>
      <c r="Z870" s="36"/>
      <c r="AA870" s="36"/>
      <c r="AB870" s="36"/>
      <c r="AC870" s="36"/>
      <c r="AD870" s="36"/>
      <c r="AE870" s="36"/>
      <c r="AQ870"/>
      <c r="AR870"/>
      <c r="AY870"/>
    </row>
    <row r="871" spans="19:51" x14ac:dyDescent="0.25">
      <c r="S871" s="36"/>
      <c r="T871" s="36"/>
      <c r="U871" s="36"/>
      <c r="V871" s="36"/>
      <c r="W871" s="36"/>
      <c r="X871" s="36"/>
      <c r="Y871" s="36"/>
      <c r="Z871" s="36"/>
      <c r="AA871" s="36"/>
      <c r="AB871" s="36"/>
      <c r="AC871" s="36"/>
      <c r="AD871" s="36"/>
      <c r="AE871" s="36"/>
      <c r="AQ871"/>
      <c r="AR871"/>
      <c r="AY871"/>
    </row>
    <row r="872" spans="19:51" x14ac:dyDescent="0.25">
      <c r="S872" s="36"/>
      <c r="T872" s="36"/>
      <c r="U872" s="36"/>
      <c r="V872" s="36"/>
      <c r="W872" s="36"/>
      <c r="X872" s="36"/>
      <c r="Y872" s="36"/>
      <c r="Z872" s="36"/>
      <c r="AA872" s="36"/>
      <c r="AB872" s="36"/>
      <c r="AC872" s="36"/>
      <c r="AD872" s="36"/>
      <c r="AE872" s="36"/>
      <c r="AQ872"/>
      <c r="AR872"/>
      <c r="AY872"/>
    </row>
    <row r="873" spans="19:51" x14ac:dyDescent="0.25">
      <c r="S873" s="36"/>
      <c r="T873" s="36"/>
      <c r="U873" s="36"/>
      <c r="V873" s="36"/>
      <c r="W873" s="36"/>
      <c r="X873" s="36"/>
      <c r="Y873" s="36"/>
      <c r="Z873" s="36"/>
      <c r="AA873" s="36"/>
      <c r="AB873" s="36"/>
      <c r="AC873" s="36"/>
      <c r="AD873" s="36"/>
      <c r="AE873" s="36"/>
      <c r="AQ873"/>
      <c r="AR873"/>
      <c r="AY873"/>
    </row>
    <row r="874" spans="19:51" x14ac:dyDescent="0.25">
      <c r="S874" s="36"/>
      <c r="T874" s="36"/>
      <c r="U874" s="36"/>
      <c r="V874" s="36"/>
      <c r="W874" s="36"/>
      <c r="X874" s="36"/>
      <c r="Y874" s="36"/>
      <c r="Z874" s="36"/>
      <c r="AA874" s="36"/>
      <c r="AB874" s="36"/>
      <c r="AC874" s="36"/>
      <c r="AD874" s="36"/>
      <c r="AE874" s="36"/>
      <c r="AQ874"/>
      <c r="AR874"/>
      <c r="AY874"/>
    </row>
    <row r="875" spans="19:51" x14ac:dyDescent="0.25">
      <c r="S875" s="36"/>
      <c r="T875" s="36"/>
      <c r="U875" s="36"/>
      <c r="V875" s="36"/>
      <c r="W875" s="36"/>
      <c r="X875" s="36"/>
      <c r="Y875" s="36"/>
      <c r="Z875" s="36"/>
      <c r="AA875" s="36"/>
      <c r="AB875" s="36"/>
      <c r="AC875" s="36"/>
      <c r="AD875" s="36"/>
      <c r="AE875" s="36"/>
      <c r="AQ875"/>
      <c r="AR875"/>
      <c r="AY875"/>
    </row>
    <row r="876" spans="19:51" x14ac:dyDescent="0.25">
      <c r="S876" s="36"/>
      <c r="T876" s="36"/>
      <c r="U876" s="36"/>
      <c r="V876" s="36"/>
      <c r="W876" s="36"/>
      <c r="X876" s="36"/>
      <c r="Y876" s="36"/>
      <c r="Z876" s="36"/>
      <c r="AA876" s="36"/>
      <c r="AB876" s="36"/>
      <c r="AC876" s="36"/>
      <c r="AD876" s="36"/>
      <c r="AE876" s="36"/>
      <c r="AQ876"/>
      <c r="AR876"/>
      <c r="AY876"/>
    </row>
    <row r="877" spans="19:51" x14ac:dyDescent="0.25">
      <c r="S877" s="36"/>
      <c r="T877" s="36"/>
      <c r="U877" s="36"/>
      <c r="V877" s="36"/>
      <c r="W877" s="36"/>
      <c r="X877" s="36"/>
      <c r="Y877" s="36"/>
      <c r="Z877" s="36"/>
      <c r="AA877" s="36"/>
      <c r="AB877" s="36"/>
      <c r="AC877" s="36"/>
      <c r="AD877" s="36"/>
      <c r="AE877" s="36"/>
      <c r="AQ877"/>
      <c r="AR877"/>
      <c r="AY877"/>
    </row>
    <row r="878" spans="19:51" x14ac:dyDescent="0.25">
      <c r="S878" s="36"/>
      <c r="T878" s="36"/>
      <c r="U878" s="36"/>
      <c r="V878" s="36"/>
      <c r="W878" s="36"/>
      <c r="X878" s="36"/>
      <c r="Y878" s="36"/>
      <c r="Z878" s="36"/>
      <c r="AA878" s="36"/>
      <c r="AB878" s="36"/>
      <c r="AC878" s="36"/>
      <c r="AD878" s="36"/>
      <c r="AE878" s="36"/>
      <c r="AQ878"/>
      <c r="AR878"/>
      <c r="AY878"/>
    </row>
    <row r="879" spans="19:51" x14ac:dyDescent="0.25">
      <c r="S879" s="36"/>
      <c r="T879" s="36"/>
      <c r="U879" s="36"/>
      <c r="V879" s="36"/>
      <c r="W879" s="36"/>
      <c r="X879" s="36"/>
      <c r="Y879" s="36"/>
      <c r="Z879" s="36"/>
      <c r="AA879" s="36"/>
      <c r="AB879" s="36"/>
      <c r="AC879" s="36"/>
      <c r="AD879" s="36"/>
      <c r="AE879" s="36"/>
      <c r="AQ879"/>
      <c r="AR879"/>
      <c r="AY879"/>
    </row>
    <row r="880" spans="19:51" x14ac:dyDescent="0.25">
      <c r="S880" s="36"/>
      <c r="T880" s="36"/>
      <c r="U880" s="36"/>
      <c r="V880" s="36"/>
      <c r="W880" s="36"/>
      <c r="X880" s="36"/>
      <c r="Y880" s="36"/>
      <c r="Z880" s="36"/>
      <c r="AA880" s="36"/>
      <c r="AB880" s="36"/>
      <c r="AC880" s="36"/>
      <c r="AD880" s="36"/>
      <c r="AE880" s="36"/>
      <c r="AQ880"/>
      <c r="AR880"/>
      <c r="AY880"/>
    </row>
    <row r="881" spans="19:51" x14ac:dyDescent="0.25">
      <c r="S881" s="36"/>
      <c r="T881" s="36"/>
      <c r="U881" s="36"/>
      <c r="V881" s="36"/>
      <c r="W881" s="36"/>
      <c r="X881" s="36"/>
      <c r="Y881" s="36"/>
      <c r="Z881" s="36"/>
      <c r="AA881" s="36"/>
      <c r="AB881" s="36"/>
      <c r="AC881" s="36"/>
      <c r="AD881" s="36"/>
      <c r="AE881" s="36"/>
      <c r="AQ881"/>
      <c r="AR881"/>
      <c r="AY881"/>
    </row>
    <row r="882" spans="19:51" x14ac:dyDescent="0.25">
      <c r="S882" s="36"/>
      <c r="T882" s="36"/>
      <c r="U882" s="36"/>
      <c r="V882" s="36"/>
      <c r="W882" s="36"/>
      <c r="X882" s="36"/>
      <c r="Y882" s="36"/>
      <c r="Z882" s="36"/>
      <c r="AA882" s="36"/>
      <c r="AB882" s="36"/>
      <c r="AC882" s="36"/>
      <c r="AD882" s="36"/>
      <c r="AE882" s="36"/>
      <c r="AQ882"/>
      <c r="AR882"/>
      <c r="AY882"/>
    </row>
    <row r="883" spans="19:51" x14ac:dyDescent="0.25">
      <c r="S883" s="36"/>
      <c r="T883" s="36"/>
      <c r="U883" s="36"/>
      <c r="V883" s="36"/>
      <c r="W883" s="36"/>
      <c r="X883" s="36"/>
      <c r="Y883" s="36"/>
      <c r="Z883" s="36"/>
      <c r="AA883" s="36"/>
      <c r="AB883" s="36"/>
      <c r="AC883" s="36"/>
      <c r="AD883" s="36"/>
      <c r="AE883" s="36"/>
      <c r="AQ883"/>
      <c r="AR883"/>
      <c r="AY883"/>
    </row>
    <row r="884" spans="19:51" x14ac:dyDescent="0.25">
      <c r="S884" s="36"/>
      <c r="T884" s="36"/>
      <c r="U884" s="36"/>
      <c r="V884" s="36"/>
      <c r="W884" s="36"/>
      <c r="X884" s="36"/>
      <c r="Y884" s="36"/>
      <c r="Z884" s="36"/>
      <c r="AA884" s="36"/>
      <c r="AB884" s="36"/>
      <c r="AC884" s="36"/>
      <c r="AD884" s="36"/>
      <c r="AE884" s="36"/>
      <c r="AQ884"/>
      <c r="AR884"/>
      <c r="AY884"/>
    </row>
    <row r="885" spans="19:51" x14ac:dyDescent="0.25">
      <c r="S885" s="36"/>
      <c r="T885" s="36"/>
      <c r="U885" s="36"/>
      <c r="V885" s="36"/>
      <c r="W885" s="36"/>
      <c r="X885" s="36"/>
      <c r="Y885" s="36"/>
      <c r="Z885" s="36"/>
      <c r="AA885" s="36"/>
      <c r="AB885" s="36"/>
      <c r="AC885" s="36"/>
      <c r="AD885" s="36"/>
      <c r="AE885" s="36"/>
      <c r="AQ885"/>
      <c r="AR885"/>
      <c r="AY885"/>
    </row>
    <row r="886" spans="19:51" x14ac:dyDescent="0.25">
      <c r="S886" s="36"/>
      <c r="T886" s="36"/>
      <c r="U886" s="36"/>
      <c r="V886" s="36"/>
      <c r="W886" s="36"/>
      <c r="X886" s="36"/>
      <c r="Y886" s="36"/>
      <c r="Z886" s="36"/>
      <c r="AA886" s="36"/>
      <c r="AB886" s="36"/>
      <c r="AC886" s="36"/>
      <c r="AD886" s="36"/>
      <c r="AE886" s="36"/>
      <c r="AQ886"/>
      <c r="AR886"/>
      <c r="AY886"/>
    </row>
    <row r="887" spans="19:51" x14ac:dyDescent="0.25">
      <c r="S887" s="36"/>
      <c r="T887" s="36"/>
      <c r="U887" s="36"/>
      <c r="V887" s="36"/>
      <c r="W887" s="36"/>
      <c r="X887" s="36"/>
      <c r="Y887" s="36"/>
      <c r="Z887" s="36"/>
      <c r="AA887" s="36"/>
      <c r="AB887" s="36"/>
      <c r="AC887" s="36"/>
      <c r="AD887" s="36"/>
      <c r="AE887" s="36"/>
      <c r="AQ887"/>
      <c r="AR887"/>
      <c r="AY887"/>
    </row>
    <row r="888" spans="19:51" x14ac:dyDescent="0.25">
      <c r="S888" s="36"/>
      <c r="T888" s="36"/>
      <c r="U888" s="36"/>
      <c r="V888" s="36"/>
      <c r="W888" s="36"/>
      <c r="X888" s="36"/>
      <c r="Y888" s="36"/>
      <c r="Z888" s="36"/>
      <c r="AA888" s="36"/>
      <c r="AB888" s="36"/>
      <c r="AC888" s="36"/>
      <c r="AD888" s="36"/>
      <c r="AE888" s="36"/>
      <c r="AQ888"/>
      <c r="AR888"/>
      <c r="AY888"/>
    </row>
    <row r="889" spans="19:51" x14ac:dyDescent="0.25">
      <c r="S889" s="36"/>
      <c r="T889" s="36"/>
      <c r="U889" s="36"/>
      <c r="V889" s="36"/>
      <c r="W889" s="36"/>
      <c r="X889" s="36"/>
      <c r="Y889" s="36"/>
      <c r="Z889" s="36"/>
      <c r="AA889" s="36"/>
      <c r="AB889" s="36"/>
      <c r="AC889" s="36"/>
      <c r="AD889" s="36"/>
      <c r="AE889" s="36"/>
      <c r="AQ889"/>
      <c r="AR889"/>
      <c r="AY889"/>
    </row>
    <row r="890" spans="19:51" x14ac:dyDescent="0.25">
      <c r="S890" s="36"/>
      <c r="T890" s="36"/>
      <c r="U890" s="36"/>
      <c r="V890" s="36"/>
      <c r="W890" s="36"/>
      <c r="X890" s="36"/>
      <c r="Y890" s="36"/>
      <c r="Z890" s="36"/>
      <c r="AA890" s="36"/>
      <c r="AB890" s="36"/>
      <c r="AC890" s="36"/>
      <c r="AD890" s="36"/>
      <c r="AE890" s="36"/>
      <c r="AQ890"/>
      <c r="AR890"/>
      <c r="AY890"/>
    </row>
    <row r="891" spans="19:51" x14ac:dyDescent="0.25">
      <c r="S891" s="36"/>
      <c r="T891" s="36"/>
      <c r="U891" s="36"/>
      <c r="V891" s="36"/>
      <c r="W891" s="36"/>
      <c r="X891" s="36"/>
      <c r="Y891" s="36"/>
      <c r="Z891" s="36"/>
      <c r="AA891" s="36"/>
      <c r="AB891" s="36"/>
      <c r="AC891" s="36"/>
      <c r="AD891" s="36"/>
      <c r="AE891" s="36"/>
      <c r="AQ891"/>
      <c r="AR891"/>
      <c r="AY891"/>
    </row>
    <row r="892" spans="19:51" x14ac:dyDescent="0.25">
      <c r="S892" s="36"/>
      <c r="T892" s="36"/>
      <c r="U892" s="36"/>
      <c r="V892" s="36"/>
      <c r="W892" s="36"/>
      <c r="X892" s="36"/>
      <c r="Y892" s="36"/>
      <c r="Z892" s="36"/>
      <c r="AA892" s="36"/>
      <c r="AB892" s="36"/>
      <c r="AC892" s="36"/>
      <c r="AD892" s="36"/>
      <c r="AE892" s="36"/>
      <c r="AQ892"/>
      <c r="AR892"/>
      <c r="AY892"/>
    </row>
    <row r="893" spans="19:51" x14ac:dyDescent="0.25">
      <c r="S893" s="36"/>
      <c r="T893" s="36"/>
      <c r="U893" s="36"/>
      <c r="V893" s="36"/>
      <c r="W893" s="36"/>
      <c r="X893" s="36"/>
      <c r="Y893" s="36"/>
      <c r="Z893" s="36"/>
      <c r="AA893" s="36"/>
      <c r="AB893" s="36"/>
      <c r="AC893" s="36"/>
      <c r="AD893" s="36"/>
      <c r="AE893" s="36"/>
      <c r="AQ893"/>
      <c r="AR893"/>
      <c r="AY893"/>
    </row>
    <row r="894" spans="19:51" x14ac:dyDescent="0.25">
      <c r="S894" s="36"/>
      <c r="T894" s="36"/>
      <c r="U894" s="36"/>
      <c r="V894" s="36"/>
      <c r="W894" s="36"/>
      <c r="X894" s="36"/>
      <c r="Y894" s="36"/>
      <c r="Z894" s="36"/>
      <c r="AA894" s="36"/>
      <c r="AB894" s="36"/>
      <c r="AC894" s="36"/>
      <c r="AD894" s="36"/>
      <c r="AE894" s="36"/>
      <c r="AQ894"/>
      <c r="AR894"/>
      <c r="AY894"/>
    </row>
    <row r="895" spans="19:51" x14ac:dyDescent="0.25">
      <c r="S895" s="36"/>
      <c r="T895" s="36"/>
      <c r="U895" s="36"/>
      <c r="V895" s="36"/>
      <c r="W895" s="36"/>
      <c r="X895" s="36"/>
      <c r="Y895" s="36"/>
      <c r="Z895" s="36"/>
      <c r="AA895" s="36"/>
      <c r="AB895" s="36"/>
      <c r="AC895" s="36"/>
      <c r="AD895" s="36"/>
      <c r="AE895" s="36"/>
      <c r="AQ895"/>
      <c r="AR895"/>
      <c r="AY895"/>
    </row>
    <row r="896" spans="19:51" x14ac:dyDescent="0.25">
      <c r="S896" s="36"/>
      <c r="T896" s="36"/>
      <c r="U896" s="36"/>
      <c r="V896" s="36"/>
      <c r="W896" s="36"/>
      <c r="X896" s="36"/>
      <c r="Y896" s="36"/>
      <c r="Z896" s="36"/>
      <c r="AA896" s="36"/>
      <c r="AB896" s="36"/>
      <c r="AC896" s="36"/>
      <c r="AD896" s="36"/>
      <c r="AE896" s="36"/>
      <c r="AQ896"/>
      <c r="AR896"/>
      <c r="AY896"/>
    </row>
    <row r="897" spans="19:51" x14ac:dyDescent="0.25">
      <c r="S897" s="36"/>
      <c r="T897" s="36"/>
      <c r="U897" s="36"/>
      <c r="V897" s="36"/>
      <c r="W897" s="36"/>
      <c r="X897" s="36"/>
      <c r="Y897" s="36"/>
      <c r="Z897" s="36"/>
      <c r="AA897" s="36"/>
      <c r="AB897" s="36"/>
      <c r="AC897" s="36"/>
      <c r="AD897" s="36"/>
      <c r="AE897" s="36"/>
      <c r="AQ897"/>
      <c r="AR897"/>
      <c r="AY897"/>
    </row>
    <row r="898" spans="19:51" x14ac:dyDescent="0.25">
      <c r="S898" s="36"/>
      <c r="T898" s="36"/>
      <c r="U898" s="36"/>
      <c r="V898" s="36"/>
      <c r="W898" s="36"/>
      <c r="X898" s="36"/>
      <c r="Y898" s="36"/>
      <c r="Z898" s="36"/>
      <c r="AA898" s="36"/>
      <c r="AB898" s="36"/>
      <c r="AC898" s="36"/>
      <c r="AD898" s="36"/>
      <c r="AE898" s="36"/>
      <c r="AQ898"/>
      <c r="AR898"/>
      <c r="AY898"/>
    </row>
    <row r="899" spans="19:51" x14ac:dyDescent="0.25">
      <c r="S899" s="36"/>
      <c r="T899" s="36"/>
      <c r="U899" s="36"/>
      <c r="V899" s="36"/>
      <c r="W899" s="36"/>
      <c r="X899" s="36"/>
      <c r="Y899" s="36"/>
      <c r="Z899" s="36"/>
      <c r="AA899" s="36"/>
      <c r="AB899" s="36"/>
      <c r="AC899" s="36"/>
      <c r="AD899" s="36"/>
      <c r="AE899" s="36"/>
      <c r="AQ899"/>
      <c r="AR899"/>
      <c r="AY899"/>
    </row>
    <row r="900" spans="19:51" x14ac:dyDescent="0.25">
      <c r="S900" s="36"/>
      <c r="T900" s="36"/>
      <c r="U900" s="36"/>
      <c r="V900" s="36"/>
      <c r="W900" s="36"/>
      <c r="X900" s="36"/>
      <c r="Y900" s="36"/>
      <c r="Z900" s="36"/>
      <c r="AA900" s="36"/>
      <c r="AB900" s="36"/>
      <c r="AC900" s="36"/>
      <c r="AD900" s="36"/>
      <c r="AE900" s="36"/>
      <c r="AQ900"/>
      <c r="AR900"/>
      <c r="AY900"/>
    </row>
    <row r="901" spans="19:51" x14ac:dyDescent="0.25">
      <c r="S901" s="36"/>
      <c r="T901" s="36"/>
      <c r="U901" s="36"/>
      <c r="V901" s="36"/>
      <c r="W901" s="36"/>
      <c r="X901" s="36"/>
      <c r="Y901" s="36"/>
      <c r="Z901" s="36"/>
      <c r="AA901" s="36"/>
      <c r="AB901" s="36"/>
      <c r="AC901" s="36"/>
      <c r="AD901" s="36"/>
      <c r="AE901" s="36"/>
      <c r="AQ901"/>
      <c r="AR901"/>
      <c r="AY901"/>
    </row>
    <row r="902" spans="19:51" x14ac:dyDescent="0.25">
      <c r="S902" s="36"/>
      <c r="T902" s="36"/>
      <c r="U902" s="36"/>
      <c r="V902" s="36"/>
      <c r="W902" s="36"/>
      <c r="X902" s="36"/>
      <c r="Y902" s="36"/>
      <c r="Z902" s="36"/>
      <c r="AA902" s="36"/>
      <c r="AB902" s="36"/>
      <c r="AC902" s="36"/>
      <c r="AD902" s="36"/>
      <c r="AE902" s="36"/>
      <c r="AQ902"/>
      <c r="AR902"/>
      <c r="AY902"/>
    </row>
    <row r="903" spans="19:51" x14ac:dyDescent="0.25">
      <c r="S903" s="36"/>
      <c r="T903" s="36"/>
      <c r="U903" s="36"/>
      <c r="V903" s="36"/>
      <c r="W903" s="36"/>
      <c r="X903" s="36"/>
      <c r="Y903" s="36"/>
      <c r="Z903" s="36"/>
      <c r="AA903" s="36"/>
      <c r="AB903" s="36"/>
      <c r="AC903" s="36"/>
      <c r="AD903" s="36"/>
      <c r="AE903" s="36"/>
      <c r="AQ903"/>
      <c r="AR903"/>
      <c r="AY903"/>
    </row>
    <row r="904" spans="19:51" x14ac:dyDescent="0.25">
      <c r="S904" s="36"/>
      <c r="T904" s="36"/>
      <c r="U904" s="36"/>
      <c r="V904" s="36"/>
      <c r="W904" s="36"/>
      <c r="X904" s="36"/>
      <c r="Y904" s="36"/>
      <c r="Z904" s="36"/>
      <c r="AA904" s="36"/>
      <c r="AB904" s="36"/>
      <c r="AC904" s="36"/>
      <c r="AD904" s="36"/>
      <c r="AE904" s="36"/>
      <c r="AQ904"/>
      <c r="AR904"/>
      <c r="AY904"/>
    </row>
    <row r="905" spans="19:51" x14ac:dyDescent="0.25">
      <c r="S905" s="36"/>
      <c r="T905" s="36"/>
      <c r="U905" s="36"/>
      <c r="V905" s="36"/>
      <c r="W905" s="36"/>
      <c r="X905" s="36"/>
      <c r="Y905" s="36"/>
      <c r="Z905" s="36"/>
      <c r="AA905" s="36"/>
      <c r="AB905" s="36"/>
      <c r="AC905" s="36"/>
      <c r="AD905" s="36"/>
      <c r="AE905" s="36"/>
      <c r="AQ905"/>
      <c r="AR905"/>
      <c r="AY905"/>
    </row>
    <row r="906" spans="19:51" x14ac:dyDescent="0.25">
      <c r="S906" s="36"/>
      <c r="T906" s="36"/>
      <c r="U906" s="36"/>
      <c r="V906" s="36"/>
      <c r="W906" s="36"/>
      <c r="X906" s="36"/>
      <c r="Y906" s="36"/>
      <c r="Z906" s="36"/>
      <c r="AA906" s="36"/>
      <c r="AB906" s="36"/>
      <c r="AC906" s="36"/>
      <c r="AD906" s="36"/>
      <c r="AE906" s="36"/>
      <c r="AQ906"/>
      <c r="AR906"/>
      <c r="AY906"/>
    </row>
    <row r="907" spans="19:51" x14ac:dyDescent="0.25">
      <c r="S907" s="36"/>
      <c r="T907" s="36"/>
      <c r="U907" s="36"/>
      <c r="V907" s="36"/>
      <c r="W907" s="36"/>
      <c r="X907" s="36"/>
      <c r="Y907" s="36"/>
      <c r="Z907" s="36"/>
      <c r="AA907" s="36"/>
      <c r="AB907" s="36"/>
      <c r="AC907" s="36"/>
      <c r="AD907" s="36"/>
      <c r="AE907" s="36"/>
      <c r="AQ907"/>
      <c r="AR907"/>
      <c r="AY907"/>
    </row>
    <row r="908" spans="19:51" x14ac:dyDescent="0.25">
      <c r="S908" s="36"/>
      <c r="T908" s="36"/>
      <c r="U908" s="36"/>
      <c r="V908" s="36"/>
      <c r="W908" s="36"/>
      <c r="X908" s="36"/>
      <c r="Y908" s="36"/>
      <c r="Z908" s="36"/>
      <c r="AA908" s="36"/>
      <c r="AB908" s="36"/>
      <c r="AC908" s="36"/>
      <c r="AD908" s="36"/>
      <c r="AE908" s="36"/>
      <c r="AQ908"/>
      <c r="AR908"/>
      <c r="AY908"/>
    </row>
    <row r="909" spans="19:51" x14ac:dyDescent="0.25">
      <c r="S909" s="36"/>
      <c r="T909" s="36"/>
      <c r="U909" s="36"/>
      <c r="V909" s="36"/>
      <c r="W909" s="36"/>
      <c r="X909" s="36"/>
      <c r="Y909" s="36"/>
      <c r="Z909" s="36"/>
      <c r="AA909" s="36"/>
      <c r="AB909" s="36"/>
      <c r="AC909" s="36"/>
      <c r="AD909" s="36"/>
      <c r="AE909" s="36"/>
      <c r="AQ909"/>
      <c r="AR909"/>
      <c r="AY909"/>
    </row>
    <row r="910" spans="19:51" x14ac:dyDescent="0.25">
      <c r="S910" s="36"/>
      <c r="T910" s="36"/>
      <c r="U910" s="36"/>
      <c r="V910" s="36"/>
      <c r="W910" s="36"/>
      <c r="X910" s="36"/>
      <c r="Y910" s="36"/>
      <c r="Z910" s="36"/>
      <c r="AA910" s="36"/>
      <c r="AB910" s="36"/>
      <c r="AC910" s="36"/>
      <c r="AD910" s="36"/>
      <c r="AE910" s="36"/>
      <c r="AQ910"/>
      <c r="AR910"/>
      <c r="AY910"/>
    </row>
    <row r="911" spans="19:51" x14ac:dyDescent="0.25">
      <c r="S911" s="36"/>
      <c r="T911" s="36"/>
      <c r="U911" s="36"/>
      <c r="V911" s="36"/>
      <c r="W911" s="36"/>
      <c r="X911" s="36"/>
      <c r="Y911" s="36"/>
      <c r="Z911" s="36"/>
      <c r="AA911" s="36"/>
      <c r="AB911" s="36"/>
      <c r="AC911" s="36"/>
      <c r="AD911" s="36"/>
      <c r="AE911" s="36"/>
      <c r="AQ911"/>
      <c r="AR911"/>
      <c r="AY911"/>
    </row>
    <row r="912" spans="19:51" x14ac:dyDescent="0.25">
      <c r="S912" s="36"/>
      <c r="T912" s="36"/>
      <c r="U912" s="36"/>
      <c r="V912" s="36"/>
      <c r="W912" s="36"/>
      <c r="X912" s="36"/>
      <c r="Y912" s="36"/>
      <c r="Z912" s="36"/>
      <c r="AA912" s="36"/>
      <c r="AB912" s="36"/>
      <c r="AC912" s="36"/>
      <c r="AD912" s="36"/>
      <c r="AE912" s="36"/>
      <c r="AQ912"/>
      <c r="AR912"/>
      <c r="AY912"/>
    </row>
    <row r="913" spans="19:51" x14ac:dyDescent="0.25">
      <c r="S913" s="36"/>
      <c r="T913" s="36"/>
      <c r="U913" s="36"/>
      <c r="V913" s="36"/>
      <c r="W913" s="36"/>
      <c r="X913" s="36"/>
      <c r="Y913" s="36"/>
      <c r="Z913" s="36"/>
      <c r="AA913" s="36"/>
      <c r="AB913" s="36"/>
      <c r="AC913" s="36"/>
      <c r="AD913" s="36"/>
      <c r="AE913" s="36"/>
      <c r="AQ913"/>
      <c r="AR913"/>
      <c r="AY913"/>
    </row>
    <row r="914" spans="19:51" x14ac:dyDescent="0.25">
      <c r="S914" s="36"/>
      <c r="T914" s="36"/>
      <c r="U914" s="36"/>
      <c r="V914" s="36"/>
      <c r="W914" s="36"/>
      <c r="X914" s="36"/>
      <c r="Y914" s="36"/>
      <c r="Z914" s="36"/>
      <c r="AA914" s="36"/>
      <c r="AB914" s="36"/>
      <c r="AC914" s="36"/>
      <c r="AD914" s="36"/>
      <c r="AE914" s="36"/>
      <c r="AQ914"/>
      <c r="AR914"/>
      <c r="AY914"/>
    </row>
    <row r="915" spans="19:51" x14ac:dyDescent="0.25">
      <c r="S915" s="36"/>
      <c r="T915" s="36"/>
      <c r="U915" s="36"/>
      <c r="V915" s="36"/>
      <c r="W915" s="36"/>
      <c r="X915" s="36"/>
      <c r="Y915" s="36"/>
      <c r="Z915" s="36"/>
      <c r="AA915" s="36"/>
      <c r="AB915" s="36"/>
      <c r="AC915" s="36"/>
      <c r="AD915" s="36"/>
      <c r="AE915" s="36"/>
      <c r="AQ915"/>
      <c r="AR915"/>
      <c r="AY915"/>
    </row>
    <row r="916" spans="19:51" x14ac:dyDescent="0.25">
      <c r="S916" s="36"/>
      <c r="T916" s="36"/>
      <c r="U916" s="36"/>
      <c r="V916" s="36"/>
      <c r="W916" s="36"/>
      <c r="X916" s="36"/>
      <c r="Y916" s="36"/>
      <c r="Z916" s="36"/>
      <c r="AA916" s="36"/>
      <c r="AB916" s="36"/>
      <c r="AC916" s="36"/>
      <c r="AD916" s="36"/>
      <c r="AE916" s="36"/>
      <c r="AQ916"/>
      <c r="AR916"/>
      <c r="AY916"/>
    </row>
    <row r="917" spans="19:51" x14ac:dyDescent="0.25">
      <c r="S917" s="36"/>
      <c r="T917" s="36"/>
      <c r="U917" s="36"/>
      <c r="V917" s="36"/>
      <c r="W917" s="36"/>
      <c r="X917" s="36"/>
      <c r="Y917" s="36"/>
      <c r="Z917" s="36"/>
      <c r="AA917" s="36"/>
      <c r="AB917" s="36"/>
      <c r="AC917" s="36"/>
      <c r="AD917" s="36"/>
      <c r="AE917" s="36"/>
      <c r="AQ917"/>
      <c r="AR917"/>
      <c r="AY917"/>
    </row>
    <row r="918" spans="19:51" x14ac:dyDescent="0.25">
      <c r="S918" s="36"/>
      <c r="T918" s="36"/>
      <c r="U918" s="36"/>
      <c r="V918" s="36"/>
      <c r="W918" s="36"/>
      <c r="X918" s="36"/>
      <c r="Y918" s="36"/>
      <c r="Z918" s="36"/>
      <c r="AA918" s="36"/>
      <c r="AB918" s="36"/>
      <c r="AC918" s="36"/>
      <c r="AD918" s="36"/>
      <c r="AE918" s="36"/>
      <c r="AQ918"/>
      <c r="AR918"/>
      <c r="AY918"/>
    </row>
    <row r="919" spans="19:51" x14ac:dyDescent="0.25">
      <c r="S919" s="36"/>
      <c r="T919" s="36"/>
      <c r="U919" s="36"/>
      <c r="V919" s="36"/>
      <c r="W919" s="36"/>
      <c r="X919" s="36"/>
      <c r="Y919" s="36"/>
      <c r="Z919" s="36"/>
      <c r="AA919" s="36"/>
      <c r="AB919" s="36"/>
      <c r="AC919" s="36"/>
      <c r="AD919" s="36"/>
      <c r="AE919" s="36"/>
      <c r="AQ919"/>
      <c r="AR919"/>
      <c r="AY919"/>
    </row>
    <row r="920" spans="19:51" x14ac:dyDescent="0.25">
      <c r="S920" s="36"/>
      <c r="T920" s="36"/>
      <c r="U920" s="36"/>
      <c r="V920" s="36"/>
      <c r="W920" s="36"/>
      <c r="X920" s="36"/>
      <c r="Y920" s="36"/>
      <c r="Z920" s="36"/>
      <c r="AA920" s="36"/>
      <c r="AB920" s="36"/>
      <c r="AC920" s="36"/>
      <c r="AD920" s="36"/>
      <c r="AE920" s="36"/>
      <c r="AQ920"/>
      <c r="AR920"/>
      <c r="AY920"/>
    </row>
    <row r="921" spans="19:51" x14ac:dyDescent="0.25">
      <c r="S921" s="36"/>
      <c r="T921" s="36"/>
      <c r="U921" s="36"/>
      <c r="V921" s="36"/>
      <c r="W921" s="36"/>
      <c r="X921" s="36"/>
      <c r="Y921" s="36"/>
      <c r="Z921" s="36"/>
      <c r="AA921" s="36"/>
      <c r="AB921" s="36"/>
      <c r="AC921" s="36"/>
      <c r="AD921" s="36"/>
      <c r="AE921" s="36"/>
      <c r="AQ921"/>
      <c r="AR921"/>
      <c r="AY921"/>
    </row>
    <row r="922" spans="19:51" x14ac:dyDescent="0.25">
      <c r="S922" s="36"/>
      <c r="T922" s="36"/>
      <c r="U922" s="36"/>
      <c r="V922" s="36"/>
      <c r="W922" s="36"/>
      <c r="X922" s="36"/>
      <c r="Y922" s="36"/>
      <c r="Z922" s="36"/>
      <c r="AA922" s="36"/>
      <c r="AB922" s="36"/>
      <c r="AC922" s="36"/>
      <c r="AD922" s="36"/>
      <c r="AE922" s="36"/>
      <c r="AQ922"/>
      <c r="AR922"/>
      <c r="AY922"/>
    </row>
    <row r="923" spans="19:51" x14ac:dyDescent="0.25">
      <c r="S923" s="36"/>
      <c r="T923" s="36"/>
      <c r="U923" s="36"/>
      <c r="V923" s="36"/>
      <c r="W923" s="36"/>
      <c r="X923" s="36"/>
      <c r="Y923" s="36"/>
      <c r="Z923" s="36"/>
      <c r="AA923" s="36"/>
      <c r="AB923" s="36"/>
      <c r="AC923" s="36"/>
      <c r="AD923" s="36"/>
      <c r="AE923" s="36"/>
      <c r="AQ923"/>
      <c r="AR923"/>
      <c r="AY923"/>
    </row>
    <row r="924" spans="19:51" x14ac:dyDescent="0.25">
      <c r="S924" s="36"/>
      <c r="T924" s="36"/>
      <c r="U924" s="36"/>
      <c r="V924" s="36"/>
      <c r="W924" s="36"/>
      <c r="X924" s="36"/>
      <c r="Y924" s="36"/>
      <c r="Z924" s="36"/>
      <c r="AA924" s="36"/>
      <c r="AB924" s="36"/>
      <c r="AC924" s="36"/>
      <c r="AD924" s="36"/>
      <c r="AE924" s="36"/>
      <c r="AQ924"/>
      <c r="AR924"/>
      <c r="AY924"/>
    </row>
    <row r="925" spans="19:51" x14ac:dyDescent="0.25">
      <c r="S925" s="36"/>
      <c r="T925" s="36"/>
      <c r="U925" s="36"/>
      <c r="V925" s="36"/>
      <c r="W925" s="36"/>
      <c r="X925" s="36"/>
      <c r="Y925" s="36"/>
      <c r="Z925" s="36"/>
      <c r="AA925" s="36"/>
      <c r="AB925" s="36"/>
      <c r="AC925" s="36"/>
      <c r="AD925" s="36"/>
      <c r="AE925" s="36"/>
      <c r="AQ925"/>
      <c r="AR925"/>
      <c r="AY925"/>
    </row>
    <row r="926" spans="19:51" x14ac:dyDescent="0.25">
      <c r="S926" s="36"/>
      <c r="T926" s="36"/>
      <c r="U926" s="36"/>
      <c r="V926" s="36"/>
      <c r="W926" s="36"/>
      <c r="X926" s="36"/>
      <c r="Y926" s="36"/>
      <c r="Z926" s="36"/>
      <c r="AA926" s="36"/>
      <c r="AB926" s="36"/>
      <c r="AC926" s="36"/>
      <c r="AD926" s="36"/>
      <c r="AE926" s="36"/>
      <c r="AQ926"/>
      <c r="AR926"/>
      <c r="AY926"/>
    </row>
    <row r="927" spans="19:51" x14ac:dyDescent="0.25">
      <c r="S927" s="36"/>
      <c r="T927" s="36"/>
      <c r="U927" s="36"/>
      <c r="V927" s="36"/>
      <c r="W927" s="36"/>
      <c r="X927" s="36"/>
      <c r="Y927" s="36"/>
      <c r="Z927" s="36"/>
      <c r="AA927" s="36"/>
      <c r="AB927" s="36"/>
      <c r="AC927" s="36"/>
      <c r="AD927" s="36"/>
      <c r="AE927" s="36"/>
      <c r="AQ927"/>
      <c r="AR927"/>
      <c r="AY927"/>
    </row>
    <row r="928" spans="19:51" x14ac:dyDescent="0.25">
      <c r="S928" s="36"/>
      <c r="T928" s="36"/>
      <c r="U928" s="36"/>
      <c r="V928" s="36"/>
      <c r="W928" s="36"/>
      <c r="X928" s="36"/>
      <c r="Y928" s="36"/>
      <c r="Z928" s="36"/>
      <c r="AA928" s="36"/>
      <c r="AB928" s="36"/>
      <c r="AC928" s="36"/>
      <c r="AD928" s="36"/>
      <c r="AE928" s="36"/>
      <c r="AQ928"/>
      <c r="AR928"/>
      <c r="AY928"/>
    </row>
    <row r="929" spans="19:51" x14ac:dyDescent="0.25">
      <c r="S929" s="36"/>
      <c r="T929" s="36"/>
      <c r="U929" s="36"/>
      <c r="V929" s="36"/>
      <c r="W929" s="36"/>
      <c r="X929" s="36"/>
      <c r="Y929" s="36"/>
      <c r="Z929" s="36"/>
      <c r="AA929" s="36"/>
      <c r="AB929" s="36"/>
      <c r="AC929" s="36"/>
      <c r="AD929" s="36"/>
      <c r="AE929" s="36"/>
      <c r="AQ929"/>
      <c r="AR929"/>
      <c r="AY929"/>
    </row>
    <row r="930" spans="19:51" x14ac:dyDescent="0.25">
      <c r="S930" s="36"/>
      <c r="T930" s="36"/>
      <c r="U930" s="36"/>
      <c r="V930" s="36"/>
      <c r="W930" s="36"/>
      <c r="X930" s="36"/>
      <c r="Y930" s="36"/>
      <c r="Z930" s="36"/>
      <c r="AA930" s="36"/>
      <c r="AB930" s="36"/>
      <c r="AC930" s="36"/>
      <c r="AD930" s="36"/>
      <c r="AE930" s="36"/>
      <c r="AQ930"/>
      <c r="AR930"/>
      <c r="AY930"/>
    </row>
    <row r="931" spans="19:51" x14ac:dyDescent="0.25">
      <c r="S931" s="36"/>
      <c r="T931" s="36"/>
      <c r="U931" s="36"/>
      <c r="V931" s="36"/>
      <c r="W931" s="36"/>
      <c r="X931" s="36"/>
      <c r="Y931" s="36"/>
      <c r="Z931" s="36"/>
      <c r="AA931" s="36"/>
      <c r="AB931" s="36"/>
      <c r="AC931" s="36"/>
      <c r="AD931" s="36"/>
      <c r="AE931" s="36"/>
      <c r="AQ931"/>
      <c r="AR931"/>
      <c r="AY931"/>
    </row>
    <row r="932" spans="19:51" x14ac:dyDescent="0.25">
      <c r="S932" s="36"/>
      <c r="T932" s="36"/>
      <c r="U932" s="36"/>
      <c r="V932" s="36"/>
      <c r="W932" s="36"/>
      <c r="X932" s="36"/>
      <c r="Y932" s="36"/>
      <c r="Z932" s="36"/>
      <c r="AA932" s="36"/>
      <c r="AB932" s="36"/>
      <c r="AC932" s="36"/>
      <c r="AD932" s="36"/>
      <c r="AE932" s="36"/>
      <c r="AQ932"/>
      <c r="AR932"/>
      <c r="AY932"/>
    </row>
    <row r="933" spans="19:51" x14ac:dyDescent="0.25">
      <c r="S933" s="36"/>
      <c r="T933" s="36"/>
      <c r="U933" s="36"/>
      <c r="V933" s="36"/>
      <c r="W933" s="36"/>
      <c r="X933" s="36"/>
      <c r="Y933" s="36"/>
      <c r="Z933" s="36"/>
      <c r="AA933" s="36"/>
      <c r="AB933" s="36"/>
      <c r="AC933" s="36"/>
      <c r="AD933" s="36"/>
      <c r="AE933" s="36"/>
      <c r="AQ933"/>
      <c r="AR933"/>
      <c r="AY933"/>
    </row>
    <row r="934" spans="19:51" x14ac:dyDescent="0.25">
      <c r="S934" s="36"/>
      <c r="T934" s="36"/>
      <c r="U934" s="36"/>
      <c r="V934" s="36"/>
      <c r="W934" s="36"/>
      <c r="X934" s="36"/>
      <c r="Y934" s="36"/>
      <c r="Z934" s="36"/>
      <c r="AA934" s="36"/>
      <c r="AB934" s="36"/>
      <c r="AC934" s="36"/>
      <c r="AD934" s="36"/>
      <c r="AE934" s="36"/>
      <c r="AQ934"/>
      <c r="AR934"/>
      <c r="AY934"/>
    </row>
    <row r="935" spans="19:51" x14ac:dyDescent="0.25">
      <c r="S935" s="36"/>
      <c r="T935" s="36"/>
      <c r="U935" s="36"/>
      <c r="V935" s="36"/>
      <c r="W935" s="36"/>
      <c r="X935" s="36"/>
      <c r="Y935" s="36"/>
      <c r="Z935" s="36"/>
      <c r="AA935" s="36"/>
      <c r="AB935" s="36"/>
      <c r="AC935" s="36"/>
      <c r="AD935" s="36"/>
      <c r="AE935" s="36"/>
      <c r="AQ935"/>
      <c r="AR935"/>
      <c r="AY935"/>
    </row>
    <row r="936" spans="19:51" x14ac:dyDescent="0.25">
      <c r="S936" s="36"/>
      <c r="T936" s="36"/>
      <c r="U936" s="36"/>
      <c r="V936" s="36"/>
      <c r="W936" s="36"/>
      <c r="X936" s="36"/>
      <c r="Y936" s="36"/>
      <c r="Z936" s="36"/>
      <c r="AA936" s="36"/>
      <c r="AB936" s="36"/>
      <c r="AC936" s="36"/>
      <c r="AD936" s="36"/>
      <c r="AE936" s="36"/>
      <c r="AQ936"/>
      <c r="AR936"/>
      <c r="AY936"/>
    </row>
    <row r="937" spans="19:51" x14ac:dyDescent="0.25">
      <c r="S937" s="36"/>
      <c r="T937" s="36"/>
      <c r="U937" s="36"/>
      <c r="V937" s="36"/>
      <c r="W937" s="36"/>
      <c r="X937" s="36"/>
      <c r="Y937" s="36"/>
      <c r="Z937" s="36"/>
      <c r="AA937" s="36"/>
      <c r="AB937" s="36"/>
      <c r="AC937" s="36"/>
      <c r="AD937" s="36"/>
      <c r="AE937" s="36"/>
      <c r="AQ937"/>
      <c r="AR937"/>
      <c r="AY937"/>
    </row>
    <row r="938" spans="19:51" x14ac:dyDescent="0.25">
      <c r="S938" s="36"/>
      <c r="T938" s="36"/>
      <c r="U938" s="36"/>
      <c r="V938" s="36"/>
      <c r="W938" s="36"/>
      <c r="X938" s="36"/>
      <c r="Y938" s="36"/>
      <c r="Z938" s="36"/>
      <c r="AA938" s="36"/>
      <c r="AB938" s="36"/>
      <c r="AC938" s="36"/>
      <c r="AD938" s="36"/>
      <c r="AE938" s="36"/>
      <c r="AQ938"/>
      <c r="AR938"/>
      <c r="AY938"/>
    </row>
    <row r="939" spans="19:51" x14ac:dyDescent="0.25">
      <c r="S939" s="36"/>
      <c r="T939" s="36"/>
      <c r="U939" s="36"/>
      <c r="V939" s="36"/>
      <c r="W939" s="36"/>
      <c r="X939" s="36"/>
      <c r="Y939" s="36"/>
      <c r="Z939" s="36"/>
      <c r="AA939" s="36"/>
      <c r="AB939" s="36"/>
      <c r="AC939" s="36"/>
      <c r="AD939" s="36"/>
      <c r="AE939" s="36"/>
      <c r="AQ939"/>
      <c r="AR939"/>
      <c r="AY939"/>
    </row>
    <row r="940" spans="19:51" x14ac:dyDescent="0.25">
      <c r="S940" s="36"/>
      <c r="T940" s="36"/>
      <c r="U940" s="36"/>
      <c r="V940" s="36"/>
      <c r="W940" s="36"/>
      <c r="X940" s="36"/>
      <c r="Y940" s="36"/>
      <c r="Z940" s="36"/>
      <c r="AA940" s="36"/>
      <c r="AB940" s="36"/>
      <c r="AC940" s="36"/>
      <c r="AD940" s="36"/>
      <c r="AE940" s="36"/>
      <c r="AQ940"/>
      <c r="AR940"/>
      <c r="AY940"/>
    </row>
    <row r="941" spans="19:51" x14ac:dyDescent="0.25">
      <c r="S941" s="36"/>
      <c r="T941" s="36"/>
      <c r="U941" s="36"/>
      <c r="V941" s="36"/>
      <c r="W941" s="36"/>
      <c r="X941" s="36"/>
      <c r="Y941" s="36"/>
      <c r="Z941" s="36"/>
      <c r="AA941" s="36"/>
      <c r="AB941" s="36"/>
      <c r="AC941" s="36"/>
      <c r="AD941" s="36"/>
      <c r="AE941" s="36"/>
      <c r="AQ941"/>
      <c r="AR941"/>
      <c r="AY941"/>
    </row>
    <row r="942" spans="19:51" x14ac:dyDescent="0.25">
      <c r="S942" s="36"/>
      <c r="T942" s="36"/>
      <c r="U942" s="36"/>
      <c r="V942" s="36"/>
      <c r="W942" s="36"/>
      <c r="X942" s="36"/>
      <c r="Y942" s="36"/>
      <c r="Z942" s="36"/>
      <c r="AA942" s="36"/>
      <c r="AB942" s="36"/>
      <c r="AC942" s="36"/>
      <c r="AD942" s="36"/>
      <c r="AE942" s="36"/>
      <c r="AQ942"/>
      <c r="AR942"/>
      <c r="AY942"/>
    </row>
    <row r="943" spans="19:51" x14ac:dyDescent="0.25">
      <c r="S943" s="36"/>
      <c r="T943" s="36"/>
      <c r="U943" s="36"/>
      <c r="V943" s="36"/>
      <c r="W943" s="36"/>
      <c r="X943" s="36"/>
      <c r="Y943" s="36"/>
      <c r="Z943" s="36"/>
      <c r="AA943" s="36"/>
      <c r="AB943" s="36"/>
      <c r="AC943" s="36"/>
      <c r="AD943" s="36"/>
      <c r="AE943" s="36"/>
      <c r="AQ943"/>
      <c r="AR943"/>
      <c r="AY943"/>
    </row>
    <row r="944" spans="19:51" x14ac:dyDescent="0.25">
      <c r="S944" s="36"/>
      <c r="T944" s="36"/>
      <c r="U944" s="36"/>
      <c r="V944" s="36"/>
      <c r="W944" s="36"/>
      <c r="X944" s="36"/>
      <c r="Y944" s="36"/>
      <c r="Z944" s="36"/>
      <c r="AA944" s="36"/>
      <c r="AB944" s="36"/>
      <c r="AC944" s="36"/>
      <c r="AD944" s="36"/>
      <c r="AE944" s="36"/>
      <c r="AQ944"/>
      <c r="AR944"/>
      <c r="AY944"/>
    </row>
    <row r="945" spans="19:51" x14ac:dyDescent="0.25">
      <c r="S945" s="36"/>
      <c r="T945" s="36"/>
      <c r="U945" s="36"/>
      <c r="V945" s="36"/>
      <c r="W945" s="36"/>
      <c r="X945" s="36"/>
      <c r="Y945" s="36"/>
      <c r="Z945" s="36"/>
      <c r="AA945" s="36"/>
      <c r="AB945" s="36"/>
      <c r="AC945" s="36"/>
      <c r="AD945" s="36"/>
      <c r="AE945" s="36"/>
      <c r="AQ945"/>
      <c r="AR945"/>
      <c r="AY945"/>
    </row>
    <row r="946" spans="19:51" x14ac:dyDescent="0.25">
      <c r="S946" s="36"/>
      <c r="T946" s="36"/>
      <c r="U946" s="36"/>
      <c r="V946" s="36"/>
      <c r="W946" s="36"/>
      <c r="X946" s="36"/>
      <c r="Y946" s="36"/>
      <c r="Z946" s="36"/>
      <c r="AA946" s="36"/>
      <c r="AB946" s="36"/>
      <c r="AC946" s="36"/>
      <c r="AD946" s="36"/>
      <c r="AE946" s="36"/>
      <c r="AQ946"/>
      <c r="AR946"/>
      <c r="AY946"/>
    </row>
    <row r="947" spans="19:51" x14ac:dyDescent="0.25">
      <c r="S947" s="36"/>
      <c r="T947" s="36"/>
      <c r="U947" s="36"/>
      <c r="V947" s="36"/>
      <c r="W947" s="36"/>
      <c r="X947" s="36"/>
      <c r="Y947" s="36"/>
      <c r="Z947" s="36"/>
      <c r="AA947" s="36"/>
      <c r="AB947" s="36"/>
      <c r="AC947" s="36"/>
      <c r="AD947" s="36"/>
      <c r="AE947" s="36"/>
      <c r="AQ947"/>
      <c r="AR947"/>
      <c r="AY947"/>
    </row>
    <row r="948" spans="19:51" x14ac:dyDescent="0.25">
      <c r="S948" s="36"/>
      <c r="T948" s="36"/>
      <c r="U948" s="36"/>
      <c r="V948" s="36"/>
      <c r="W948" s="36"/>
      <c r="X948" s="36"/>
      <c r="Y948" s="36"/>
      <c r="Z948" s="36"/>
      <c r="AA948" s="36"/>
      <c r="AB948" s="36"/>
      <c r="AC948" s="36"/>
      <c r="AD948" s="36"/>
      <c r="AE948" s="36"/>
      <c r="AQ948"/>
      <c r="AR948"/>
      <c r="AY948"/>
    </row>
    <row r="949" spans="19:51" x14ac:dyDescent="0.25">
      <c r="S949" s="36"/>
      <c r="T949" s="36"/>
      <c r="U949" s="36"/>
      <c r="V949" s="36"/>
      <c r="W949" s="36"/>
      <c r="X949" s="36"/>
      <c r="Y949" s="36"/>
      <c r="Z949" s="36"/>
      <c r="AA949" s="36"/>
      <c r="AB949" s="36"/>
      <c r="AC949" s="36"/>
      <c r="AD949" s="36"/>
      <c r="AE949" s="36"/>
      <c r="AQ949"/>
      <c r="AR949"/>
      <c r="AY949"/>
    </row>
    <row r="950" spans="19:51" x14ac:dyDescent="0.25">
      <c r="S950" s="36"/>
      <c r="T950" s="36"/>
      <c r="U950" s="36"/>
      <c r="V950" s="36"/>
      <c r="W950" s="36"/>
      <c r="X950" s="36"/>
      <c r="Y950" s="36"/>
      <c r="Z950" s="36"/>
      <c r="AA950" s="36"/>
      <c r="AB950" s="36"/>
      <c r="AC950" s="36"/>
      <c r="AD950" s="36"/>
      <c r="AE950" s="36"/>
      <c r="AQ950"/>
      <c r="AR950"/>
      <c r="AY950"/>
    </row>
    <row r="951" spans="19:51" x14ac:dyDescent="0.25">
      <c r="S951" s="36"/>
      <c r="T951" s="36"/>
      <c r="U951" s="36"/>
      <c r="V951" s="36"/>
      <c r="W951" s="36"/>
      <c r="X951" s="36"/>
      <c r="Y951" s="36"/>
      <c r="Z951" s="36"/>
      <c r="AA951" s="36"/>
      <c r="AB951" s="36"/>
      <c r="AC951" s="36"/>
      <c r="AD951" s="36"/>
      <c r="AE951" s="36"/>
      <c r="AQ951"/>
      <c r="AR951"/>
      <c r="AY951"/>
    </row>
    <row r="952" spans="19:51" x14ac:dyDescent="0.25">
      <c r="S952" s="36"/>
      <c r="T952" s="36"/>
      <c r="U952" s="36"/>
      <c r="V952" s="36"/>
      <c r="W952" s="36"/>
      <c r="X952" s="36"/>
      <c r="Y952" s="36"/>
      <c r="Z952" s="36"/>
      <c r="AA952" s="36"/>
      <c r="AB952" s="36"/>
      <c r="AC952" s="36"/>
      <c r="AD952" s="36"/>
      <c r="AE952" s="36"/>
      <c r="AQ952"/>
      <c r="AR952"/>
      <c r="AY952"/>
    </row>
    <row r="953" spans="19:51" x14ac:dyDescent="0.25">
      <c r="S953" s="36"/>
      <c r="T953" s="36"/>
      <c r="U953" s="36"/>
      <c r="V953" s="36"/>
      <c r="W953" s="36"/>
      <c r="X953" s="36"/>
      <c r="Y953" s="36"/>
      <c r="Z953" s="36"/>
      <c r="AA953" s="36"/>
      <c r="AB953" s="36"/>
      <c r="AC953" s="36"/>
      <c r="AD953" s="36"/>
      <c r="AE953" s="36"/>
      <c r="AQ953"/>
      <c r="AR953"/>
      <c r="AY953"/>
    </row>
    <row r="954" spans="19:51" x14ac:dyDescent="0.25">
      <c r="S954" s="36"/>
      <c r="T954" s="36"/>
      <c r="U954" s="36"/>
      <c r="V954" s="36"/>
      <c r="W954" s="36"/>
      <c r="X954" s="36"/>
      <c r="Y954" s="36"/>
      <c r="Z954" s="36"/>
      <c r="AA954" s="36"/>
      <c r="AB954" s="36"/>
      <c r="AC954" s="36"/>
      <c r="AD954" s="36"/>
      <c r="AE954" s="36"/>
      <c r="AQ954"/>
      <c r="AR954"/>
      <c r="AY954"/>
    </row>
    <row r="955" spans="19:51" x14ac:dyDescent="0.25">
      <c r="S955" s="36"/>
      <c r="T955" s="36"/>
      <c r="U955" s="36"/>
      <c r="V955" s="36"/>
      <c r="W955" s="36"/>
      <c r="X955" s="36"/>
      <c r="Y955" s="36"/>
      <c r="Z955" s="36"/>
      <c r="AA955" s="36"/>
      <c r="AB955" s="36"/>
      <c r="AC955" s="36"/>
      <c r="AD955" s="36"/>
      <c r="AE955" s="36"/>
      <c r="AQ955"/>
      <c r="AR955"/>
      <c r="AY955"/>
    </row>
    <row r="956" spans="19:51" x14ac:dyDescent="0.25">
      <c r="S956" s="36"/>
      <c r="T956" s="36"/>
      <c r="U956" s="36"/>
      <c r="V956" s="36"/>
      <c r="W956" s="36"/>
      <c r="X956" s="36"/>
      <c r="Y956" s="36"/>
      <c r="Z956" s="36"/>
      <c r="AA956" s="36"/>
      <c r="AB956" s="36"/>
      <c r="AC956" s="36"/>
      <c r="AD956" s="36"/>
      <c r="AE956" s="36"/>
      <c r="AQ956"/>
      <c r="AR956"/>
      <c r="AY956"/>
    </row>
    <row r="957" spans="19:51" x14ac:dyDescent="0.25">
      <c r="S957" s="36"/>
      <c r="T957" s="36"/>
      <c r="U957" s="36"/>
      <c r="V957" s="36"/>
      <c r="W957" s="36"/>
      <c r="X957" s="36"/>
      <c r="Y957" s="36"/>
      <c r="Z957" s="36"/>
      <c r="AA957" s="36"/>
      <c r="AB957" s="36"/>
      <c r="AC957" s="36"/>
      <c r="AD957" s="36"/>
      <c r="AE957" s="36"/>
      <c r="AQ957"/>
      <c r="AR957"/>
      <c r="AY957"/>
    </row>
    <row r="958" spans="19:51" x14ac:dyDescent="0.25">
      <c r="S958" s="36"/>
      <c r="T958" s="36"/>
      <c r="U958" s="36"/>
      <c r="V958" s="36"/>
      <c r="W958" s="36"/>
      <c r="X958" s="36"/>
      <c r="Y958" s="36"/>
      <c r="Z958" s="36"/>
      <c r="AA958" s="36"/>
      <c r="AB958" s="36"/>
      <c r="AC958" s="36"/>
      <c r="AD958" s="36"/>
      <c r="AE958" s="36"/>
      <c r="AQ958"/>
      <c r="AR958"/>
      <c r="AY958"/>
    </row>
    <row r="959" spans="19:51" x14ac:dyDescent="0.25">
      <c r="S959" s="36"/>
      <c r="T959" s="36"/>
      <c r="U959" s="36"/>
      <c r="V959" s="36"/>
      <c r="W959" s="36"/>
      <c r="X959" s="36"/>
      <c r="Y959" s="36"/>
      <c r="Z959" s="36"/>
      <c r="AA959" s="36"/>
      <c r="AB959" s="36"/>
      <c r="AC959" s="36"/>
      <c r="AD959" s="36"/>
      <c r="AE959" s="36"/>
      <c r="AQ959"/>
      <c r="AR959"/>
      <c r="AY959"/>
    </row>
    <row r="960" spans="19:51" x14ac:dyDescent="0.25">
      <c r="S960" s="36"/>
      <c r="T960" s="36"/>
      <c r="U960" s="36"/>
      <c r="V960" s="36"/>
      <c r="W960" s="36"/>
      <c r="X960" s="36"/>
      <c r="Y960" s="36"/>
      <c r="Z960" s="36"/>
      <c r="AA960" s="36"/>
      <c r="AB960" s="36"/>
      <c r="AC960" s="36"/>
      <c r="AD960" s="36"/>
      <c r="AE960" s="36"/>
      <c r="AQ960"/>
      <c r="AR960"/>
      <c r="AY960"/>
    </row>
    <row r="961" spans="19:51" x14ac:dyDescent="0.25">
      <c r="S961" s="36"/>
      <c r="T961" s="36"/>
      <c r="U961" s="36"/>
      <c r="V961" s="36"/>
      <c r="W961" s="36"/>
      <c r="X961" s="36"/>
      <c r="Y961" s="36"/>
      <c r="Z961" s="36"/>
      <c r="AA961" s="36"/>
      <c r="AB961" s="36"/>
      <c r="AC961" s="36"/>
      <c r="AD961" s="36"/>
      <c r="AE961" s="36"/>
      <c r="AQ961"/>
      <c r="AR961"/>
      <c r="AY961"/>
    </row>
    <row r="962" spans="19:51" x14ac:dyDescent="0.25">
      <c r="S962" s="36"/>
      <c r="T962" s="36"/>
      <c r="U962" s="36"/>
      <c r="V962" s="36"/>
      <c r="W962" s="36"/>
      <c r="X962" s="36"/>
      <c r="Y962" s="36"/>
      <c r="Z962" s="36"/>
      <c r="AA962" s="36"/>
      <c r="AB962" s="36"/>
      <c r="AC962" s="36"/>
      <c r="AD962" s="36"/>
      <c r="AE962" s="36"/>
      <c r="AQ962"/>
      <c r="AR962"/>
      <c r="AY962"/>
    </row>
    <row r="963" spans="19:51" x14ac:dyDescent="0.25">
      <c r="S963" s="36"/>
      <c r="T963" s="36"/>
      <c r="U963" s="36"/>
      <c r="V963" s="36"/>
      <c r="W963" s="36"/>
      <c r="X963" s="36"/>
      <c r="Y963" s="36"/>
      <c r="Z963" s="36"/>
      <c r="AA963" s="36"/>
      <c r="AB963" s="36"/>
      <c r="AC963" s="36"/>
      <c r="AD963" s="36"/>
      <c r="AE963" s="36"/>
      <c r="AQ963"/>
      <c r="AR963"/>
      <c r="AY963"/>
    </row>
    <row r="964" spans="19:51" x14ac:dyDescent="0.25">
      <c r="S964" s="36"/>
      <c r="T964" s="36"/>
      <c r="U964" s="36"/>
      <c r="V964" s="36"/>
      <c r="W964" s="36"/>
      <c r="X964" s="36"/>
      <c r="Y964" s="36"/>
      <c r="Z964" s="36"/>
      <c r="AA964" s="36"/>
      <c r="AB964" s="36"/>
      <c r="AC964" s="36"/>
      <c r="AD964" s="36"/>
      <c r="AE964" s="36"/>
      <c r="AQ964"/>
      <c r="AR964"/>
      <c r="AY964"/>
    </row>
    <row r="965" spans="19:51" x14ac:dyDescent="0.25">
      <c r="S965" s="36"/>
      <c r="T965" s="36"/>
      <c r="U965" s="36"/>
      <c r="V965" s="36"/>
      <c r="W965" s="36"/>
      <c r="X965" s="36"/>
      <c r="Y965" s="36"/>
      <c r="Z965" s="36"/>
      <c r="AA965" s="36"/>
      <c r="AB965" s="36"/>
      <c r="AC965" s="36"/>
      <c r="AD965" s="36"/>
      <c r="AE965" s="36"/>
      <c r="AQ965"/>
      <c r="AR965"/>
      <c r="AY965"/>
    </row>
    <row r="966" spans="19:51" x14ac:dyDescent="0.25">
      <c r="S966" s="36"/>
      <c r="T966" s="36"/>
      <c r="U966" s="36"/>
      <c r="V966" s="36"/>
      <c r="W966" s="36"/>
      <c r="X966" s="36"/>
      <c r="Y966" s="36"/>
      <c r="Z966" s="36"/>
      <c r="AA966" s="36"/>
      <c r="AB966" s="36"/>
      <c r="AC966" s="36"/>
      <c r="AD966" s="36"/>
      <c r="AE966" s="36"/>
      <c r="AQ966"/>
      <c r="AR966"/>
      <c r="AY966"/>
    </row>
    <row r="967" spans="19:51" x14ac:dyDescent="0.25">
      <c r="S967" s="36"/>
      <c r="T967" s="36"/>
      <c r="U967" s="36"/>
      <c r="V967" s="36"/>
      <c r="W967" s="36"/>
      <c r="X967" s="36"/>
      <c r="Y967" s="36"/>
      <c r="Z967" s="36"/>
      <c r="AA967" s="36"/>
      <c r="AB967" s="36"/>
      <c r="AC967" s="36"/>
      <c r="AD967" s="36"/>
      <c r="AE967" s="36"/>
      <c r="AQ967"/>
      <c r="AR967"/>
      <c r="AY967"/>
    </row>
    <row r="968" spans="19:51" x14ac:dyDescent="0.25">
      <c r="S968" s="36"/>
      <c r="T968" s="36"/>
      <c r="U968" s="36"/>
      <c r="V968" s="36"/>
      <c r="W968" s="36"/>
      <c r="X968" s="36"/>
      <c r="Y968" s="36"/>
      <c r="Z968" s="36"/>
      <c r="AA968" s="36"/>
      <c r="AB968" s="36"/>
      <c r="AC968" s="36"/>
      <c r="AD968" s="36"/>
      <c r="AE968" s="36"/>
      <c r="AQ968"/>
      <c r="AR968"/>
      <c r="AY968"/>
    </row>
    <row r="969" spans="19:51" x14ac:dyDescent="0.25">
      <c r="S969" s="36"/>
      <c r="T969" s="36"/>
      <c r="U969" s="36"/>
      <c r="V969" s="36"/>
      <c r="W969" s="36"/>
      <c r="X969" s="36"/>
      <c r="Y969" s="36"/>
      <c r="Z969" s="36"/>
      <c r="AA969" s="36"/>
      <c r="AB969" s="36"/>
      <c r="AC969" s="36"/>
      <c r="AD969" s="36"/>
      <c r="AE969" s="36"/>
      <c r="AQ969"/>
      <c r="AR969"/>
      <c r="AY969"/>
    </row>
    <row r="970" spans="19:51" x14ac:dyDescent="0.25">
      <c r="S970" s="36"/>
      <c r="T970" s="36"/>
      <c r="U970" s="36"/>
      <c r="V970" s="36"/>
      <c r="W970" s="36"/>
      <c r="X970" s="36"/>
      <c r="Y970" s="36"/>
      <c r="Z970" s="36"/>
      <c r="AA970" s="36"/>
      <c r="AB970" s="36"/>
      <c r="AC970" s="36"/>
      <c r="AD970" s="36"/>
      <c r="AE970" s="36"/>
      <c r="AQ970"/>
      <c r="AR970"/>
      <c r="AY970"/>
    </row>
    <row r="971" spans="19:51" x14ac:dyDescent="0.25">
      <c r="S971" s="36"/>
      <c r="T971" s="36"/>
      <c r="U971" s="36"/>
      <c r="V971" s="36"/>
      <c r="W971" s="36"/>
      <c r="X971" s="36"/>
      <c r="Y971" s="36"/>
      <c r="Z971" s="36"/>
      <c r="AA971" s="36"/>
      <c r="AB971" s="36"/>
      <c r="AC971" s="36"/>
      <c r="AD971" s="36"/>
      <c r="AE971" s="36"/>
      <c r="AQ971"/>
      <c r="AR971"/>
      <c r="AY971"/>
    </row>
    <row r="972" spans="19:51" x14ac:dyDescent="0.25">
      <c r="S972" s="36"/>
      <c r="T972" s="36"/>
      <c r="U972" s="36"/>
      <c r="V972" s="36"/>
      <c r="W972" s="36"/>
      <c r="X972" s="36"/>
      <c r="Y972" s="36"/>
      <c r="Z972" s="36"/>
      <c r="AA972" s="36"/>
      <c r="AB972" s="36"/>
      <c r="AC972" s="36"/>
      <c r="AD972" s="36"/>
      <c r="AE972" s="36"/>
      <c r="AQ972"/>
      <c r="AR972"/>
      <c r="AY972"/>
    </row>
    <row r="973" spans="19:51" x14ac:dyDescent="0.25">
      <c r="S973" s="36"/>
      <c r="T973" s="36"/>
      <c r="U973" s="36"/>
      <c r="V973" s="36"/>
      <c r="W973" s="36"/>
      <c r="X973" s="36"/>
      <c r="Y973" s="36"/>
      <c r="Z973" s="36"/>
      <c r="AA973" s="36"/>
      <c r="AB973" s="36"/>
      <c r="AC973" s="36"/>
      <c r="AD973" s="36"/>
      <c r="AE973" s="36"/>
      <c r="AQ973"/>
      <c r="AR973"/>
      <c r="AY973"/>
    </row>
    <row r="974" spans="19:51" x14ac:dyDescent="0.25">
      <c r="S974" s="36"/>
      <c r="T974" s="36"/>
      <c r="U974" s="36"/>
      <c r="V974" s="36"/>
      <c r="W974" s="36"/>
      <c r="X974" s="36"/>
      <c r="Y974" s="36"/>
      <c r="Z974" s="36"/>
      <c r="AA974" s="36"/>
      <c r="AB974" s="36"/>
      <c r="AC974" s="36"/>
      <c r="AD974" s="36"/>
      <c r="AE974" s="36"/>
      <c r="AQ974"/>
      <c r="AR974"/>
      <c r="AY974"/>
    </row>
    <row r="975" spans="19:51" x14ac:dyDescent="0.25">
      <c r="S975" s="36"/>
      <c r="T975" s="36"/>
      <c r="U975" s="36"/>
      <c r="V975" s="36"/>
      <c r="W975" s="36"/>
      <c r="X975" s="36"/>
      <c r="Y975" s="36"/>
      <c r="Z975" s="36"/>
      <c r="AA975" s="36"/>
      <c r="AB975" s="36"/>
      <c r="AC975" s="36"/>
      <c r="AD975" s="36"/>
      <c r="AE975" s="36"/>
      <c r="AQ975"/>
      <c r="AR975"/>
      <c r="AY975"/>
    </row>
    <row r="976" spans="19:51" x14ac:dyDescent="0.25">
      <c r="S976" s="36"/>
      <c r="T976" s="36"/>
      <c r="U976" s="36"/>
      <c r="V976" s="36"/>
      <c r="W976" s="36"/>
      <c r="X976" s="36"/>
      <c r="Y976" s="36"/>
      <c r="Z976" s="36"/>
      <c r="AA976" s="36"/>
      <c r="AB976" s="36"/>
      <c r="AC976" s="36"/>
      <c r="AD976" s="36"/>
      <c r="AE976" s="36"/>
      <c r="AQ976"/>
      <c r="AR976"/>
      <c r="AY976"/>
    </row>
    <row r="977" spans="19:51" x14ac:dyDescent="0.25">
      <c r="S977" s="36"/>
      <c r="T977" s="36"/>
      <c r="U977" s="36"/>
      <c r="V977" s="36"/>
      <c r="W977" s="36"/>
      <c r="X977" s="36"/>
      <c r="Y977" s="36"/>
      <c r="Z977" s="36"/>
      <c r="AA977" s="36"/>
      <c r="AB977" s="36"/>
      <c r="AC977" s="36"/>
      <c r="AD977" s="36"/>
      <c r="AE977" s="36"/>
      <c r="AQ977"/>
      <c r="AR977"/>
      <c r="AY977"/>
    </row>
    <row r="978" spans="19:51" x14ac:dyDescent="0.25">
      <c r="S978" s="36"/>
      <c r="T978" s="36"/>
      <c r="U978" s="36"/>
      <c r="V978" s="36"/>
      <c r="W978" s="36"/>
      <c r="X978" s="36"/>
      <c r="Y978" s="36"/>
      <c r="Z978" s="36"/>
      <c r="AA978" s="36"/>
      <c r="AB978" s="36"/>
      <c r="AC978" s="36"/>
      <c r="AD978" s="36"/>
      <c r="AE978" s="36"/>
      <c r="AQ978"/>
      <c r="AR978"/>
      <c r="AY978"/>
    </row>
    <row r="979" spans="19:51" x14ac:dyDescent="0.25">
      <c r="S979" s="36"/>
      <c r="T979" s="36"/>
      <c r="U979" s="36"/>
      <c r="V979" s="36"/>
      <c r="W979" s="36"/>
      <c r="X979" s="36"/>
      <c r="Y979" s="36"/>
      <c r="Z979" s="36"/>
      <c r="AA979" s="36"/>
      <c r="AB979" s="36"/>
      <c r="AC979" s="36"/>
      <c r="AD979" s="36"/>
      <c r="AE979" s="36"/>
      <c r="AQ979"/>
      <c r="AR979"/>
      <c r="AY979"/>
    </row>
    <row r="980" spans="19:51" x14ac:dyDescent="0.25">
      <c r="S980" s="36"/>
      <c r="T980" s="36"/>
      <c r="U980" s="36"/>
      <c r="V980" s="36"/>
      <c r="W980" s="36"/>
      <c r="X980" s="36"/>
      <c r="Y980" s="36"/>
      <c r="Z980" s="36"/>
      <c r="AA980" s="36"/>
      <c r="AB980" s="36"/>
      <c r="AC980" s="36"/>
      <c r="AD980" s="36"/>
      <c r="AE980" s="36"/>
      <c r="AQ980"/>
      <c r="AR980"/>
      <c r="AY980"/>
    </row>
    <row r="981" spans="19:51" x14ac:dyDescent="0.25">
      <c r="S981" s="36"/>
      <c r="T981" s="36"/>
      <c r="U981" s="36"/>
      <c r="V981" s="36"/>
      <c r="W981" s="36"/>
      <c r="X981" s="36"/>
      <c r="Y981" s="36"/>
      <c r="Z981" s="36"/>
      <c r="AA981" s="36"/>
      <c r="AB981" s="36"/>
      <c r="AC981" s="36"/>
      <c r="AD981" s="36"/>
      <c r="AE981" s="36"/>
      <c r="AQ981"/>
      <c r="AR981"/>
      <c r="AY981"/>
    </row>
    <row r="982" spans="19:51" x14ac:dyDescent="0.25">
      <c r="S982" s="36"/>
      <c r="T982" s="36"/>
      <c r="U982" s="36"/>
      <c r="V982" s="36"/>
      <c r="W982" s="36"/>
      <c r="X982" s="36"/>
      <c r="Y982" s="36"/>
      <c r="Z982" s="36"/>
      <c r="AA982" s="36"/>
      <c r="AB982" s="36"/>
      <c r="AC982" s="36"/>
      <c r="AD982" s="36"/>
      <c r="AE982" s="36"/>
      <c r="AQ982"/>
      <c r="AR982"/>
      <c r="AY982"/>
    </row>
    <row r="983" spans="19:51" x14ac:dyDescent="0.25">
      <c r="S983" s="36"/>
      <c r="T983" s="36"/>
      <c r="U983" s="36"/>
      <c r="V983" s="36"/>
      <c r="W983" s="36"/>
      <c r="X983" s="36"/>
      <c r="Y983" s="36"/>
      <c r="Z983" s="36"/>
      <c r="AA983" s="36"/>
      <c r="AB983" s="36"/>
      <c r="AC983" s="36"/>
      <c r="AD983" s="36"/>
      <c r="AE983" s="36"/>
      <c r="AQ983"/>
      <c r="AR983"/>
      <c r="AY983"/>
    </row>
    <row r="984" spans="19:51" x14ac:dyDescent="0.25">
      <c r="S984" s="36"/>
      <c r="T984" s="36"/>
      <c r="U984" s="36"/>
      <c r="V984" s="36"/>
      <c r="W984" s="36"/>
      <c r="X984" s="36"/>
      <c r="Y984" s="36"/>
      <c r="Z984" s="36"/>
      <c r="AA984" s="36"/>
      <c r="AB984" s="36"/>
      <c r="AC984" s="36"/>
      <c r="AD984" s="36"/>
      <c r="AE984" s="36"/>
      <c r="AQ984"/>
      <c r="AR984"/>
      <c r="AY984"/>
    </row>
    <row r="985" spans="19:51" x14ac:dyDescent="0.25">
      <c r="S985" s="36"/>
      <c r="T985" s="36"/>
      <c r="U985" s="36"/>
      <c r="V985" s="36"/>
      <c r="W985" s="36"/>
      <c r="X985" s="36"/>
      <c r="Y985" s="36"/>
      <c r="Z985" s="36"/>
      <c r="AA985" s="36"/>
      <c r="AB985" s="36"/>
      <c r="AC985" s="36"/>
      <c r="AD985" s="36"/>
      <c r="AE985" s="36"/>
      <c r="AQ985"/>
      <c r="AR985"/>
      <c r="AY985"/>
    </row>
    <row r="986" spans="19:51" x14ac:dyDescent="0.25">
      <c r="S986" s="36"/>
      <c r="T986" s="36"/>
      <c r="U986" s="36"/>
      <c r="V986" s="36"/>
      <c r="W986" s="36"/>
      <c r="X986" s="36"/>
      <c r="Y986" s="36"/>
      <c r="Z986" s="36"/>
      <c r="AA986" s="36"/>
      <c r="AB986" s="36"/>
      <c r="AC986" s="36"/>
      <c r="AD986" s="36"/>
      <c r="AE986" s="36"/>
      <c r="AQ986"/>
      <c r="AR986"/>
      <c r="AY986"/>
    </row>
    <row r="987" spans="19:51" x14ac:dyDescent="0.25">
      <c r="S987" s="36"/>
      <c r="T987" s="36"/>
      <c r="U987" s="36"/>
      <c r="V987" s="36"/>
      <c r="W987" s="36"/>
      <c r="X987" s="36"/>
      <c r="Y987" s="36"/>
      <c r="Z987" s="36"/>
      <c r="AA987" s="36"/>
      <c r="AB987" s="36"/>
      <c r="AC987" s="36"/>
      <c r="AD987" s="36"/>
      <c r="AE987" s="36"/>
      <c r="AQ987"/>
      <c r="AR987"/>
      <c r="AY987"/>
    </row>
    <row r="988" spans="19:51" x14ac:dyDescent="0.25">
      <c r="S988" s="36"/>
      <c r="T988" s="36"/>
      <c r="U988" s="36"/>
      <c r="V988" s="36"/>
      <c r="W988" s="36"/>
      <c r="X988" s="36"/>
      <c r="Y988" s="36"/>
      <c r="Z988" s="36"/>
      <c r="AA988" s="36"/>
      <c r="AB988" s="36"/>
      <c r="AC988" s="36"/>
      <c r="AD988" s="36"/>
      <c r="AE988" s="36"/>
      <c r="AQ988"/>
      <c r="AR988"/>
      <c r="AY988"/>
    </row>
    <row r="989" spans="19:51" x14ac:dyDescent="0.25">
      <c r="S989" s="36"/>
      <c r="T989" s="36"/>
      <c r="U989" s="36"/>
      <c r="V989" s="36"/>
      <c r="W989" s="36"/>
      <c r="X989" s="36"/>
      <c r="Y989" s="36"/>
      <c r="Z989" s="36"/>
      <c r="AA989" s="36"/>
      <c r="AB989" s="36"/>
      <c r="AC989" s="36"/>
      <c r="AD989" s="36"/>
      <c r="AE989" s="36"/>
      <c r="AQ989"/>
      <c r="AR989"/>
      <c r="AY989"/>
    </row>
    <row r="990" spans="19:51" x14ac:dyDescent="0.25">
      <c r="S990" s="36"/>
      <c r="T990" s="36"/>
      <c r="U990" s="36"/>
      <c r="V990" s="36"/>
      <c r="W990" s="36"/>
      <c r="X990" s="36"/>
      <c r="Y990" s="36"/>
      <c r="Z990" s="36"/>
      <c r="AA990" s="36"/>
      <c r="AB990" s="36"/>
      <c r="AC990" s="36"/>
      <c r="AD990" s="36"/>
      <c r="AE990" s="36"/>
      <c r="AQ990"/>
      <c r="AR990"/>
      <c r="AY990"/>
    </row>
    <row r="991" spans="19:51" x14ac:dyDescent="0.25">
      <c r="S991" s="36"/>
      <c r="T991" s="36"/>
      <c r="U991" s="36"/>
      <c r="V991" s="36"/>
      <c r="W991" s="36"/>
      <c r="X991" s="36"/>
      <c r="Y991" s="36"/>
      <c r="Z991" s="36"/>
      <c r="AA991" s="36"/>
      <c r="AB991" s="36"/>
      <c r="AC991" s="36"/>
      <c r="AD991" s="36"/>
      <c r="AE991" s="36"/>
      <c r="AQ991"/>
      <c r="AR991"/>
      <c r="AY991"/>
    </row>
    <row r="992" spans="19:51" x14ac:dyDescent="0.25">
      <c r="S992" s="36"/>
      <c r="T992" s="36"/>
      <c r="U992" s="36"/>
      <c r="V992" s="36"/>
      <c r="W992" s="36"/>
      <c r="X992" s="36"/>
      <c r="Y992" s="36"/>
      <c r="Z992" s="36"/>
      <c r="AA992" s="36"/>
      <c r="AB992" s="36"/>
      <c r="AC992" s="36"/>
      <c r="AD992" s="36"/>
      <c r="AE992" s="36"/>
      <c r="AQ992"/>
      <c r="AR992"/>
      <c r="AY992"/>
    </row>
    <row r="993" spans="19:51" x14ac:dyDescent="0.25">
      <c r="S993" s="36"/>
      <c r="T993" s="36"/>
      <c r="U993" s="36"/>
      <c r="V993" s="36"/>
      <c r="W993" s="36"/>
      <c r="X993" s="36"/>
      <c r="Y993" s="36"/>
      <c r="Z993" s="36"/>
      <c r="AA993" s="36"/>
      <c r="AB993" s="36"/>
      <c r="AC993" s="36"/>
      <c r="AD993" s="36"/>
      <c r="AE993" s="36"/>
      <c r="AQ993"/>
      <c r="AR993"/>
      <c r="AY993"/>
    </row>
    <row r="994" spans="19:51" x14ac:dyDescent="0.25">
      <c r="S994" s="36"/>
      <c r="T994" s="36"/>
      <c r="U994" s="36"/>
      <c r="V994" s="36"/>
      <c r="W994" s="36"/>
      <c r="X994" s="36"/>
      <c r="Y994" s="36"/>
      <c r="Z994" s="36"/>
      <c r="AA994" s="36"/>
      <c r="AB994" s="36"/>
      <c r="AC994" s="36"/>
      <c r="AD994" s="36"/>
      <c r="AE994" s="36"/>
      <c r="AQ994"/>
      <c r="AR994"/>
      <c r="AY994"/>
    </row>
    <row r="995" spans="19:51" x14ac:dyDescent="0.25">
      <c r="S995" s="36"/>
      <c r="T995" s="36"/>
      <c r="U995" s="36"/>
      <c r="V995" s="36"/>
      <c r="W995" s="36"/>
      <c r="X995" s="36"/>
      <c r="Y995" s="36"/>
      <c r="Z995" s="36"/>
      <c r="AA995" s="36"/>
      <c r="AB995" s="36"/>
      <c r="AC995" s="36"/>
      <c r="AD995" s="36"/>
      <c r="AE995" s="36"/>
      <c r="AQ995"/>
      <c r="AR995"/>
      <c r="AY995"/>
    </row>
    <row r="996" spans="19:51" x14ac:dyDescent="0.25">
      <c r="S996" s="36"/>
      <c r="T996" s="36"/>
      <c r="U996" s="36"/>
      <c r="V996" s="36"/>
      <c r="W996" s="36"/>
      <c r="X996" s="36"/>
      <c r="Y996" s="36"/>
      <c r="Z996" s="36"/>
      <c r="AA996" s="36"/>
      <c r="AB996" s="36"/>
      <c r="AC996" s="36"/>
      <c r="AD996" s="36"/>
      <c r="AE996" s="36"/>
      <c r="AQ996"/>
      <c r="AR996"/>
      <c r="AY996"/>
    </row>
    <row r="997" spans="19:51" x14ac:dyDescent="0.25">
      <c r="S997" s="36"/>
      <c r="T997" s="36"/>
      <c r="U997" s="36"/>
      <c r="V997" s="36"/>
      <c r="W997" s="36"/>
      <c r="X997" s="36"/>
      <c r="Y997" s="36"/>
      <c r="Z997" s="36"/>
      <c r="AA997" s="36"/>
      <c r="AB997" s="36"/>
      <c r="AC997" s="36"/>
      <c r="AD997" s="36"/>
      <c r="AE997" s="36"/>
      <c r="AQ997"/>
      <c r="AR997"/>
      <c r="AY997"/>
    </row>
    <row r="998" spans="19:51" x14ac:dyDescent="0.25">
      <c r="S998" s="36"/>
      <c r="T998" s="36"/>
      <c r="U998" s="36"/>
      <c r="V998" s="36"/>
      <c r="W998" s="36"/>
      <c r="X998" s="36"/>
      <c r="Y998" s="36"/>
      <c r="Z998" s="36"/>
      <c r="AA998" s="36"/>
      <c r="AB998" s="36"/>
      <c r="AC998" s="36"/>
      <c r="AD998" s="36"/>
      <c r="AE998" s="36"/>
      <c r="AQ998"/>
      <c r="AR998"/>
      <c r="AY998"/>
    </row>
    <row r="999" spans="19:51" x14ac:dyDescent="0.25">
      <c r="S999" s="36"/>
      <c r="T999" s="36"/>
      <c r="U999" s="36"/>
      <c r="V999" s="36"/>
      <c r="W999" s="36"/>
      <c r="X999" s="36"/>
      <c r="Y999" s="36"/>
      <c r="Z999" s="36"/>
      <c r="AA999" s="36"/>
      <c r="AB999" s="36"/>
      <c r="AC999" s="36"/>
      <c r="AD999" s="36"/>
      <c r="AE999" s="36"/>
      <c r="AQ999"/>
      <c r="AR999"/>
      <c r="AY999"/>
    </row>
    <row r="1000" spans="19:51" x14ac:dyDescent="0.25">
      <c r="S1000" s="36"/>
      <c r="T1000" s="36"/>
      <c r="U1000" s="36"/>
      <c r="V1000" s="36"/>
      <c r="W1000" s="36"/>
      <c r="X1000" s="36"/>
      <c r="Y1000" s="36"/>
      <c r="Z1000" s="36"/>
      <c r="AA1000" s="36"/>
      <c r="AB1000" s="36"/>
      <c r="AC1000" s="36"/>
      <c r="AD1000" s="36"/>
      <c r="AE1000" s="36"/>
      <c r="AQ1000"/>
      <c r="AR1000"/>
      <c r="AY1000"/>
    </row>
    <row r="1001" spans="19:51" x14ac:dyDescent="0.25">
      <c r="S1001" s="36"/>
      <c r="T1001" s="36"/>
      <c r="U1001" s="36"/>
      <c r="V1001" s="36"/>
      <c r="W1001" s="36"/>
      <c r="X1001" s="36"/>
      <c r="Y1001" s="36"/>
      <c r="Z1001" s="36"/>
      <c r="AA1001" s="36"/>
      <c r="AB1001" s="36"/>
      <c r="AC1001" s="36"/>
      <c r="AD1001" s="36"/>
      <c r="AE1001" s="36"/>
      <c r="AQ1001"/>
      <c r="AR1001"/>
      <c r="AY1001"/>
    </row>
    <row r="1002" spans="19:51" x14ac:dyDescent="0.25">
      <c r="S1002" s="36"/>
      <c r="T1002" s="36"/>
      <c r="U1002" s="36"/>
      <c r="V1002" s="36"/>
      <c r="W1002" s="36"/>
      <c r="X1002" s="36"/>
      <c r="Y1002" s="36"/>
      <c r="Z1002" s="36"/>
      <c r="AA1002" s="36"/>
      <c r="AB1002" s="36"/>
      <c r="AC1002" s="36"/>
      <c r="AD1002" s="36"/>
      <c r="AE1002" s="36"/>
      <c r="AQ1002"/>
      <c r="AR1002"/>
      <c r="AY1002"/>
    </row>
    <row r="1003" spans="19:51" x14ac:dyDescent="0.25">
      <c r="S1003" s="36"/>
      <c r="T1003" s="36"/>
      <c r="U1003" s="36"/>
      <c r="V1003" s="36"/>
      <c r="W1003" s="36"/>
      <c r="X1003" s="36"/>
      <c r="Y1003" s="36"/>
      <c r="Z1003" s="36"/>
      <c r="AA1003" s="36"/>
      <c r="AB1003" s="36"/>
      <c r="AC1003" s="36"/>
      <c r="AD1003" s="36"/>
      <c r="AE1003" s="36"/>
      <c r="AQ1003"/>
      <c r="AR1003"/>
      <c r="AY1003"/>
    </row>
    <row r="1004" spans="19:51" x14ac:dyDescent="0.25">
      <c r="S1004" s="36"/>
      <c r="T1004" s="36"/>
      <c r="U1004" s="36"/>
      <c r="V1004" s="36"/>
      <c r="W1004" s="36"/>
      <c r="X1004" s="36"/>
      <c r="Y1004" s="36"/>
      <c r="Z1004" s="36"/>
      <c r="AA1004" s="36"/>
      <c r="AB1004" s="36"/>
      <c r="AC1004" s="36"/>
      <c r="AD1004" s="36"/>
      <c r="AE1004" s="36"/>
      <c r="AQ1004"/>
      <c r="AR1004"/>
      <c r="AY1004"/>
    </row>
    <row r="1005" spans="19:51" x14ac:dyDescent="0.25">
      <c r="S1005" s="36"/>
      <c r="T1005" s="36"/>
      <c r="U1005" s="36"/>
      <c r="V1005" s="36"/>
      <c r="W1005" s="36"/>
      <c r="X1005" s="36"/>
      <c r="Y1005" s="36"/>
      <c r="Z1005" s="36"/>
      <c r="AA1005" s="36"/>
      <c r="AB1005" s="36"/>
      <c r="AC1005" s="36"/>
      <c r="AD1005" s="36"/>
      <c r="AE1005" s="36"/>
      <c r="AQ1005"/>
      <c r="AR1005"/>
      <c r="AY1005"/>
    </row>
    <row r="1006" spans="19:51" x14ac:dyDescent="0.25">
      <c r="S1006" s="36"/>
      <c r="T1006" s="36"/>
      <c r="U1006" s="36"/>
      <c r="V1006" s="36"/>
      <c r="W1006" s="36"/>
      <c r="X1006" s="36"/>
      <c r="Y1006" s="36"/>
      <c r="Z1006" s="36"/>
      <c r="AA1006" s="36"/>
      <c r="AB1006" s="36"/>
      <c r="AC1006" s="36"/>
      <c r="AD1006" s="36"/>
      <c r="AE1006" s="36"/>
      <c r="AQ1006"/>
      <c r="AR1006"/>
      <c r="AY1006"/>
    </row>
    <row r="1007" spans="19:51" x14ac:dyDescent="0.25">
      <c r="S1007" s="36"/>
      <c r="T1007" s="36"/>
      <c r="U1007" s="36"/>
      <c r="V1007" s="36"/>
      <c r="W1007" s="36"/>
      <c r="X1007" s="36"/>
      <c r="Y1007" s="36"/>
      <c r="Z1007" s="36"/>
      <c r="AA1007" s="36"/>
      <c r="AB1007" s="36"/>
      <c r="AC1007" s="36"/>
      <c r="AD1007" s="36"/>
      <c r="AE1007" s="36"/>
      <c r="AQ1007"/>
      <c r="AR1007"/>
      <c r="AY1007"/>
    </row>
    <row r="1008" spans="19:51" x14ac:dyDescent="0.25">
      <c r="S1008" s="36"/>
      <c r="T1008" s="36"/>
      <c r="U1008" s="36"/>
      <c r="V1008" s="36"/>
      <c r="W1008" s="36"/>
      <c r="X1008" s="36"/>
      <c r="Y1008" s="36"/>
      <c r="Z1008" s="36"/>
      <c r="AA1008" s="36"/>
      <c r="AB1008" s="36"/>
      <c r="AC1008" s="36"/>
      <c r="AD1008" s="36"/>
      <c r="AE1008" s="36"/>
      <c r="AQ1008"/>
      <c r="AR1008"/>
      <c r="AY1008"/>
    </row>
    <row r="1009" spans="19:51" x14ac:dyDescent="0.25">
      <c r="S1009" s="36"/>
      <c r="T1009" s="36"/>
      <c r="U1009" s="36"/>
      <c r="V1009" s="36"/>
      <c r="W1009" s="36"/>
      <c r="X1009" s="36"/>
      <c r="Y1009" s="36"/>
      <c r="Z1009" s="36"/>
      <c r="AA1009" s="36"/>
      <c r="AB1009" s="36"/>
      <c r="AC1009" s="36"/>
      <c r="AD1009" s="36"/>
      <c r="AE1009" s="36"/>
      <c r="AQ1009"/>
      <c r="AR1009"/>
      <c r="AY1009"/>
    </row>
    <row r="1010" spans="19:51" x14ac:dyDescent="0.25">
      <c r="S1010" s="36"/>
      <c r="T1010" s="36"/>
      <c r="U1010" s="36"/>
      <c r="V1010" s="36"/>
      <c r="W1010" s="36"/>
      <c r="X1010" s="36"/>
      <c r="Y1010" s="36"/>
      <c r="Z1010" s="36"/>
      <c r="AA1010" s="36"/>
      <c r="AB1010" s="36"/>
      <c r="AC1010" s="36"/>
      <c r="AD1010" s="36"/>
      <c r="AE1010" s="36"/>
      <c r="AQ1010"/>
      <c r="AR1010"/>
      <c r="AY1010"/>
    </row>
    <row r="1011" spans="19:51" x14ac:dyDescent="0.25">
      <c r="S1011" s="36"/>
      <c r="T1011" s="36"/>
      <c r="U1011" s="36"/>
      <c r="V1011" s="36"/>
      <c r="W1011" s="36"/>
      <c r="X1011" s="36"/>
      <c r="Y1011" s="36"/>
      <c r="Z1011" s="36"/>
      <c r="AA1011" s="36"/>
      <c r="AB1011" s="36"/>
      <c r="AC1011" s="36"/>
      <c r="AD1011" s="36"/>
      <c r="AE1011" s="36"/>
      <c r="AQ1011"/>
      <c r="AR1011"/>
      <c r="AY1011"/>
    </row>
    <row r="1012" spans="19:51" x14ac:dyDescent="0.25">
      <c r="S1012" s="36"/>
      <c r="T1012" s="36"/>
      <c r="U1012" s="36"/>
      <c r="V1012" s="36"/>
      <c r="W1012" s="36"/>
      <c r="X1012" s="36"/>
      <c r="Y1012" s="36"/>
      <c r="Z1012" s="36"/>
      <c r="AA1012" s="36"/>
      <c r="AB1012" s="36"/>
      <c r="AC1012" s="36"/>
      <c r="AD1012" s="36"/>
      <c r="AE1012" s="36"/>
      <c r="AQ1012"/>
      <c r="AR1012"/>
      <c r="AY1012"/>
    </row>
    <row r="1013" spans="19:51" x14ac:dyDescent="0.25">
      <c r="S1013" s="36"/>
      <c r="T1013" s="36"/>
      <c r="U1013" s="36"/>
      <c r="V1013" s="36"/>
      <c r="W1013" s="36"/>
      <c r="X1013" s="36"/>
      <c r="Y1013" s="36"/>
      <c r="Z1013" s="36"/>
      <c r="AA1013" s="36"/>
      <c r="AB1013" s="36"/>
      <c r="AC1013" s="36"/>
      <c r="AD1013" s="36"/>
      <c r="AE1013" s="36"/>
      <c r="AQ1013"/>
      <c r="AR1013"/>
      <c r="AY1013"/>
    </row>
    <row r="1014" spans="19:51" x14ac:dyDescent="0.25">
      <c r="S1014" s="36"/>
      <c r="T1014" s="36"/>
      <c r="U1014" s="36"/>
      <c r="V1014" s="36"/>
      <c r="W1014" s="36"/>
      <c r="X1014" s="36"/>
      <c r="Y1014" s="36"/>
      <c r="Z1014" s="36"/>
      <c r="AA1014" s="36"/>
      <c r="AB1014" s="36"/>
      <c r="AC1014" s="36"/>
      <c r="AD1014" s="36"/>
      <c r="AE1014" s="36"/>
      <c r="AQ1014"/>
      <c r="AR1014"/>
      <c r="AY1014"/>
    </row>
    <row r="1015" spans="19:51" x14ac:dyDescent="0.25">
      <c r="S1015" s="36"/>
      <c r="T1015" s="36"/>
      <c r="U1015" s="36"/>
      <c r="V1015" s="36"/>
      <c r="W1015" s="36"/>
      <c r="X1015" s="36"/>
      <c r="Y1015" s="36"/>
      <c r="Z1015" s="36"/>
      <c r="AA1015" s="36"/>
      <c r="AB1015" s="36"/>
      <c r="AC1015" s="36"/>
      <c r="AD1015" s="36"/>
      <c r="AE1015" s="36"/>
      <c r="AQ1015"/>
      <c r="AR1015"/>
      <c r="AY1015"/>
    </row>
    <row r="1016" spans="19:51" x14ac:dyDescent="0.25">
      <c r="S1016" s="36"/>
      <c r="T1016" s="36"/>
      <c r="U1016" s="36"/>
      <c r="V1016" s="36"/>
      <c r="W1016" s="36"/>
      <c r="X1016" s="36"/>
      <c r="Y1016" s="36"/>
      <c r="Z1016" s="36"/>
      <c r="AA1016" s="36"/>
      <c r="AB1016" s="36"/>
      <c r="AC1016" s="36"/>
      <c r="AD1016" s="36"/>
      <c r="AE1016" s="36"/>
      <c r="AQ1016"/>
      <c r="AR1016"/>
      <c r="AY1016"/>
    </row>
    <row r="1017" spans="19:51" x14ac:dyDescent="0.25">
      <c r="S1017" s="36"/>
      <c r="T1017" s="36"/>
      <c r="U1017" s="36"/>
      <c r="V1017" s="36"/>
      <c r="W1017" s="36"/>
      <c r="X1017" s="36"/>
      <c r="Y1017" s="36"/>
      <c r="Z1017" s="36"/>
      <c r="AA1017" s="36"/>
      <c r="AB1017" s="36"/>
      <c r="AC1017" s="36"/>
      <c r="AD1017" s="36"/>
      <c r="AE1017" s="36"/>
      <c r="AQ1017"/>
      <c r="AR1017"/>
      <c r="AY1017"/>
    </row>
    <row r="1018" spans="19:51" x14ac:dyDescent="0.25">
      <c r="S1018" s="36"/>
      <c r="T1018" s="36"/>
      <c r="U1018" s="36"/>
      <c r="V1018" s="36"/>
      <c r="W1018" s="36"/>
      <c r="X1018" s="36"/>
      <c r="Y1018" s="36"/>
      <c r="Z1018" s="36"/>
      <c r="AA1018" s="36"/>
      <c r="AB1018" s="36"/>
      <c r="AC1018" s="36"/>
      <c r="AD1018" s="36"/>
      <c r="AE1018" s="36"/>
      <c r="AQ1018"/>
      <c r="AR1018"/>
      <c r="AY1018"/>
    </row>
    <row r="1019" spans="19:51" x14ac:dyDescent="0.25">
      <c r="S1019" s="36"/>
      <c r="T1019" s="36"/>
      <c r="U1019" s="36"/>
      <c r="V1019" s="36"/>
      <c r="W1019" s="36"/>
      <c r="X1019" s="36"/>
      <c r="Y1019" s="36"/>
      <c r="Z1019" s="36"/>
      <c r="AA1019" s="36"/>
      <c r="AB1019" s="36"/>
      <c r="AC1019" s="36"/>
      <c r="AD1019" s="36"/>
      <c r="AE1019" s="36"/>
      <c r="AQ1019"/>
      <c r="AR1019"/>
      <c r="AY1019"/>
    </row>
    <row r="1020" spans="19:51" x14ac:dyDescent="0.25">
      <c r="S1020" s="36"/>
      <c r="T1020" s="36"/>
      <c r="U1020" s="36"/>
      <c r="V1020" s="36"/>
      <c r="W1020" s="36"/>
      <c r="X1020" s="36"/>
      <c r="Y1020" s="36"/>
      <c r="Z1020" s="36"/>
      <c r="AA1020" s="36"/>
      <c r="AB1020" s="36"/>
      <c r="AC1020" s="36"/>
      <c r="AD1020" s="36"/>
      <c r="AE1020" s="36"/>
      <c r="AQ1020"/>
      <c r="AR1020"/>
      <c r="AY1020"/>
    </row>
    <row r="1021" spans="19:51" x14ac:dyDescent="0.25">
      <c r="S1021" s="36"/>
      <c r="T1021" s="36"/>
      <c r="U1021" s="36"/>
      <c r="V1021" s="36"/>
      <c r="W1021" s="36"/>
      <c r="X1021" s="36"/>
      <c r="Y1021" s="36"/>
      <c r="Z1021" s="36"/>
      <c r="AA1021" s="36"/>
      <c r="AB1021" s="36"/>
      <c r="AC1021" s="36"/>
      <c r="AD1021" s="36"/>
      <c r="AE1021" s="36"/>
      <c r="AQ1021"/>
      <c r="AR1021"/>
      <c r="AY1021"/>
    </row>
    <row r="1022" spans="19:51" x14ac:dyDescent="0.25">
      <c r="S1022" s="36"/>
      <c r="T1022" s="36"/>
      <c r="U1022" s="36"/>
      <c r="V1022" s="36"/>
      <c r="W1022" s="36"/>
      <c r="X1022" s="36"/>
      <c r="Y1022" s="36"/>
      <c r="Z1022" s="36"/>
      <c r="AA1022" s="36"/>
      <c r="AB1022" s="36"/>
      <c r="AC1022" s="36"/>
      <c r="AD1022" s="36"/>
      <c r="AE1022" s="36"/>
      <c r="AQ1022"/>
      <c r="AR1022"/>
      <c r="AY1022"/>
    </row>
    <row r="1023" spans="19:51" x14ac:dyDescent="0.25">
      <c r="S1023" s="36"/>
      <c r="T1023" s="36"/>
      <c r="U1023" s="36"/>
      <c r="V1023" s="36"/>
      <c r="W1023" s="36"/>
      <c r="X1023" s="36"/>
      <c r="Y1023" s="36"/>
      <c r="Z1023" s="36"/>
      <c r="AA1023" s="36"/>
      <c r="AB1023" s="36"/>
      <c r="AC1023" s="36"/>
      <c r="AD1023" s="36"/>
      <c r="AE1023" s="36"/>
      <c r="AQ1023"/>
      <c r="AR1023"/>
      <c r="AY1023"/>
    </row>
    <row r="1024" spans="19:51" x14ac:dyDescent="0.25">
      <c r="S1024" s="36"/>
      <c r="T1024" s="36"/>
      <c r="U1024" s="36"/>
      <c r="V1024" s="36"/>
      <c r="W1024" s="36"/>
      <c r="X1024" s="36"/>
      <c r="Y1024" s="36"/>
      <c r="Z1024" s="36"/>
      <c r="AA1024" s="36"/>
      <c r="AB1024" s="36"/>
      <c r="AC1024" s="36"/>
      <c r="AD1024" s="36"/>
      <c r="AE1024" s="36"/>
      <c r="AQ1024"/>
      <c r="AR1024"/>
      <c r="AY1024"/>
    </row>
    <row r="1025" spans="19:51" x14ac:dyDescent="0.25">
      <c r="S1025" s="36"/>
      <c r="T1025" s="36"/>
      <c r="U1025" s="36"/>
      <c r="V1025" s="36"/>
      <c r="W1025" s="36"/>
      <c r="X1025" s="36"/>
      <c r="Y1025" s="36"/>
      <c r="Z1025" s="36"/>
      <c r="AA1025" s="36"/>
      <c r="AB1025" s="36"/>
      <c r="AC1025" s="36"/>
      <c r="AD1025" s="36"/>
      <c r="AE1025" s="36"/>
      <c r="AQ1025"/>
      <c r="AR1025"/>
      <c r="AY1025"/>
    </row>
    <row r="1026" spans="19:51" x14ac:dyDescent="0.25">
      <c r="S1026" s="36"/>
      <c r="T1026" s="36"/>
      <c r="U1026" s="36"/>
      <c r="V1026" s="36"/>
      <c r="W1026" s="36"/>
      <c r="X1026" s="36"/>
      <c r="Y1026" s="36"/>
      <c r="Z1026" s="36"/>
      <c r="AA1026" s="36"/>
      <c r="AB1026" s="36"/>
      <c r="AC1026" s="36"/>
      <c r="AD1026" s="36"/>
      <c r="AE1026" s="36"/>
      <c r="AQ1026"/>
      <c r="AR1026"/>
      <c r="AY1026"/>
    </row>
    <row r="1027" spans="19:51" x14ac:dyDescent="0.25">
      <c r="S1027" s="36"/>
      <c r="T1027" s="36"/>
      <c r="U1027" s="36"/>
      <c r="V1027" s="36"/>
      <c r="W1027" s="36"/>
      <c r="X1027" s="36"/>
      <c r="Y1027" s="36"/>
      <c r="Z1027" s="36"/>
      <c r="AA1027" s="36"/>
      <c r="AB1027" s="36"/>
      <c r="AC1027" s="36"/>
      <c r="AD1027" s="36"/>
      <c r="AE1027" s="36"/>
      <c r="AQ1027"/>
      <c r="AR1027"/>
      <c r="AY1027"/>
    </row>
    <row r="1028" spans="19:51" x14ac:dyDescent="0.25">
      <c r="S1028" s="36"/>
      <c r="T1028" s="36"/>
      <c r="U1028" s="36"/>
      <c r="V1028" s="36"/>
      <c r="W1028" s="36"/>
      <c r="X1028" s="36"/>
      <c r="Y1028" s="36"/>
      <c r="Z1028" s="36"/>
      <c r="AA1028" s="36"/>
      <c r="AB1028" s="36"/>
      <c r="AC1028" s="36"/>
      <c r="AD1028" s="36"/>
      <c r="AE1028" s="36"/>
      <c r="AQ1028"/>
      <c r="AR1028"/>
      <c r="AY1028"/>
    </row>
    <row r="1029" spans="19:51" x14ac:dyDescent="0.25">
      <c r="S1029" s="36"/>
      <c r="T1029" s="36"/>
      <c r="U1029" s="36"/>
      <c r="V1029" s="36"/>
      <c r="W1029" s="36"/>
      <c r="X1029" s="36"/>
      <c r="Y1029" s="36"/>
      <c r="Z1029" s="36"/>
      <c r="AA1029" s="36"/>
      <c r="AB1029" s="36"/>
      <c r="AC1029" s="36"/>
      <c r="AD1029" s="36"/>
      <c r="AE1029" s="36"/>
      <c r="AQ1029"/>
      <c r="AR1029"/>
      <c r="AY1029"/>
    </row>
    <row r="1030" spans="19:51" x14ac:dyDescent="0.25">
      <c r="S1030" s="36"/>
      <c r="T1030" s="36"/>
      <c r="U1030" s="36"/>
      <c r="V1030" s="36"/>
      <c r="W1030" s="36"/>
      <c r="X1030" s="36"/>
      <c r="Y1030" s="36"/>
      <c r="Z1030" s="36"/>
      <c r="AA1030" s="36"/>
      <c r="AB1030" s="36"/>
      <c r="AC1030" s="36"/>
      <c r="AD1030" s="36"/>
      <c r="AE1030" s="36"/>
      <c r="AQ1030"/>
      <c r="AR1030"/>
      <c r="AY1030"/>
    </row>
    <row r="1031" spans="19:51" x14ac:dyDescent="0.25">
      <c r="S1031" s="36"/>
      <c r="T1031" s="36"/>
      <c r="U1031" s="36"/>
      <c r="V1031" s="36"/>
      <c r="W1031" s="36"/>
      <c r="X1031" s="36"/>
      <c r="Y1031" s="36"/>
      <c r="Z1031" s="36"/>
      <c r="AA1031" s="36"/>
      <c r="AB1031" s="36"/>
      <c r="AC1031" s="36"/>
      <c r="AD1031" s="36"/>
      <c r="AE1031" s="36"/>
      <c r="AQ1031"/>
      <c r="AR1031"/>
      <c r="AY1031"/>
    </row>
    <row r="1032" spans="19:51" x14ac:dyDescent="0.25">
      <c r="S1032" s="36"/>
      <c r="T1032" s="36"/>
      <c r="U1032" s="36"/>
      <c r="V1032" s="36"/>
      <c r="W1032" s="36"/>
      <c r="X1032" s="36"/>
      <c r="Y1032" s="36"/>
      <c r="Z1032" s="36"/>
      <c r="AA1032" s="36"/>
      <c r="AB1032" s="36"/>
      <c r="AC1032" s="36"/>
      <c r="AD1032" s="36"/>
      <c r="AE1032" s="36"/>
      <c r="AQ1032"/>
      <c r="AR1032"/>
      <c r="AY1032"/>
    </row>
    <row r="1033" spans="19:51" x14ac:dyDescent="0.25">
      <c r="S1033" s="36"/>
      <c r="T1033" s="36"/>
      <c r="U1033" s="36"/>
      <c r="V1033" s="36"/>
      <c r="W1033" s="36"/>
      <c r="X1033" s="36"/>
      <c r="Y1033" s="36"/>
      <c r="Z1033" s="36"/>
      <c r="AA1033" s="36"/>
      <c r="AB1033" s="36"/>
      <c r="AC1033" s="36"/>
      <c r="AD1033" s="36"/>
      <c r="AE1033" s="36"/>
      <c r="AQ1033"/>
      <c r="AR1033"/>
      <c r="AY1033"/>
    </row>
    <row r="1034" spans="19:51" x14ac:dyDescent="0.25">
      <c r="S1034" s="36"/>
      <c r="T1034" s="36"/>
      <c r="U1034" s="36"/>
      <c r="V1034" s="36"/>
      <c r="W1034" s="36"/>
      <c r="X1034" s="36"/>
      <c r="Y1034" s="36"/>
      <c r="Z1034" s="36"/>
      <c r="AA1034" s="36"/>
      <c r="AB1034" s="36"/>
      <c r="AC1034" s="36"/>
      <c r="AD1034" s="36"/>
      <c r="AE1034" s="36"/>
      <c r="AQ1034"/>
      <c r="AR1034"/>
      <c r="AY1034"/>
    </row>
    <row r="1035" spans="19:51" x14ac:dyDescent="0.25">
      <c r="S1035" s="36"/>
      <c r="T1035" s="36"/>
      <c r="U1035" s="36"/>
      <c r="V1035" s="36"/>
      <c r="W1035" s="36"/>
      <c r="X1035" s="36"/>
      <c r="Y1035" s="36"/>
      <c r="Z1035" s="36"/>
      <c r="AA1035" s="36"/>
      <c r="AB1035" s="36"/>
      <c r="AC1035" s="36"/>
      <c r="AD1035" s="36"/>
      <c r="AE1035" s="36"/>
      <c r="AQ1035"/>
      <c r="AR1035"/>
      <c r="AY1035"/>
    </row>
    <row r="1036" spans="19:51" x14ac:dyDescent="0.25">
      <c r="S1036" s="36"/>
      <c r="T1036" s="36"/>
      <c r="U1036" s="36"/>
      <c r="V1036" s="36"/>
      <c r="W1036" s="36"/>
      <c r="X1036" s="36"/>
      <c r="Y1036" s="36"/>
      <c r="Z1036" s="36"/>
      <c r="AA1036" s="36"/>
      <c r="AB1036" s="36"/>
      <c r="AC1036" s="36"/>
      <c r="AD1036" s="36"/>
      <c r="AE1036" s="36"/>
      <c r="AQ1036"/>
      <c r="AR1036"/>
      <c r="AY1036"/>
    </row>
    <row r="1037" spans="19:51" x14ac:dyDescent="0.25">
      <c r="S1037" s="36"/>
      <c r="T1037" s="36"/>
      <c r="U1037" s="36"/>
      <c r="V1037" s="36"/>
      <c r="W1037" s="36"/>
      <c r="X1037" s="36"/>
      <c r="Y1037" s="36"/>
      <c r="Z1037" s="36"/>
      <c r="AA1037" s="36"/>
      <c r="AB1037" s="36"/>
      <c r="AC1037" s="36"/>
      <c r="AD1037" s="36"/>
      <c r="AE1037" s="36"/>
      <c r="AQ1037"/>
      <c r="AR1037"/>
      <c r="AY1037"/>
    </row>
    <row r="1038" spans="19:51" x14ac:dyDescent="0.25">
      <c r="S1038" s="36"/>
      <c r="T1038" s="36"/>
      <c r="U1038" s="36"/>
      <c r="V1038" s="36"/>
      <c r="W1038" s="36"/>
      <c r="X1038" s="36"/>
      <c r="Y1038" s="36"/>
      <c r="Z1038" s="36"/>
      <c r="AA1038" s="36"/>
      <c r="AB1038" s="36"/>
      <c r="AC1038" s="36"/>
      <c r="AD1038" s="36"/>
      <c r="AE1038" s="36"/>
      <c r="AQ1038"/>
      <c r="AR1038"/>
      <c r="AY1038"/>
    </row>
    <row r="1039" spans="19:51" x14ac:dyDescent="0.25">
      <c r="S1039" s="36"/>
      <c r="T1039" s="36"/>
      <c r="U1039" s="36"/>
      <c r="V1039" s="36"/>
      <c r="W1039" s="36"/>
      <c r="X1039" s="36"/>
      <c r="Y1039" s="36"/>
      <c r="Z1039" s="36"/>
      <c r="AA1039" s="36"/>
      <c r="AB1039" s="36"/>
      <c r="AC1039" s="36"/>
      <c r="AD1039" s="36"/>
      <c r="AE1039" s="36"/>
      <c r="AQ1039"/>
      <c r="AR1039"/>
      <c r="AY1039"/>
    </row>
    <row r="1040" spans="19:51" x14ac:dyDescent="0.25">
      <c r="S1040" s="36"/>
      <c r="T1040" s="36"/>
      <c r="U1040" s="36"/>
      <c r="V1040" s="36"/>
      <c r="W1040" s="36"/>
      <c r="X1040" s="36"/>
      <c r="Y1040" s="36"/>
      <c r="Z1040" s="36"/>
      <c r="AA1040" s="36"/>
      <c r="AB1040" s="36"/>
      <c r="AC1040" s="36"/>
      <c r="AD1040" s="36"/>
      <c r="AE1040" s="36"/>
      <c r="AQ1040"/>
      <c r="AR1040"/>
      <c r="AY1040"/>
    </row>
    <row r="1041" spans="19:51" x14ac:dyDescent="0.25">
      <c r="S1041" s="36"/>
      <c r="T1041" s="36"/>
      <c r="U1041" s="36"/>
      <c r="V1041" s="36"/>
      <c r="W1041" s="36"/>
      <c r="X1041" s="36"/>
      <c r="Y1041" s="36"/>
      <c r="Z1041" s="36"/>
      <c r="AA1041" s="36"/>
      <c r="AB1041" s="36"/>
      <c r="AC1041" s="36"/>
      <c r="AD1041" s="36"/>
      <c r="AE1041" s="36"/>
      <c r="AQ1041"/>
      <c r="AR1041"/>
      <c r="AY1041"/>
    </row>
    <row r="1042" spans="19:51" x14ac:dyDescent="0.25">
      <c r="S1042" s="36"/>
      <c r="T1042" s="36"/>
      <c r="U1042" s="36"/>
      <c r="V1042" s="36"/>
      <c r="W1042" s="36"/>
      <c r="X1042" s="36"/>
      <c r="Y1042" s="36"/>
      <c r="Z1042" s="36"/>
      <c r="AA1042" s="36"/>
      <c r="AB1042" s="36"/>
      <c r="AC1042" s="36"/>
      <c r="AD1042" s="36"/>
      <c r="AE1042" s="36"/>
      <c r="AQ1042"/>
      <c r="AR1042"/>
      <c r="AY1042"/>
    </row>
    <row r="1043" spans="19:51" x14ac:dyDescent="0.25">
      <c r="S1043" s="36"/>
      <c r="T1043" s="36"/>
      <c r="U1043" s="36"/>
      <c r="V1043" s="36"/>
      <c r="W1043" s="36"/>
      <c r="X1043" s="36"/>
      <c r="Y1043" s="36"/>
      <c r="Z1043" s="36"/>
      <c r="AA1043" s="36"/>
      <c r="AB1043" s="36"/>
      <c r="AC1043" s="36"/>
      <c r="AD1043" s="36"/>
      <c r="AE1043" s="36"/>
      <c r="AQ1043"/>
      <c r="AR1043"/>
      <c r="AY1043"/>
    </row>
    <row r="1044" spans="19:51" x14ac:dyDescent="0.25">
      <c r="S1044" s="36"/>
      <c r="T1044" s="36"/>
      <c r="U1044" s="36"/>
      <c r="V1044" s="36"/>
      <c r="W1044" s="36"/>
      <c r="X1044" s="36"/>
      <c r="Y1044" s="36"/>
      <c r="Z1044" s="36"/>
      <c r="AA1044" s="36"/>
      <c r="AB1044" s="36"/>
      <c r="AC1044" s="36"/>
      <c r="AD1044" s="36"/>
      <c r="AE1044" s="36"/>
      <c r="AQ1044"/>
      <c r="AR1044"/>
      <c r="AY1044"/>
    </row>
    <row r="1045" spans="19:51" x14ac:dyDescent="0.25">
      <c r="S1045" s="36"/>
      <c r="T1045" s="36"/>
      <c r="U1045" s="36"/>
      <c r="V1045" s="36"/>
      <c r="W1045" s="36"/>
      <c r="X1045" s="36"/>
      <c r="Y1045" s="36"/>
      <c r="Z1045" s="36"/>
      <c r="AA1045" s="36"/>
      <c r="AB1045" s="36"/>
      <c r="AC1045" s="36"/>
      <c r="AD1045" s="36"/>
      <c r="AE1045" s="36"/>
      <c r="AQ1045"/>
      <c r="AR1045"/>
      <c r="AY1045"/>
    </row>
    <row r="1046" spans="19:51" x14ac:dyDescent="0.25">
      <c r="S1046" s="36"/>
      <c r="T1046" s="36"/>
      <c r="U1046" s="36"/>
      <c r="V1046" s="36"/>
      <c r="W1046" s="36"/>
      <c r="X1046" s="36"/>
      <c r="Y1046" s="36"/>
      <c r="Z1046" s="36"/>
      <c r="AA1046" s="36"/>
      <c r="AB1046" s="36"/>
      <c r="AC1046" s="36"/>
      <c r="AD1046" s="36"/>
      <c r="AE1046" s="36"/>
      <c r="AQ1046"/>
      <c r="AR1046"/>
      <c r="AY1046"/>
    </row>
    <row r="1047" spans="19:51" x14ac:dyDescent="0.25">
      <c r="S1047" s="36"/>
      <c r="T1047" s="36"/>
      <c r="U1047" s="36"/>
      <c r="V1047" s="36"/>
      <c r="W1047" s="36"/>
      <c r="X1047" s="36"/>
      <c r="Y1047" s="36"/>
      <c r="Z1047" s="36"/>
      <c r="AA1047" s="36"/>
      <c r="AB1047" s="36"/>
      <c r="AC1047" s="36"/>
      <c r="AD1047" s="36"/>
      <c r="AE1047" s="36"/>
      <c r="AQ1047"/>
      <c r="AR1047"/>
      <c r="AY1047"/>
    </row>
    <row r="1048" spans="19:51" x14ac:dyDescent="0.25">
      <c r="S1048" s="36"/>
      <c r="T1048" s="36"/>
      <c r="U1048" s="36"/>
      <c r="V1048" s="36"/>
      <c r="W1048" s="36"/>
      <c r="X1048" s="36"/>
      <c r="Y1048" s="36"/>
      <c r="Z1048" s="36"/>
      <c r="AA1048" s="36"/>
      <c r="AB1048" s="36"/>
      <c r="AC1048" s="36"/>
      <c r="AD1048" s="36"/>
      <c r="AE1048" s="36"/>
      <c r="AQ1048"/>
      <c r="AR1048"/>
      <c r="AY1048"/>
    </row>
    <row r="1049" spans="19:51" x14ac:dyDescent="0.25">
      <c r="S1049" s="36"/>
      <c r="T1049" s="36"/>
      <c r="U1049" s="36"/>
      <c r="V1049" s="36"/>
      <c r="W1049" s="36"/>
      <c r="X1049" s="36"/>
      <c r="Y1049" s="36"/>
      <c r="Z1049" s="36"/>
      <c r="AA1049" s="36"/>
      <c r="AB1049" s="36"/>
      <c r="AC1049" s="36"/>
      <c r="AD1049" s="36"/>
      <c r="AE1049" s="36"/>
      <c r="AQ1049"/>
      <c r="AR1049"/>
      <c r="AY1049"/>
    </row>
    <row r="1050" spans="19:51" x14ac:dyDescent="0.25">
      <c r="S1050" s="36"/>
      <c r="T1050" s="36"/>
      <c r="U1050" s="36"/>
      <c r="V1050" s="36"/>
      <c r="W1050" s="36"/>
      <c r="X1050" s="36"/>
      <c r="Y1050" s="36"/>
      <c r="Z1050" s="36"/>
      <c r="AA1050" s="36"/>
      <c r="AB1050" s="36"/>
      <c r="AC1050" s="36"/>
      <c r="AD1050" s="36"/>
      <c r="AE1050" s="36"/>
      <c r="AQ1050"/>
      <c r="AR1050"/>
      <c r="AY1050"/>
    </row>
    <row r="1051" spans="19:51" x14ac:dyDescent="0.25">
      <c r="S1051" s="36"/>
      <c r="T1051" s="36"/>
      <c r="U1051" s="36"/>
      <c r="V1051" s="36"/>
      <c r="W1051" s="36"/>
      <c r="X1051" s="36"/>
      <c r="Y1051" s="36"/>
      <c r="Z1051" s="36"/>
      <c r="AA1051" s="36"/>
      <c r="AB1051" s="36"/>
      <c r="AC1051" s="36"/>
      <c r="AD1051" s="36"/>
      <c r="AE1051" s="36"/>
      <c r="AQ1051"/>
      <c r="AR1051"/>
      <c r="AY1051"/>
    </row>
    <row r="1052" spans="19:51" x14ac:dyDescent="0.25">
      <c r="S1052" s="36"/>
      <c r="T1052" s="36"/>
      <c r="U1052" s="36"/>
      <c r="V1052" s="36"/>
      <c r="W1052" s="36"/>
      <c r="X1052" s="36"/>
      <c r="Y1052" s="36"/>
      <c r="Z1052" s="36"/>
      <c r="AA1052" s="36"/>
      <c r="AB1052" s="36"/>
      <c r="AC1052" s="36"/>
      <c r="AD1052" s="36"/>
      <c r="AE1052" s="36"/>
      <c r="AQ1052"/>
      <c r="AR1052"/>
      <c r="AY1052"/>
    </row>
    <row r="1053" spans="19:51" x14ac:dyDescent="0.25">
      <c r="S1053" s="36"/>
      <c r="T1053" s="36"/>
      <c r="U1053" s="36"/>
      <c r="V1053" s="36"/>
      <c r="W1053" s="36"/>
      <c r="X1053" s="36"/>
      <c r="Y1053" s="36"/>
      <c r="Z1053" s="36"/>
      <c r="AA1053" s="36"/>
      <c r="AB1053" s="36"/>
      <c r="AC1053" s="36"/>
      <c r="AD1053" s="36"/>
      <c r="AE1053" s="36"/>
      <c r="AQ1053"/>
      <c r="AR1053"/>
      <c r="AY1053"/>
    </row>
    <row r="1054" spans="19:51" x14ac:dyDescent="0.25">
      <c r="S1054" s="36"/>
      <c r="T1054" s="36"/>
      <c r="U1054" s="36"/>
      <c r="V1054" s="36"/>
      <c r="W1054" s="36"/>
      <c r="X1054" s="36"/>
      <c r="Y1054" s="36"/>
      <c r="Z1054" s="36"/>
      <c r="AA1054" s="36"/>
      <c r="AB1054" s="36"/>
      <c r="AC1054" s="36"/>
      <c r="AD1054" s="36"/>
      <c r="AE1054" s="36"/>
      <c r="AQ1054"/>
      <c r="AR1054"/>
      <c r="AY1054"/>
    </row>
    <row r="1055" spans="19:51" x14ac:dyDescent="0.25">
      <c r="S1055" s="36"/>
      <c r="T1055" s="36"/>
      <c r="U1055" s="36"/>
      <c r="V1055" s="36"/>
      <c r="W1055" s="36"/>
      <c r="X1055" s="36"/>
      <c r="Y1055" s="36"/>
      <c r="Z1055" s="36"/>
      <c r="AA1055" s="36"/>
      <c r="AB1055" s="36"/>
      <c r="AC1055" s="36"/>
      <c r="AD1055" s="36"/>
      <c r="AE1055" s="36"/>
      <c r="AQ1055"/>
      <c r="AR1055"/>
      <c r="AY1055"/>
    </row>
    <row r="1056" spans="19:51" x14ac:dyDescent="0.25">
      <c r="S1056" s="36"/>
      <c r="T1056" s="36"/>
      <c r="U1056" s="36"/>
      <c r="V1056" s="36"/>
      <c r="W1056" s="36"/>
      <c r="X1056" s="36"/>
      <c r="Y1056" s="36"/>
      <c r="Z1056" s="36"/>
      <c r="AA1056" s="36"/>
      <c r="AB1056" s="36"/>
      <c r="AC1056" s="36"/>
      <c r="AD1056" s="36"/>
      <c r="AE1056" s="36"/>
      <c r="AQ1056"/>
      <c r="AR1056"/>
      <c r="AY1056"/>
    </row>
    <row r="1057" spans="19:51" x14ac:dyDescent="0.25">
      <c r="S1057" s="36"/>
      <c r="T1057" s="36"/>
      <c r="U1057" s="36"/>
      <c r="V1057" s="36"/>
      <c r="W1057" s="36"/>
      <c r="X1057" s="36"/>
      <c r="Y1057" s="36"/>
      <c r="Z1057" s="36"/>
      <c r="AA1057" s="36"/>
      <c r="AB1057" s="36"/>
      <c r="AC1057" s="36"/>
      <c r="AD1057" s="36"/>
      <c r="AE1057" s="36"/>
      <c r="AQ1057"/>
      <c r="AR1057"/>
      <c r="AY1057"/>
    </row>
    <row r="1058" spans="19:51" x14ac:dyDescent="0.25">
      <c r="S1058" s="36"/>
      <c r="T1058" s="36"/>
      <c r="U1058" s="36"/>
      <c r="V1058" s="36"/>
      <c r="W1058" s="36"/>
      <c r="X1058" s="36"/>
      <c r="Y1058" s="36"/>
      <c r="Z1058" s="36"/>
      <c r="AA1058" s="36"/>
      <c r="AB1058" s="36"/>
      <c r="AC1058" s="36"/>
      <c r="AD1058" s="36"/>
      <c r="AE1058" s="36"/>
      <c r="AQ1058"/>
      <c r="AR1058"/>
      <c r="AY1058"/>
    </row>
    <row r="1059" spans="19:51" x14ac:dyDescent="0.25">
      <c r="S1059" s="36"/>
      <c r="T1059" s="36"/>
      <c r="U1059" s="36"/>
      <c r="V1059" s="36"/>
      <c r="W1059" s="36"/>
      <c r="X1059" s="36"/>
      <c r="Y1059" s="36"/>
      <c r="Z1059" s="36"/>
      <c r="AA1059" s="36"/>
      <c r="AB1059" s="36"/>
      <c r="AC1059" s="36"/>
      <c r="AD1059" s="36"/>
      <c r="AE1059" s="36"/>
      <c r="AQ1059"/>
      <c r="AR1059"/>
      <c r="AY1059"/>
    </row>
    <row r="1060" spans="19:51" x14ac:dyDescent="0.25">
      <c r="S1060" s="36"/>
      <c r="T1060" s="36"/>
      <c r="U1060" s="36"/>
      <c r="V1060" s="36"/>
      <c r="W1060" s="36"/>
      <c r="X1060" s="36"/>
      <c r="Y1060" s="36"/>
      <c r="Z1060" s="36"/>
      <c r="AA1060" s="36"/>
      <c r="AB1060" s="36"/>
      <c r="AC1060" s="36"/>
      <c r="AD1060" s="36"/>
      <c r="AE1060" s="36"/>
      <c r="AQ1060"/>
      <c r="AR1060"/>
      <c r="AY1060"/>
    </row>
    <row r="1061" spans="19:51" x14ac:dyDescent="0.25">
      <c r="S1061" s="36"/>
      <c r="T1061" s="36"/>
      <c r="U1061" s="36"/>
      <c r="V1061" s="36"/>
      <c r="W1061" s="36"/>
      <c r="X1061" s="36"/>
      <c r="Y1061" s="36"/>
      <c r="Z1061" s="36"/>
      <c r="AA1061" s="36"/>
      <c r="AB1061" s="36"/>
      <c r="AC1061" s="36"/>
      <c r="AD1061" s="36"/>
      <c r="AE1061" s="36"/>
      <c r="AQ1061"/>
      <c r="AR1061"/>
      <c r="AY1061"/>
    </row>
    <row r="1062" spans="19:51" x14ac:dyDescent="0.25">
      <c r="S1062" s="36"/>
      <c r="T1062" s="36"/>
      <c r="U1062" s="36"/>
      <c r="V1062" s="36"/>
      <c r="W1062" s="36"/>
      <c r="X1062" s="36"/>
      <c r="Y1062" s="36"/>
      <c r="Z1062" s="36"/>
      <c r="AA1062" s="36"/>
      <c r="AB1062" s="36"/>
      <c r="AC1062" s="36"/>
      <c r="AD1062" s="36"/>
      <c r="AE1062" s="36"/>
      <c r="AQ1062"/>
      <c r="AR1062"/>
      <c r="AY1062"/>
    </row>
    <row r="1063" spans="19:51" x14ac:dyDescent="0.25">
      <c r="S1063" s="36"/>
      <c r="T1063" s="36"/>
      <c r="U1063" s="36"/>
      <c r="V1063" s="36"/>
      <c r="W1063" s="36"/>
      <c r="X1063" s="36"/>
      <c r="Y1063" s="36"/>
      <c r="Z1063" s="36"/>
      <c r="AA1063" s="36"/>
      <c r="AB1063" s="36"/>
      <c r="AC1063" s="36"/>
      <c r="AD1063" s="36"/>
      <c r="AE1063" s="36"/>
      <c r="AQ1063"/>
      <c r="AR1063"/>
      <c r="AY1063"/>
    </row>
    <row r="1064" spans="19:51" x14ac:dyDescent="0.25">
      <c r="S1064" s="36"/>
      <c r="T1064" s="36"/>
      <c r="U1064" s="36"/>
      <c r="V1064" s="36"/>
      <c r="W1064" s="36"/>
      <c r="X1064" s="36"/>
      <c r="Y1064" s="36"/>
      <c r="Z1064" s="36"/>
      <c r="AA1064" s="36"/>
      <c r="AB1064" s="36"/>
      <c r="AC1064" s="36"/>
      <c r="AD1064" s="36"/>
      <c r="AE1064" s="36"/>
      <c r="AQ1064"/>
      <c r="AR1064"/>
      <c r="AY1064"/>
    </row>
    <row r="1065" spans="19:51" x14ac:dyDescent="0.25">
      <c r="S1065" s="36"/>
      <c r="T1065" s="36"/>
      <c r="U1065" s="36"/>
      <c r="V1065" s="36"/>
      <c r="W1065" s="36"/>
      <c r="X1065" s="36"/>
      <c r="Y1065" s="36"/>
      <c r="Z1065" s="36"/>
      <c r="AA1065" s="36"/>
      <c r="AB1065" s="36"/>
      <c r="AC1065" s="36"/>
      <c r="AD1065" s="36"/>
      <c r="AE1065" s="36"/>
      <c r="AQ1065"/>
      <c r="AR1065"/>
      <c r="AY1065"/>
    </row>
    <row r="1066" spans="19:51" x14ac:dyDescent="0.25">
      <c r="S1066" s="36"/>
      <c r="T1066" s="36"/>
      <c r="U1066" s="36"/>
      <c r="V1066" s="36"/>
      <c r="W1066" s="36"/>
      <c r="X1066" s="36"/>
      <c r="Y1066" s="36"/>
      <c r="Z1066" s="36"/>
      <c r="AA1066" s="36"/>
      <c r="AB1066" s="36"/>
      <c r="AC1066" s="36"/>
      <c r="AD1066" s="36"/>
      <c r="AE1066" s="36"/>
      <c r="AQ1066"/>
      <c r="AR1066"/>
      <c r="AY1066"/>
    </row>
    <row r="1067" spans="19:51" x14ac:dyDescent="0.25">
      <c r="S1067" s="36"/>
      <c r="T1067" s="36"/>
      <c r="U1067" s="36"/>
      <c r="V1067" s="36"/>
      <c r="W1067" s="36"/>
      <c r="X1067" s="36"/>
      <c r="Y1067" s="36"/>
      <c r="Z1067" s="36"/>
      <c r="AA1067" s="36"/>
      <c r="AB1067" s="36"/>
      <c r="AC1067" s="36"/>
      <c r="AD1067" s="36"/>
      <c r="AE1067" s="36"/>
      <c r="AQ1067"/>
      <c r="AR1067"/>
      <c r="AY1067"/>
    </row>
    <row r="1068" spans="19:51" x14ac:dyDescent="0.25">
      <c r="S1068" s="36"/>
      <c r="T1068" s="36"/>
      <c r="U1068" s="36"/>
      <c r="V1068" s="36"/>
      <c r="W1068" s="36"/>
      <c r="X1068" s="36"/>
      <c r="Y1068" s="36"/>
      <c r="Z1068" s="36"/>
      <c r="AA1068" s="36"/>
      <c r="AB1068" s="36"/>
      <c r="AC1068" s="36"/>
      <c r="AD1068" s="36"/>
      <c r="AE1068" s="36"/>
      <c r="AQ1068"/>
      <c r="AR1068"/>
      <c r="AY1068"/>
    </row>
    <row r="1069" spans="19:51" x14ac:dyDescent="0.25">
      <c r="S1069" s="36"/>
      <c r="T1069" s="36"/>
      <c r="U1069" s="36"/>
      <c r="V1069" s="36"/>
      <c r="W1069" s="36"/>
      <c r="X1069" s="36"/>
      <c r="Y1069" s="36"/>
      <c r="Z1069" s="36"/>
      <c r="AA1069" s="36"/>
      <c r="AB1069" s="36"/>
      <c r="AC1069" s="36"/>
      <c r="AD1069" s="36"/>
      <c r="AE1069" s="36"/>
      <c r="AQ1069"/>
      <c r="AR1069"/>
      <c r="AY1069"/>
    </row>
    <row r="1070" spans="19:51" x14ac:dyDescent="0.25">
      <c r="S1070" s="36"/>
      <c r="T1070" s="36"/>
      <c r="U1070" s="36"/>
      <c r="V1070" s="36"/>
      <c r="W1070" s="36"/>
      <c r="X1070" s="36"/>
      <c r="Y1070" s="36"/>
      <c r="Z1070" s="36"/>
      <c r="AA1070" s="36"/>
      <c r="AB1070" s="36"/>
      <c r="AC1070" s="36"/>
      <c r="AD1070" s="36"/>
      <c r="AE1070" s="36"/>
      <c r="AQ1070"/>
      <c r="AR1070"/>
      <c r="AY1070"/>
    </row>
    <row r="1071" spans="19:51" x14ac:dyDescent="0.25">
      <c r="S1071" s="36"/>
      <c r="T1071" s="36"/>
      <c r="U1071" s="36"/>
      <c r="V1071" s="36"/>
      <c r="W1071" s="36"/>
      <c r="X1071" s="36"/>
      <c r="Y1071" s="36"/>
      <c r="Z1071" s="36"/>
      <c r="AA1071" s="36"/>
      <c r="AB1071" s="36"/>
      <c r="AC1071" s="36"/>
      <c r="AD1071" s="36"/>
      <c r="AE1071" s="36"/>
      <c r="AQ1071"/>
      <c r="AR1071"/>
      <c r="AY1071"/>
    </row>
    <row r="1072" spans="19:51" x14ac:dyDescent="0.25">
      <c r="S1072" s="36"/>
      <c r="T1072" s="36"/>
      <c r="U1072" s="36"/>
      <c r="V1072" s="36"/>
      <c r="W1072" s="36"/>
      <c r="X1072" s="36"/>
      <c r="Y1072" s="36"/>
      <c r="Z1072" s="36"/>
      <c r="AA1072" s="36"/>
      <c r="AB1072" s="36"/>
      <c r="AC1072" s="36"/>
      <c r="AD1072" s="36"/>
      <c r="AE1072" s="36"/>
      <c r="AQ1072"/>
      <c r="AR1072"/>
      <c r="AY1072"/>
    </row>
    <row r="1073" spans="19:51" x14ac:dyDescent="0.25">
      <c r="S1073" s="36"/>
      <c r="T1073" s="36"/>
      <c r="U1073" s="36"/>
      <c r="V1073" s="36"/>
      <c r="W1073" s="36"/>
      <c r="X1073" s="36"/>
      <c r="Y1073" s="36"/>
      <c r="Z1073" s="36"/>
      <c r="AA1073" s="36"/>
      <c r="AB1073" s="36"/>
      <c r="AC1073" s="36"/>
      <c r="AD1073" s="36"/>
      <c r="AE1073" s="36"/>
      <c r="AQ1073"/>
      <c r="AR1073"/>
      <c r="AY1073"/>
    </row>
    <row r="1074" spans="19:51" x14ac:dyDescent="0.25">
      <c r="S1074" s="36"/>
      <c r="T1074" s="36"/>
      <c r="U1074" s="36"/>
      <c r="V1074" s="36"/>
      <c r="W1074" s="36"/>
      <c r="X1074" s="36"/>
      <c r="Y1074" s="36"/>
      <c r="Z1074" s="36"/>
      <c r="AA1074" s="36"/>
      <c r="AB1074" s="36"/>
      <c r="AC1074" s="36"/>
      <c r="AD1074" s="36"/>
      <c r="AE1074" s="36"/>
      <c r="AQ1074"/>
      <c r="AR1074"/>
      <c r="AY1074"/>
    </row>
    <row r="1075" spans="19:51" x14ac:dyDescent="0.25">
      <c r="S1075" s="36"/>
      <c r="T1075" s="36"/>
      <c r="U1075" s="36"/>
      <c r="V1075" s="36"/>
      <c r="W1075" s="36"/>
      <c r="X1075" s="36"/>
      <c r="Y1075" s="36"/>
      <c r="Z1075" s="36"/>
      <c r="AA1075" s="36"/>
      <c r="AB1075" s="36"/>
      <c r="AC1075" s="36"/>
      <c r="AD1075" s="36"/>
      <c r="AE1075" s="36"/>
      <c r="AQ1075"/>
      <c r="AR1075"/>
      <c r="AY1075"/>
    </row>
    <row r="1076" spans="19:51" x14ac:dyDescent="0.25">
      <c r="S1076" s="36"/>
      <c r="T1076" s="36"/>
      <c r="U1076" s="36"/>
      <c r="V1076" s="36"/>
      <c r="W1076" s="36"/>
      <c r="X1076" s="36"/>
      <c r="Y1076" s="36"/>
      <c r="Z1076" s="36"/>
      <c r="AA1076" s="36"/>
      <c r="AB1076" s="36"/>
      <c r="AC1076" s="36"/>
      <c r="AD1076" s="36"/>
      <c r="AE1076" s="36"/>
      <c r="AQ1076"/>
      <c r="AR1076"/>
      <c r="AY1076"/>
    </row>
    <row r="1077" spans="19:51" x14ac:dyDescent="0.25">
      <c r="S1077" s="36"/>
      <c r="T1077" s="36"/>
      <c r="U1077" s="36"/>
      <c r="V1077" s="36"/>
      <c r="W1077" s="36"/>
      <c r="X1077" s="36"/>
      <c r="Y1077" s="36"/>
      <c r="Z1077" s="36"/>
      <c r="AA1077" s="36"/>
      <c r="AB1077" s="36"/>
      <c r="AC1077" s="36"/>
      <c r="AD1077" s="36"/>
      <c r="AE1077" s="36"/>
      <c r="AQ1077"/>
      <c r="AR1077"/>
      <c r="AY1077"/>
    </row>
    <row r="1078" spans="19:51" x14ac:dyDescent="0.25">
      <c r="S1078" s="36"/>
      <c r="T1078" s="36"/>
      <c r="U1078" s="36"/>
      <c r="V1078" s="36"/>
      <c r="W1078" s="36"/>
      <c r="X1078" s="36"/>
      <c r="Y1078" s="36"/>
      <c r="Z1078" s="36"/>
      <c r="AA1078" s="36"/>
      <c r="AB1078" s="36"/>
      <c r="AC1078" s="36"/>
      <c r="AD1078" s="36"/>
      <c r="AE1078" s="36"/>
      <c r="AQ1078"/>
      <c r="AR1078"/>
      <c r="AY1078"/>
    </row>
    <row r="1079" spans="19:51" x14ac:dyDescent="0.25">
      <c r="S1079" s="36"/>
      <c r="T1079" s="36"/>
      <c r="U1079" s="36"/>
      <c r="V1079" s="36"/>
      <c r="W1079" s="36"/>
      <c r="X1079" s="36"/>
      <c r="Y1079" s="36"/>
      <c r="Z1079" s="36"/>
      <c r="AA1079" s="36"/>
      <c r="AB1079" s="36"/>
      <c r="AC1079" s="36"/>
      <c r="AD1079" s="36"/>
      <c r="AE1079" s="36"/>
      <c r="AQ1079"/>
      <c r="AR1079"/>
      <c r="AY1079"/>
    </row>
    <row r="1080" spans="19:51" x14ac:dyDescent="0.25">
      <c r="S1080" s="36"/>
      <c r="T1080" s="36"/>
      <c r="U1080" s="36"/>
      <c r="V1080" s="36"/>
      <c r="W1080" s="36"/>
      <c r="X1080" s="36"/>
      <c r="Y1080" s="36"/>
      <c r="Z1080" s="36"/>
      <c r="AA1080" s="36"/>
      <c r="AB1080" s="36"/>
      <c r="AC1080" s="36"/>
      <c r="AD1080" s="36"/>
      <c r="AE1080" s="36"/>
      <c r="AQ1080"/>
      <c r="AR1080"/>
      <c r="AY1080"/>
    </row>
    <row r="1081" spans="19:51" x14ac:dyDescent="0.25">
      <c r="S1081" s="36"/>
      <c r="T1081" s="36"/>
      <c r="U1081" s="36"/>
      <c r="V1081" s="36"/>
      <c r="W1081" s="36"/>
      <c r="X1081" s="36"/>
      <c r="Y1081" s="36"/>
      <c r="Z1081" s="36"/>
      <c r="AA1081" s="36"/>
      <c r="AB1081" s="36"/>
      <c r="AC1081" s="36"/>
      <c r="AD1081" s="36"/>
      <c r="AE1081" s="36"/>
      <c r="AQ1081"/>
      <c r="AR1081"/>
      <c r="AY1081"/>
    </row>
    <row r="1082" spans="19:51" x14ac:dyDescent="0.25">
      <c r="S1082" s="36"/>
      <c r="T1082" s="36"/>
      <c r="U1082" s="36"/>
      <c r="V1082" s="36"/>
      <c r="W1082" s="36"/>
      <c r="X1082" s="36"/>
      <c r="Y1082" s="36"/>
      <c r="Z1082" s="36"/>
      <c r="AA1082" s="36"/>
      <c r="AB1082" s="36"/>
      <c r="AC1082" s="36"/>
      <c r="AD1082" s="36"/>
      <c r="AE1082" s="36"/>
      <c r="AQ1082"/>
      <c r="AR1082"/>
      <c r="AY1082"/>
    </row>
    <row r="1083" spans="19:51" x14ac:dyDescent="0.25">
      <c r="S1083" s="36"/>
      <c r="T1083" s="36"/>
      <c r="U1083" s="36"/>
      <c r="V1083" s="36"/>
      <c r="W1083" s="36"/>
      <c r="X1083" s="36"/>
      <c r="Y1083" s="36"/>
      <c r="Z1083" s="36"/>
      <c r="AA1083" s="36"/>
      <c r="AB1083" s="36"/>
      <c r="AC1083" s="36"/>
      <c r="AD1083" s="36"/>
      <c r="AE1083" s="36"/>
      <c r="AQ1083"/>
      <c r="AR1083"/>
      <c r="AY1083"/>
    </row>
    <row r="1084" spans="19:51" x14ac:dyDescent="0.25">
      <c r="S1084" s="36"/>
      <c r="T1084" s="36"/>
      <c r="U1084" s="36"/>
      <c r="V1084" s="36"/>
      <c r="W1084" s="36"/>
      <c r="X1084" s="36"/>
      <c r="Y1084" s="36"/>
      <c r="Z1084" s="36"/>
      <c r="AA1084" s="36"/>
      <c r="AB1084" s="36"/>
      <c r="AC1084" s="36"/>
      <c r="AD1084" s="36"/>
      <c r="AE1084" s="36"/>
      <c r="AQ1084"/>
      <c r="AR1084"/>
      <c r="AY1084"/>
    </row>
    <row r="1085" spans="19:51" x14ac:dyDescent="0.25">
      <c r="S1085" s="36"/>
      <c r="T1085" s="36"/>
      <c r="U1085" s="36"/>
      <c r="V1085" s="36"/>
      <c r="W1085" s="36"/>
      <c r="X1085" s="36"/>
      <c r="Y1085" s="36"/>
      <c r="Z1085" s="36"/>
      <c r="AA1085" s="36"/>
      <c r="AB1085" s="36"/>
      <c r="AC1085" s="36"/>
      <c r="AD1085" s="36"/>
      <c r="AE1085" s="36"/>
      <c r="AQ1085"/>
      <c r="AR1085"/>
      <c r="AY1085"/>
    </row>
    <row r="1086" spans="19:51" x14ac:dyDescent="0.25">
      <c r="S1086" s="36"/>
      <c r="T1086" s="36"/>
      <c r="U1086" s="36"/>
      <c r="V1086" s="36"/>
      <c r="W1086" s="36"/>
      <c r="X1086" s="36"/>
      <c r="Y1086" s="36"/>
      <c r="Z1086" s="36"/>
      <c r="AA1086" s="36"/>
      <c r="AB1086" s="36"/>
      <c r="AC1086" s="36"/>
      <c r="AD1086" s="36"/>
      <c r="AE1086" s="36"/>
      <c r="AQ1086"/>
      <c r="AR1086"/>
      <c r="AY1086"/>
    </row>
    <row r="1087" spans="19:51" x14ac:dyDescent="0.25">
      <c r="S1087" s="36"/>
      <c r="T1087" s="36"/>
      <c r="U1087" s="36"/>
      <c r="V1087" s="36"/>
      <c r="W1087" s="36"/>
      <c r="X1087" s="36"/>
      <c r="Y1087" s="36"/>
      <c r="Z1087" s="36"/>
      <c r="AA1087" s="36"/>
      <c r="AB1087" s="36"/>
      <c r="AC1087" s="36"/>
      <c r="AD1087" s="36"/>
      <c r="AE1087" s="36"/>
      <c r="AQ1087"/>
      <c r="AR1087"/>
      <c r="AY1087"/>
    </row>
    <row r="1088" spans="19:51" x14ac:dyDescent="0.25">
      <c r="S1088" s="36"/>
      <c r="T1088" s="36"/>
      <c r="U1088" s="36"/>
      <c r="V1088" s="36"/>
      <c r="W1088" s="36"/>
      <c r="X1088" s="36"/>
      <c r="Y1088" s="36"/>
      <c r="Z1088" s="36"/>
      <c r="AA1088" s="36"/>
      <c r="AB1088" s="36"/>
      <c r="AC1088" s="36"/>
      <c r="AD1088" s="36"/>
      <c r="AE1088" s="36"/>
      <c r="AQ1088"/>
      <c r="AR1088"/>
      <c r="AY1088"/>
    </row>
    <row r="1089" spans="19:51" x14ac:dyDescent="0.25">
      <c r="S1089" s="36"/>
      <c r="T1089" s="36"/>
      <c r="U1089" s="36"/>
      <c r="V1089" s="36"/>
      <c r="W1089" s="36"/>
      <c r="X1089" s="36"/>
      <c r="Y1089" s="36"/>
      <c r="Z1089" s="36"/>
      <c r="AA1089" s="36"/>
      <c r="AB1089" s="36"/>
      <c r="AC1089" s="36"/>
      <c r="AD1089" s="36"/>
      <c r="AE1089" s="36"/>
      <c r="AQ1089"/>
      <c r="AR1089"/>
      <c r="AY1089"/>
    </row>
    <row r="1090" spans="19:51" x14ac:dyDescent="0.25">
      <c r="S1090" s="36"/>
      <c r="T1090" s="36"/>
      <c r="U1090" s="36"/>
      <c r="V1090" s="36"/>
      <c r="W1090" s="36"/>
      <c r="X1090" s="36"/>
      <c r="Y1090" s="36"/>
      <c r="Z1090" s="36"/>
      <c r="AA1090" s="36"/>
      <c r="AB1090" s="36"/>
      <c r="AC1090" s="36"/>
      <c r="AD1090" s="36"/>
      <c r="AE1090" s="36"/>
      <c r="AQ1090"/>
      <c r="AR1090"/>
      <c r="AY1090"/>
    </row>
    <row r="1091" spans="19:51" x14ac:dyDescent="0.25">
      <c r="S1091" s="36"/>
      <c r="T1091" s="36"/>
      <c r="U1091" s="36"/>
      <c r="V1091" s="36"/>
      <c r="W1091" s="36"/>
      <c r="X1091" s="36"/>
      <c r="Y1091" s="36"/>
      <c r="Z1091" s="36"/>
      <c r="AA1091" s="36"/>
      <c r="AB1091" s="36"/>
      <c r="AC1091" s="36"/>
      <c r="AD1091" s="36"/>
      <c r="AE1091" s="36"/>
      <c r="AQ1091"/>
      <c r="AR1091"/>
      <c r="AY1091"/>
    </row>
    <row r="1092" spans="19:51" x14ac:dyDescent="0.25">
      <c r="S1092" s="36"/>
      <c r="T1092" s="36"/>
      <c r="U1092" s="36"/>
      <c r="V1092" s="36"/>
      <c r="W1092" s="36"/>
      <c r="X1092" s="36"/>
      <c r="Y1092" s="36"/>
      <c r="Z1092" s="36"/>
      <c r="AA1092" s="36"/>
      <c r="AB1092" s="36"/>
      <c r="AC1092" s="36"/>
      <c r="AD1092" s="36"/>
      <c r="AE1092" s="36"/>
      <c r="AQ1092"/>
      <c r="AR1092"/>
      <c r="AY1092"/>
    </row>
    <row r="1093" spans="19:51" x14ac:dyDescent="0.25">
      <c r="S1093" s="36"/>
      <c r="T1093" s="36"/>
      <c r="U1093" s="36"/>
      <c r="V1093" s="36"/>
      <c r="W1093" s="36"/>
      <c r="X1093" s="36"/>
      <c r="Y1093" s="36"/>
      <c r="Z1093" s="36"/>
      <c r="AA1093" s="36"/>
      <c r="AB1093" s="36"/>
      <c r="AC1093" s="36"/>
      <c r="AD1093" s="36"/>
      <c r="AE1093" s="36"/>
      <c r="AQ1093"/>
      <c r="AR1093"/>
      <c r="AY1093"/>
    </row>
    <row r="1094" spans="19:51" x14ac:dyDescent="0.25">
      <c r="S1094" s="36"/>
      <c r="T1094" s="36"/>
      <c r="U1094" s="36"/>
      <c r="V1094" s="36"/>
      <c r="W1094" s="36"/>
      <c r="X1094" s="36"/>
      <c r="Y1094" s="36"/>
      <c r="Z1094" s="36"/>
      <c r="AA1094" s="36"/>
      <c r="AB1094" s="36"/>
      <c r="AC1094" s="36"/>
      <c r="AD1094" s="36"/>
      <c r="AE1094" s="36"/>
      <c r="AQ1094"/>
      <c r="AR1094"/>
      <c r="AY1094"/>
    </row>
    <row r="1095" spans="19:51" x14ac:dyDescent="0.25">
      <c r="S1095" s="36"/>
      <c r="T1095" s="36"/>
      <c r="U1095" s="36"/>
      <c r="V1095" s="36"/>
      <c r="W1095" s="36"/>
      <c r="X1095" s="36"/>
      <c r="Y1095" s="36"/>
      <c r="Z1095" s="36"/>
      <c r="AA1095" s="36"/>
      <c r="AB1095" s="36"/>
      <c r="AC1095" s="36"/>
      <c r="AD1095" s="36"/>
      <c r="AE1095" s="36"/>
      <c r="AQ1095"/>
      <c r="AR1095"/>
      <c r="AY1095"/>
    </row>
    <row r="1096" spans="19:51" x14ac:dyDescent="0.25">
      <c r="S1096" s="36"/>
      <c r="T1096" s="36"/>
      <c r="U1096" s="36"/>
      <c r="V1096" s="36"/>
      <c r="W1096" s="36"/>
      <c r="X1096" s="36"/>
      <c r="Y1096" s="36"/>
      <c r="Z1096" s="36"/>
      <c r="AA1096" s="36"/>
      <c r="AB1096" s="36"/>
      <c r="AC1096" s="36"/>
      <c r="AD1096" s="36"/>
      <c r="AE1096" s="36"/>
      <c r="AQ1096"/>
      <c r="AR1096"/>
      <c r="AY1096"/>
    </row>
    <row r="1097" spans="19:51" x14ac:dyDescent="0.25">
      <c r="S1097" s="36"/>
      <c r="T1097" s="36"/>
      <c r="U1097" s="36"/>
      <c r="V1097" s="36"/>
      <c r="W1097" s="36"/>
      <c r="X1097" s="36"/>
      <c r="Y1097" s="36"/>
      <c r="Z1097" s="36"/>
      <c r="AA1097" s="36"/>
      <c r="AB1097" s="36"/>
      <c r="AC1097" s="36"/>
      <c r="AD1097" s="36"/>
      <c r="AE1097" s="36"/>
      <c r="AQ1097"/>
      <c r="AR1097"/>
      <c r="AY1097"/>
    </row>
    <row r="1098" spans="19:51" x14ac:dyDescent="0.25">
      <c r="S1098" s="36"/>
      <c r="T1098" s="36"/>
      <c r="U1098" s="36"/>
      <c r="V1098" s="36"/>
      <c r="W1098" s="36"/>
      <c r="X1098" s="36"/>
      <c r="Y1098" s="36"/>
      <c r="Z1098" s="36"/>
      <c r="AA1098" s="36"/>
      <c r="AB1098" s="36"/>
      <c r="AC1098" s="36"/>
      <c r="AD1098" s="36"/>
      <c r="AE1098" s="36"/>
      <c r="AQ1098"/>
      <c r="AR1098"/>
      <c r="AY1098"/>
    </row>
    <row r="1099" spans="19:51" x14ac:dyDescent="0.25">
      <c r="S1099" s="36"/>
      <c r="T1099" s="36"/>
      <c r="U1099" s="36"/>
      <c r="V1099" s="36"/>
      <c r="W1099" s="36"/>
      <c r="X1099" s="36"/>
      <c r="Y1099" s="36"/>
      <c r="Z1099" s="36"/>
      <c r="AA1099" s="36"/>
      <c r="AB1099" s="36"/>
      <c r="AC1099" s="36"/>
      <c r="AD1099" s="36"/>
      <c r="AE1099" s="36"/>
      <c r="AQ1099"/>
      <c r="AR1099"/>
      <c r="AY1099"/>
    </row>
    <row r="1100" spans="19:51" x14ac:dyDescent="0.25">
      <c r="S1100" s="36"/>
      <c r="T1100" s="36"/>
      <c r="U1100" s="36"/>
      <c r="V1100" s="36"/>
      <c r="W1100" s="36"/>
      <c r="X1100" s="36"/>
      <c r="Y1100" s="36"/>
      <c r="Z1100" s="36"/>
      <c r="AA1100" s="36"/>
      <c r="AB1100" s="36"/>
      <c r="AC1100" s="36"/>
      <c r="AD1100" s="36"/>
      <c r="AE1100" s="36"/>
      <c r="AQ1100"/>
      <c r="AR1100"/>
      <c r="AY1100"/>
    </row>
    <row r="1101" spans="19:51" x14ac:dyDescent="0.25">
      <c r="S1101" s="36"/>
      <c r="T1101" s="36"/>
      <c r="U1101" s="36"/>
      <c r="V1101" s="36"/>
      <c r="W1101" s="36"/>
      <c r="X1101" s="36"/>
      <c r="Y1101" s="36"/>
      <c r="Z1101" s="36"/>
      <c r="AA1101" s="36"/>
      <c r="AB1101" s="36"/>
      <c r="AC1101" s="36"/>
      <c r="AD1101" s="36"/>
      <c r="AE1101" s="36"/>
      <c r="AQ1101"/>
      <c r="AR1101"/>
      <c r="AY1101"/>
    </row>
    <row r="1102" spans="19:51" x14ac:dyDescent="0.25">
      <c r="S1102" s="36"/>
      <c r="T1102" s="36"/>
      <c r="U1102" s="36"/>
      <c r="V1102" s="36"/>
      <c r="W1102" s="36"/>
      <c r="X1102" s="36"/>
      <c r="Y1102" s="36"/>
      <c r="Z1102" s="36"/>
      <c r="AA1102" s="36"/>
      <c r="AB1102" s="36"/>
      <c r="AC1102" s="36"/>
      <c r="AD1102" s="36"/>
      <c r="AE1102" s="36"/>
      <c r="AQ1102"/>
      <c r="AR1102"/>
      <c r="AY1102"/>
    </row>
    <row r="1103" spans="19:51" x14ac:dyDescent="0.25">
      <c r="S1103" s="36"/>
      <c r="T1103" s="36"/>
      <c r="U1103" s="36"/>
      <c r="V1103" s="36"/>
      <c r="W1103" s="36"/>
      <c r="X1103" s="36"/>
      <c r="Y1103" s="36"/>
      <c r="Z1103" s="36"/>
      <c r="AA1103" s="36"/>
      <c r="AB1103" s="36"/>
      <c r="AC1103" s="36"/>
      <c r="AD1103" s="36"/>
      <c r="AE1103" s="36"/>
      <c r="AQ1103"/>
      <c r="AR1103"/>
      <c r="AY1103"/>
    </row>
    <row r="1104" spans="19:51" x14ac:dyDescent="0.25">
      <c r="S1104" s="36"/>
      <c r="T1104" s="36"/>
      <c r="U1104" s="36"/>
      <c r="V1104" s="36"/>
      <c r="W1104" s="36"/>
      <c r="X1104" s="36"/>
      <c r="Y1104" s="36"/>
      <c r="Z1104" s="36"/>
      <c r="AA1104" s="36"/>
      <c r="AB1104" s="36"/>
      <c r="AC1104" s="36"/>
      <c r="AD1104" s="36"/>
      <c r="AE1104" s="36"/>
      <c r="AQ1104"/>
      <c r="AR1104"/>
      <c r="AY1104"/>
    </row>
    <row r="1105" spans="19:51" x14ac:dyDescent="0.25">
      <c r="S1105" s="36"/>
      <c r="T1105" s="36"/>
      <c r="U1105" s="36"/>
      <c r="V1105" s="36"/>
      <c r="W1105" s="36"/>
      <c r="X1105" s="36"/>
      <c r="Y1105" s="36"/>
      <c r="Z1105" s="36"/>
      <c r="AA1105" s="36"/>
      <c r="AB1105" s="36"/>
      <c r="AC1105" s="36"/>
      <c r="AD1105" s="36"/>
      <c r="AE1105" s="36"/>
      <c r="AQ1105"/>
      <c r="AR1105"/>
      <c r="AY1105"/>
    </row>
    <row r="1106" spans="19:51" x14ac:dyDescent="0.25">
      <c r="S1106" s="36"/>
      <c r="T1106" s="36"/>
      <c r="U1106" s="36"/>
      <c r="V1106" s="36"/>
      <c r="W1106" s="36"/>
      <c r="X1106" s="36"/>
      <c r="Y1106" s="36"/>
      <c r="Z1106" s="36"/>
      <c r="AA1106" s="36"/>
      <c r="AB1106" s="36"/>
      <c r="AC1106" s="36"/>
      <c r="AD1106" s="36"/>
      <c r="AE1106" s="36"/>
      <c r="AQ1106"/>
      <c r="AR1106"/>
      <c r="AY1106"/>
    </row>
    <row r="1107" spans="19:51" x14ac:dyDescent="0.25">
      <c r="S1107" s="36"/>
      <c r="T1107" s="36"/>
      <c r="U1107" s="36"/>
      <c r="V1107" s="36"/>
      <c r="W1107" s="36"/>
      <c r="X1107" s="36"/>
      <c r="Y1107" s="36"/>
      <c r="Z1107" s="36"/>
      <c r="AA1107" s="36"/>
      <c r="AB1107" s="36"/>
      <c r="AC1107" s="36"/>
      <c r="AD1107" s="36"/>
      <c r="AE1107" s="36"/>
      <c r="AQ1107"/>
      <c r="AR1107"/>
      <c r="AY1107"/>
    </row>
    <row r="1108" spans="19:51" x14ac:dyDescent="0.25">
      <c r="S1108" s="36"/>
      <c r="T1108" s="36"/>
      <c r="U1108" s="36"/>
      <c r="V1108" s="36"/>
      <c r="W1108" s="36"/>
      <c r="X1108" s="36"/>
      <c r="Y1108" s="36"/>
      <c r="Z1108" s="36"/>
      <c r="AA1108" s="36"/>
      <c r="AB1108" s="36"/>
      <c r="AC1108" s="36"/>
      <c r="AD1108" s="36"/>
      <c r="AE1108" s="36"/>
      <c r="AQ1108"/>
      <c r="AR1108"/>
      <c r="AY1108"/>
    </row>
    <row r="1109" spans="19:51" x14ac:dyDescent="0.25">
      <c r="S1109" s="36"/>
      <c r="T1109" s="36"/>
      <c r="U1109" s="36"/>
      <c r="V1109" s="36"/>
      <c r="W1109" s="36"/>
      <c r="X1109" s="36"/>
      <c r="Y1109" s="36"/>
      <c r="Z1109" s="36"/>
      <c r="AA1109" s="36"/>
      <c r="AB1109" s="36"/>
      <c r="AC1109" s="36"/>
      <c r="AD1109" s="36"/>
      <c r="AE1109" s="36"/>
      <c r="AQ1109"/>
      <c r="AR1109"/>
      <c r="AY1109"/>
    </row>
    <row r="1110" spans="19:51" x14ac:dyDescent="0.25">
      <c r="S1110" s="36"/>
      <c r="T1110" s="36"/>
      <c r="U1110" s="36"/>
      <c r="V1110" s="36"/>
      <c r="W1110" s="36"/>
      <c r="X1110" s="36"/>
      <c r="Y1110" s="36"/>
      <c r="Z1110" s="36"/>
      <c r="AA1110" s="36"/>
      <c r="AB1110" s="36"/>
      <c r="AC1110" s="36"/>
      <c r="AD1110" s="36"/>
      <c r="AE1110" s="36"/>
      <c r="AQ1110"/>
      <c r="AR1110"/>
      <c r="AY1110"/>
    </row>
    <row r="1111" spans="19:51" x14ac:dyDescent="0.25">
      <c r="S1111" s="36"/>
      <c r="T1111" s="36"/>
      <c r="U1111" s="36"/>
      <c r="V1111" s="36"/>
      <c r="W1111" s="36"/>
      <c r="X1111" s="36"/>
      <c r="Y1111" s="36"/>
      <c r="Z1111" s="36"/>
      <c r="AA1111" s="36"/>
      <c r="AB1111" s="36"/>
      <c r="AC1111" s="36"/>
      <c r="AD1111" s="36"/>
      <c r="AE1111" s="36"/>
      <c r="AQ1111"/>
      <c r="AR1111"/>
      <c r="AY1111"/>
    </row>
    <row r="1112" spans="19:51" x14ac:dyDescent="0.25">
      <c r="S1112" s="36"/>
      <c r="T1112" s="36"/>
      <c r="U1112" s="36"/>
      <c r="V1112" s="36"/>
      <c r="W1112" s="36"/>
      <c r="X1112" s="36"/>
      <c r="Y1112" s="36"/>
      <c r="Z1112" s="36"/>
      <c r="AA1112" s="36"/>
      <c r="AB1112" s="36"/>
      <c r="AC1112" s="36"/>
      <c r="AD1112" s="36"/>
      <c r="AE1112" s="36"/>
      <c r="AQ1112"/>
      <c r="AR1112"/>
      <c r="AY1112"/>
    </row>
    <row r="1113" spans="19:51" x14ac:dyDescent="0.25">
      <c r="S1113" s="36"/>
      <c r="T1113" s="36"/>
      <c r="U1113" s="36"/>
      <c r="V1113" s="36"/>
      <c r="W1113" s="36"/>
      <c r="X1113" s="36"/>
      <c r="Y1113" s="36"/>
      <c r="Z1113" s="36"/>
      <c r="AA1113" s="36"/>
      <c r="AB1113" s="36"/>
      <c r="AC1113" s="36"/>
      <c r="AD1113" s="36"/>
      <c r="AE1113" s="36"/>
      <c r="AQ1113"/>
      <c r="AR1113"/>
      <c r="AY1113"/>
    </row>
    <row r="1114" spans="19:51" x14ac:dyDescent="0.25">
      <c r="S1114" s="36"/>
      <c r="T1114" s="36"/>
      <c r="U1114" s="36"/>
      <c r="V1114" s="36"/>
      <c r="W1114" s="36"/>
      <c r="X1114" s="36"/>
      <c r="Y1114" s="36"/>
      <c r="Z1114" s="36"/>
      <c r="AA1114" s="36"/>
      <c r="AB1114" s="36"/>
      <c r="AC1114" s="36"/>
      <c r="AD1114" s="36"/>
      <c r="AE1114" s="36"/>
      <c r="AQ1114"/>
      <c r="AR1114"/>
      <c r="AY1114"/>
    </row>
    <row r="1115" spans="19:51" x14ac:dyDescent="0.25">
      <c r="S1115" s="36"/>
      <c r="T1115" s="36"/>
      <c r="U1115" s="36"/>
      <c r="V1115" s="36"/>
      <c r="W1115" s="36"/>
      <c r="X1115" s="36"/>
      <c r="Y1115" s="36"/>
      <c r="Z1115" s="36"/>
      <c r="AA1115" s="36"/>
      <c r="AB1115" s="36"/>
      <c r="AC1115" s="36"/>
      <c r="AD1115" s="36"/>
      <c r="AE1115" s="36"/>
      <c r="AQ1115"/>
      <c r="AR1115"/>
      <c r="AY1115"/>
    </row>
    <row r="1116" spans="19:51" x14ac:dyDescent="0.25">
      <c r="S1116" s="36"/>
      <c r="T1116" s="36"/>
      <c r="U1116" s="36"/>
      <c r="V1116" s="36"/>
      <c r="W1116" s="36"/>
      <c r="X1116" s="36"/>
      <c r="Y1116" s="36"/>
      <c r="Z1116" s="36"/>
      <c r="AA1116" s="36"/>
      <c r="AB1116" s="36"/>
      <c r="AC1116" s="36"/>
      <c r="AD1116" s="36"/>
      <c r="AE1116" s="36"/>
      <c r="AQ1116"/>
      <c r="AR1116"/>
      <c r="AY1116"/>
    </row>
    <row r="1117" spans="19:51" x14ac:dyDescent="0.25">
      <c r="S1117" s="36"/>
      <c r="T1117" s="36"/>
      <c r="U1117" s="36"/>
      <c r="V1117" s="36"/>
      <c r="W1117" s="36"/>
      <c r="X1117" s="36"/>
      <c r="Y1117" s="36"/>
      <c r="Z1117" s="36"/>
      <c r="AA1117" s="36"/>
      <c r="AB1117" s="36"/>
      <c r="AC1117" s="36"/>
      <c r="AD1117" s="36"/>
      <c r="AE1117" s="36"/>
      <c r="AQ1117"/>
      <c r="AR1117"/>
      <c r="AY1117"/>
    </row>
    <row r="1118" spans="19:51" x14ac:dyDescent="0.25">
      <c r="S1118" s="36"/>
      <c r="T1118" s="36"/>
      <c r="U1118" s="36"/>
      <c r="V1118" s="36"/>
      <c r="W1118" s="36"/>
      <c r="X1118" s="36"/>
      <c r="Y1118" s="36"/>
      <c r="Z1118" s="36"/>
      <c r="AA1118" s="36"/>
      <c r="AB1118" s="36"/>
      <c r="AC1118" s="36"/>
      <c r="AD1118" s="36"/>
      <c r="AE1118" s="36"/>
      <c r="AQ1118"/>
      <c r="AR1118"/>
      <c r="AY1118"/>
    </row>
    <row r="1119" spans="19:51" x14ac:dyDescent="0.25">
      <c r="S1119" s="36"/>
      <c r="T1119" s="36"/>
      <c r="U1119" s="36"/>
      <c r="V1119" s="36"/>
      <c r="W1119" s="36"/>
      <c r="X1119" s="36"/>
      <c r="Y1119" s="36"/>
      <c r="Z1119" s="36"/>
      <c r="AA1119" s="36"/>
      <c r="AB1119" s="36"/>
      <c r="AC1119" s="36"/>
      <c r="AD1119" s="36"/>
      <c r="AE1119" s="36"/>
      <c r="AQ1119"/>
      <c r="AR1119"/>
      <c r="AY1119"/>
    </row>
    <row r="1120" spans="19:51" x14ac:dyDescent="0.25">
      <c r="S1120" s="36"/>
      <c r="T1120" s="36"/>
      <c r="U1120" s="36"/>
      <c r="V1120" s="36"/>
      <c r="W1120" s="36"/>
      <c r="X1120" s="36"/>
      <c r="Y1120" s="36"/>
      <c r="Z1120" s="36"/>
      <c r="AA1120" s="36"/>
      <c r="AB1120" s="36"/>
      <c r="AC1120" s="36"/>
      <c r="AD1120" s="36"/>
      <c r="AE1120" s="36"/>
      <c r="AQ1120"/>
      <c r="AR1120"/>
      <c r="AY1120"/>
    </row>
    <row r="1121" spans="19:51" x14ac:dyDescent="0.25">
      <c r="S1121" s="36"/>
      <c r="T1121" s="36"/>
      <c r="U1121" s="36"/>
      <c r="V1121" s="36"/>
      <c r="W1121" s="36"/>
      <c r="X1121" s="36"/>
      <c r="Y1121" s="36"/>
      <c r="Z1121" s="36"/>
      <c r="AA1121" s="36"/>
      <c r="AB1121" s="36"/>
      <c r="AC1121" s="36"/>
      <c r="AD1121" s="36"/>
      <c r="AE1121" s="36"/>
      <c r="AQ1121"/>
      <c r="AR1121"/>
      <c r="AY1121"/>
    </row>
    <row r="1122" spans="19:51" x14ac:dyDescent="0.25">
      <c r="S1122" s="36"/>
      <c r="T1122" s="36"/>
      <c r="U1122" s="36"/>
      <c r="V1122" s="36"/>
      <c r="W1122" s="36"/>
      <c r="X1122" s="36"/>
      <c r="Y1122" s="36"/>
      <c r="Z1122" s="36"/>
      <c r="AA1122" s="36"/>
      <c r="AB1122" s="36"/>
      <c r="AC1122" s="36"/>
      <c r="AD1122" s="36"/>
      <c r="AE1122" s="36"/>
      <c r="AQ1122"/>
      <c r="AR1122"/>
      <c r="AY1122"/>
    </row>
    <row r="1123" spans="19:51" x14ac:dyDescent="0.25">
      <c r="S1123" s="36"/>
      <c r="T1123" s="36"/>
      <c r="U1123" s="36"/>
      <c r="V1123" s="36"/>
      <c r="W1123" s="36"/>
      <c r="X1123" s="36"/>
      <c r="Y1123" s="36"/>
      <c r="Z1123" s="36"/>
      <c r="AA1123" s="36"/>
      <c r="AB1123" s="36"/>
      <c r="AC1123" s="36"/>
      <c r="AD1123" s="36"/>
      <c r="AE1123" s="36"/>
      <c r="AQ1123"/>
      <c r="AR1123"/>
      <c r="AY1123"/>
    </row>
    <row r="1124" spans="19:51" x14ac:dyDescent="0.25">
      <c r="S1124" s="36"/>
      <c r="T1124" s="36"/>
      <c r="U1124" s="36"/>
      <c r="V1124" s="36"/>
      <c r="W1124" s="36"/>
      <c r="X1124" s="36"/>
      <c r="Y1124" s="36"/>
      <c r="Z1124" s="36"/>
      <c r="AA1124" s="36"/>
      <c r="AB1124" s="36"/>
      <c r="AC1124" s="36"/>
      <c r="AD1124" s="36"/>
      <c r="AE1124" s="36"/>
      <c r="AQ1124"/>
      <c r="AR1124"/>
      <c r="AY1124"/>
    </row>
    <row r="1125" spans="19:51" x14ac:dyDescent="0.25">
      <c r="S1125" s="36"/>
      <c r="T1125" s="36"/>
      <c r="U1125" s="36"/>
      <c r="V1125" s="36"/>
      <c r="W1125" s="36"/>
      <c r="X1125" s="36"/>
      <c r="Y1125" s="36"/>
      <c r="Z1125" s="36"/>
      <c r="AA1125" s="36"/>
      <c r="AB1125" s="36"/>
      <c r="AC1125" s="36"/>
      <c r="AD1125" s="36"/>
      <c r="AE1125" s="36"/>
      <c r="AQ1125"/>
      <c r="AR1125"/>
      <c r="AY1125"/>
    </row>
    <row r="1126" spans="19:51" x14ac:dyDescent="0.25">
      <c r="S1126" s="36"/>
      <c r="T1126" s="36"/>
      <c r="U1126" s="36"/>
      <c r="V1126" s="36"/>
      <c r="W1126" s="36"/>
      <c r="X1126" s="36"/>
      <c r="Y1126" s="36"/>
      <c r="Z1126" s="36"/>
      <c r="AA1126" s="36"/>
      <c r="AB1126" s="36"/>
      <c r="AC1126" s="36"/>
      <c r="AD1126" s="36"/>
      <c r="AE1126" s="36"/>
      <c r="AQ1126"/>
      <c r="AR1126"/>
      <c r="AY1126"/>
    </row>
    <row r="1127" spans="19:51" x14ac:dyDescent="0.25">
      <c r="S1127" s="36"/>
      <c r="T1127" s="36"/>
      <c r="U1127" s="36"/>
      <c r="V1127" s="36"/>
      <c r="W1127" s="36"/>
      <c r="X1127" s="36"/>
      <c r="Y1127" s="36"/>
      <c r="Z1127" s="36"/>
      <c r="AA1127" s="36"/>
      <c r="AB1127" s="36"/>
      <c r="AC1127" s="36"/>
      <c r="AD1127" s="36"/>
      <c r="AE1127" s="36"/>
      <c r="AQ1127"/>
      <c r="AR1127"/>
      <c r="AY1127"/>
    </row>
    <row r="1128" spans="19:51" x14ac:dyDescent="0.25">
      <c r="S1128" s="36"/>
      <c r="T1128" s="36"/>
      <c r="U1128" s="36"/>
      <c r="V1128" s="36"/>
      <c r="W1128" s="36"/>
      <c r="X1128" s="36"/>
      <c r="Y1128" s="36"/>
      <c r="Z1128" s="36"/>
      <c r="AA1128" s="36"/>
      <c r="AB1128" s="36"/>
      <c r="AC1128" s="36"/>
      <c r="AD1128" s="36"/>
      <c r="AE1128" s="36"/>
      <c r="AQ1128"/>
      <c r="AR1128"/>
      <c r="AY1128"/>
    </row>
    <row r="1129" spans="19:51" x14ac:dyDescent="0.25">
      <c r="S1129" s="36"/>
      <c r="T1129" s="36"/>
      <c r="U1129" s="36"/>
      <c r="V1129" s="36"/>
      <c r="W1129" s="36"/>
      <c r="X1129" s="36"/>
      <c r="Y1129" s="36"/>
      <c r="Z1129" s="36"/>
      <c r="AA1129" s="36"/>
      <c r="AB1129" s="36"/>
      <c r="AC1129" s="36"/>
      <c r="AD1129" s="36"/>
      <c r="AE1129" s="36"/>
      <c r="AQ1129"/>
      <c r="AR1129"/>
      <c r="AY1129"/>
    </row>
    <row r="1130" spans="19:51" x14ac:dyDescent="0.25">
      <c r="S1130" s="36"/>
      <c r="T1130" s="36"/>
      <c r="U1130" s="36"/>
      <c r="V1130" s="36"/>
      <c r="W1130" s="36"/>
      <c r="X1130" s="36"/>
      <c r="Y1130" s="36"/>
      <c r="Z1130" s="36"/>
      <c r="AA1130" s="36"/>
      <c r="AB1130" s="36"/>
      <c r="AC1130" s="36"/>
      <c r="AD1130" s="36"/>
      <c r="AE1130" s="36"/>
      <c r="AQ1130"/>
      <c r="AR1130"/>
      <c r="AY1130"/>
    </row>
    <row r="1131" spans="19:51" x14ac:dyDescent="0.25">
      <c r="S1131" s="36"/>
      <c r="T1131" s="36"/>
      <c r="U1131" s="36"/>
      <c r="V1131" s="36"/>
      <c r="W1131" s="36"/>
      <c r="X1131" s="36"/>
      <c r="Y1131" s="36"/>
      <c r="Z1131" s="36"/>
      <c r="AA1131" s="36"/>
      <c r="AB1131" s="36"/>
      <c r="AC1131" s="36"/>
      <c r="AD1131" s="36"/>
      <c r="AE1131" s="36"/>
      <c r="AQ1131"/>
      <c r="AR1131"/>
      <c r="AY1131"/>
    </row>
    <row r="1132" spans="19:51" x14ac:dyDescent="0.25">
      <c r="S1132" s="36"/>
      <c r="T1132" s="36"/>
      <c r="U1132" s="36"/>
      <c r="V1132" s="36"/>
      <c r="W1132" s="36"/>
      <c r="X1132" s="36"/>
      <c r="Y1132" s="36"/>
      <c r="Z1132" s="36"/>
      <c r="AA1132" s="36"/>
      <c r="AB1132" s="36"/>
      <c r="AC1132" s="36"/>
      <c r="AD1132" s="36"/>
      <c r="AE1132" s="36"/>
      <c r="AQ1132"/>
      <c r="AR1132"/>
      <c r="AY1132"/>
    </row>
    <row r="1133" spans="19:51" x14ac:dyDescent="0.25">
      <c r="S1133" s="36"/>
      <c r="T1133" s="36"/>
      <c r="U1133" s="36"/>
      <c r="V1133" s="36"/>
      <c r="W1133" s="36"/>
      <c r="X1133" s="36"/>
      <c r="Y1133" s="36"/>
      <c r="Z1133" s="36"/>
      <c r="AA1133" s="36"/>
      <c r="AB1133" s="36"/>
      <c r="AC1133" s="36"/>
      <c r="AD1133" s="36"/>
      <c r="AE1133" s="36"/>
      <c r="AQ1133"/>
      <c r="AR1133"/>
      <c r="AY1133"/>
    </row>
    <row r="1134" spans="19:51" x14ac:dyDescent="0.25">
      <c r="S1134" s="36"/>
      <c r="T1134" s="36"/>
      <c r="U1134" s="36"/>
      <c r="V1134" s="36"/>
      <c r="W1134" s="36"/>
      <c r="X1134" s="36"/>
      <c r="Y1134" s="36"/>
      <c r="Z1134" s="36"/>
      <c r="AA1134" s="36"/>
      <c r="AB1134" s="36"/>
      <c r="AC1134" s="36"/>
      <c r="AD1134" s="36"/>
      <c r="AE1134" s="36"/>
      <c r="AQ1134"/>
      <c r="AR1134"/>
      <c r="AY1134"/>
    </row>
    <row r="1135" spans="19:51" x14ac:dyDescent="0.25">
      <c r="S1135" s="36"/>
      <c r="T1135" s="36"/>
      <c r="U1135" s="36"/>
      <c r="V1135" s="36"/>
      <c r="W1135" s="36"/>
      <c r="X1135" s="36"/>
      <c r="Y1135" s="36"/>
      <c r="Z1135" s="36"/>
      <c r="AA1135" s="36"/>
      <c r="AB1135" s="36"/>
      <c r="AC1135" s="36"/>
      <c r="AD1135" s="36"/>
      <c r="AE1135" s="36"/>
      <c r="AQ1135"/>
      <c r="AR1135"/>
      <c r="AY1135"/>
    </row>
    <row r="1136" spans="19:51" x14ac:dyDescent="0.25">
      <c r="S1136" s="36"/>
      <c r="T1136" s="36"/>
      <c r="U1136" s="36"/>
      <c r="V1136" s="36"/>
      <c r="W1136" s="36"/>
      <c r="X1136" s="36"/>
      <c r="Y1136" s="36"/>
      <c r="Z1136" s="36"/>
      <c r="AA1136" s="36"/>
      <c r="AB1136" s="36"/>
      <c r="AC1136" s="36"/>
      <c r="AD1136" s="36"/>
      <c r="AE1136" s="36"/>
      <c r="AQ1136"/>
      <c r="AR1136"/>
      <c r="AY1136"/>
    </row>
    <row r="1137" spans="19:51" x14ac:dyDescent="0.25">
      <c r="S1137" s="36"/>
      <c r="T1137" s="36"/>
      <c r="U1137" s="36"/>
      <c r="V1137" s="36"/>
      <c r="W1137" s="36"/>
      <c r="X1137" s="36"/>
      <c r="Y1137" s="36"/>
      <c r="Z1137" s="36"/>
      <c r="AA1137" s="36"/>
      <c r="AB1137" s="36"/>
      <c r="AC1137" s="36"/>
      <c r="AD1137" s="36"/>
      <c r="AE1137" s="36"/>
      <c r="AQ1137"/>
      <c r="AR1137"/>
      <c r="AY1137"/>
    </row>
    <row r="1138" spans="19:51" x14ac:dyDescent="0.25">
      <c r="S1138" s="36"/>
      <c r="T1138" s="36"/>
      <c r="U1138" s="36"/>
      <c r="V1138" s="36"/>
      <c r="W1138" s="36"/>
      <c r="X1138" s="36"/>
      <c r="Y1138" s="36"/>
      <c r="Z1138" s="36"/>
      <c r="AA1138" s="36"/>
      <c r="AB1138" s="36"/>
      <c r="AC1138" s="36"/>
      <c r="AD1138" s="36"/>
      <c r="AE1138" s="36"/>
      <c r="AQ1138"/>
      <c r="AR1138"/>
      <c r="AY1138"/>
    </row>
    <row r="1139" spans="19:51" x14ac:dyDescent="0.25">
      <c r="S1139" s="36"/>
      <c r="T1139" s="36"/>
      <c r="U1139" s="36"/>
      <c r="V1139" s="36"/>
      <c r="W1139" s="36"/>
      <c r="X1139" s="36"/>
      <c r="Y1139" s="36"/>
      <c r="Z1139" s="36"/>
      <c r="AA1139" s="36"/>
      <c r="AB1139" s="36"/>
      <c r="AC1139" s="36"/>
      <c r="AD1139" s="36"/>
      <c r="AE1139" s="36"/>
      <c r="AQ1139"/>
      <c r="AR1139"/>
      <c r="AY1139"/>
    </row>
    <row r="1140" spans="19:51" x14ac:dyDescent="0.25">
      <c r="S1140" s="36"/>
      <c r="T1140" s="36"/>
      <c r="U1140" s="36"/>
      <c r="V1140" s="36"/>
      <c r="W1140" s="36"/>
      <c r="X1140" s="36"/>
      <c r="Y1140" s="36"/>
      <c r="Z1140" s="36"/>
      <c r="AA1140" s="36"/>
      <c r="AB1140" s="36"/>
      <c r="AC1140" s="36"/>
      <c r="AD1140" s="36"/>
      <c r="AE1140" s="36"/>
      <c r="AQ1140"/>
      <c r="AR1140"/>
      <c r="AY1140"/>
    </row>
    <row r="1141" spans="19:51" x14ac:dyDescent="0.25">
      <c r="S1141" s="36"/>
      <c r="T1141" s="36"/>
      <c r="U1141" s="36"/>
      <c r="V1141" s="36"/>
      <c r="W1141" s="36"/>
      <c r="X1141" s="36"/>
      <c r="Y1141" s="36"/>
      <c r="Z1141" s="36"/>
      <c r="AA1141" s="36"/>
      <c r="AB1141" s="36"/>
      <c r="AC1141" s="36"/>
      <c r="AD1141" s="36"/>
      <c r="AE1141" s="36"/>
      <c r="AQ1141"/>
      <c r="AR1141"/>
      <c r="AY1141"/>
    </row>
    <row r="1142" spans="19:51" x14ac:dyDescent="0.25">
      <c r="S1142" s="36"/>
      <c r="T1142" s="36"/>
      <c r="U1142" s="36"/>
      <c r="V1142" s="36"/>
      <c r="W1142" s="36"/>
      <c r="X1142" s="36"/>
      <c r="Y1142" s="36"/>
      <c r="Z1142" s="36"/>
      <c r="AA1142" s="36"/>
      <c r="AB1142" s="36"/>
      <c r="AC1142" s="36"/>
      <c r="AD1142" s="36"/>
      <c r="AE1142" s="36"/>
      <c r="AQ1142"/>
      <c r="AR1142"/>
      <c r="AY1142"/>
    </row>
    <row r="1143" spans="19:51" x14ac:dyDescent="0.25">
      <c r="S1143" s="36"/>
      <c r="T1143" s="36"/>
      <c r="U1143" s="36"/>
      <c r="V1143" s="36"/>
      <c r="W1143" s="36"/>
      <c r="X1143" s="36"/>
      <c r="Y1143" s="36"/>
      <c r="Z1143" s="36"/>
      <c r="AA1143" s="36"/>
      <c r="AB1143" s="36"/>
      <c r="AC1143" s="36"/>
      <c r="AD1143" s="36"/>
      <c r="AE1143" s="36"/>
      <c r="AQ1143"/>
      <c r="AR1143"/>
      <c r="AY1143"/>
    </row>
    <row r="1144" spans="19:51" x14ac:dyDescent="0.25">
      <c r="S1144" s="36"/>
      <c r="T1144" s="36"/>
      <c r="U1144" s="36"/>
      <c r="V1144" s="36"/>
      <c r="W1144" s="36"/>
      <c r="X1144" s="36"/>
      <c r="Y1144" s="36"/>
      <c r="Z1144" s="36"/>
      <c r="AA1144" s="36"/>
      <c r="AB1144" s="36"/>
      <c r="AC1144" s="36"/>
      <c r="AD1144" s="36"/>
      <c r="AE1144" s="36"/>
      <c r="AQ1144"/>
      <c r="AR1144"/>
      <c r="AY1144"/>
    </row>
    <row r="1145" spans="19:51" x14ac:dyDescent="0.25">
      <c r="S1145" s="36"/>
      <c r="T1145" s="36"/>
      <c r="U1145" s="36"/>
      <c r="V1145" s="36"/>
      <c r="W1145" s="36"/>
      <c r="X1145" s="36"/>
      <c r="Y1145" s="36"/>
      <c r="Z1145" s="36"/>
      <c r="AA1145" s="36"/>
      <c r="AB1145" s="36"/>
      <c r="AC1145" s="36"/>
      <c r="AD1145" s="36"/>
      <c r="AE1145" s="36"/>
      <c r="AQ1145"/>
      <c r="AR1145"/>
      <c r="AY1145"/>
    </row>
    <row r="1146" spans="19:51" x14ac:dyDescent="0.25">
      <c r="S1146" s="36"/>
      <c r="T1146" s="36"/>
      <c r="U1146" s="36"/>
      <c r="V1146" s="36"/>
      <c r="W1146" s="36"/>
      <c r="X1146" s="36"/>
      <c r="Y1146" s="36"/>
      <c r="Z1146" s="36"/>
      <c r="AA1146" s="36"/>
      <c r="AB1146" s="36"/>
      <c r="AC1146" s="36"/>
      <c r="AD1146" s="36"/>
      <c r="AE1146" s="36"/>
      <c r="AQ1146"/>
      <c r="AR1146"/>
      <c r="AY1146"/>
    </row>
    <row r="1147" spans="19:51" x14ac:dyDescent="0.25">
      <c r="S1147" s="36"/>
      <c r="T1147" s="36"/>
      <c r="U1147" s="36"/>
      <c r="V1147" s="36"/>
      <c r="W1147" s="36"/>
      <c r="X1147" s="36"/>
      <c r="Y1147" s="36"/>
      <c r="Z1147" s="36"/>
      <c r="AA1147" s="36"/>
      <c r="AB1147" s="36"/>
      <c r="AC1147" s="36"/>
      <c r="AD1147" s="36"/>
      <c r="AE1147" s="36"/>
      <c r="AQ1147"/>
      <c r="AR1147"/>
      <c r="AY1147"/>
    </row>
    <row r="1148" spans="19:51" x14ac:dyDescent="0.25">
      <c r="S1148" s="36"/>
      <c r="T1148" s="36"/>
      <c r="U1148" s="36"/>
      <c r="V1148" s="36"/>
      <c r="W1148" s="36"/>
      <c r="X1148" s="36"/>
      <c r="Y1148" s="36"/>
      <c r="Z1148" s="36"/>
      <c r="AA1148" s="36"/>
      <c r="AB1148" s="36"/>
      <c r="AC1148" s="36"/>
      <c r="AD1148" s="36"/>
      <c r="AE1148" s="36"/>
      <c r="AQ1148"/>
      <c r="AR1148"/>
      <c r="AY1148"/>
    </row>
    <row r="1149" spans="19:51" x14ac:dyDescent="0.25">
      <c r="S1149" s="36"/>
      <c r="T1149" s="36"/>
      <c r="U1149" s="36"/>
      <c r="V1149" s="36"/>
      <c r="W1149" s="36"/>
      <c r="X1149" s="36"/>
      <c r="Y1149" s="36"/>
      <c r="Z1149" s="36"/>
      <c r="AA1149" s="36"/>
      <c r="AB1149" s="36"/>
      <c r="AC1149" s="36"/>
      <c r="AD1149" s="36"/>
      <c r="AE1149" s="36"/>
      <c r="AQ1149"/>
      <c r="AR1149"/>
      <c r="AY1149"/>
    </row>
    <row r="1150" spans="19:51" x14ac:dyDescent="0.25">
      <c r="S1150" s="36"/>
      <c r="T1150" s="36"/>
      <c r="U1150" s="36"/>
      <c r="V1150" s="36"/>
      <c r="W1150" s="36"/>
      <c r="X1150" s="36"/>
      <c r="Y1150" s="36"/>
      <c r="Z1150" s="36"/>
      <c r="AA1150" s="36"/>
      <c r="AB1150" s="36"/>
      <c r="AC1150" s="36"/>
      <c r="AD1150" s="36"/>
      <c r="AE1150" s="36"/>
      <c r="AQ1150"/>
      <c r="AR1150"/>
      <c r="AY1150"/>
    </row>
    <row r="1151" spans="19:51" x14ac:dyDescent="0.25">
      <c r="S1151" s="36"/>
      <c r="T1151" s="36"/>
      <c r="U1151" s="36"/>
      <c r="V1151" s="36"/>
      <c r="W1151" s="36"/>
      <c r="X1151" s="36"/>
      <c r="Y1151" s="36"/>
      <c r="Z1151" s="36"/>
      <c r="AA1151" s="36"/>
      <c r="AB1151" s="36"/>
      <c r="AC1151" s="36"/>
      <c r="AD1151" s="36"/>
      <c r="AE1151" s="36"/>
      <c r="AQ1151"/>
      <c r="AR1151"/>
      <c r="AY1151"/>
    </row>
    <row r="1152" spans="19:51" x14ac:dyDescent="0.25">
      <c r="S1152" s="36"/>
      <c r="T1152" s="36"/>
      <c r="U1152" s="36"/>
      <c r="V1152" s="36"/>
      <c r="W1152" s="36"/>
      <c r="X1152" s="36"/>
      <c r="Y1152" s="36"/>
      <c r="Z1152" s="36"/>
      <c r="AA1152" s="36"/>
      <c r="AB1152" s="36"/>
      <c r="AC1152" s="36"/>
      <c r="AD1152" s="36"/>
      <c r="AE1152" s="36"/>
      <c r="AQ1152"/>
      <c r="AR1152"/>
      <c r="AY1152"/>
    </row>
    <row r="1153" spans="19:51" x14ac:dyDescent="0.25">
      <c r="S1153" s="36"/>
      <c r="T1153" s="36"/>
      <c r="U1153" s="36"/>
      <c r="V1153" s="36"/>
      <c r="W1153" s="36"/>
      <c r="X1153" s="36"/>
      <c r="Y1153" s="36"/>
      <c r="Z1153" s="36"/>
      <c r="AA1153" s="36"/>
      <c r="AB1153" s="36"/>
      <c r="AC1153" s="36"/>
      <c r="AD1153" s="36"/>
      <c r="AE1153" s="36"/>
      <c r="AQ1153"/>
      <c r="AR1153"/>
      <c r="AY1153"/>
    </row>
    <row r="1154" spans="19:51" x14ac:dyDescent="0.25">
      <c r="S1154" s="36"/>
      <c r="T1154" s="36"/>
      <c r="U1154" s="36"/>
      <c r="V1154" s="36"/>
      <c r="W1154" s="36"/>
      <c r="X1154" s="36"/>
      <c r="Y1154" s="36"/>
      <c r="Z1154" s="36"/>
      <c r="AA1154" s="36"/>
      <c r="AB1154" s="36"/>
      <c r="AC1154" s="36"/>
      <c r="AD1154" s="36"/>
      <c r="AE1154" s="36"/>
      <c r="AQ1154"/>
      <c r="AR1154"/>
      <c r="AY1154"/>
    </row>
    <row r="1155" spans="19:51" x14ac:dyDescent="0.25">
      <c r="S1155" s="36"/>
      <c r="T1155" s="36"/>
      <c r="U1155" s="36"/>
      <c r="V1155" s="36"/>
      <c r="W1155" s="36"/>
      <c r="X1155" s="36"/>
      <c r="Y1155" s="36"/>
      <c r="Z1155" s="36"/>
      <c r="AA1155" s="36"/>
      <c r="AB1155" s="36"/>
      <c r="AC1155" s="36"/>
      <c r="AD1155" s="36"/>
      <c r="AE1155" s="36"/>
      <c r="AQ1155"/>
      <c r="AR1155"/>
      <c r="AY1155"/>
    </row>
    <row r="1156" spans="19:51" x14ac:dyDescent="0.25">
      <c r="S1156" s="36"/>
      <c r="T1156" s="36"/>
      <c r="U1156" s="36"/>
      <c r="V1156" s="36"/>
      <c r="W1156" s="36"/>
      <c r="X1156" s="36"/>
      <c r="Y1156" s="36"/>
      <c r="Z1156" s="36"/>
      <c r="AA1156" s="36"/>
      <c r="AB1156" s="36"/>
      <c r="AC1156" s="36"/>
      <c r="AD1156" s="36"/>
      <c r="AE1156" s="36"/>
      <c r="AQ1156"/>
      <c r="AR1156"/>
      <c r="AY1156"/>
    </row>
    <row r="1157" spans="19:51" x14ac:dyDescent="0.25">
      <c r="S1157" s="36"/>
      <c r="T1157" s="36"/>
      <c r="U1157" s="36"/>
      <c r="V1157" s="36"/>
      <c r="W1157" s="36"/>
      <c r="X1157" s="36"/>
      <c r="Y1157" s="36"/>
      <c r="Z1157" s="36"/>
      <c r="AA1157" s="36"/>
      <c r="AB1157" s="36"/>
      <c r="AC1157" s="36"/>
      <c r="AD1157" s="36"/>
      <c r="AE1157" s="36"/>
      <c r="AQ1157"/>
      <c r="AR1157"/>
      <c r="AY1157"/>
    </row>
    <row r="1158" spans="19:51" x14ac:dyDescent="0.25">
      <c r="S1158" s="36"/>
      <c r="T1158" s="36"/>
      <c r="U1158" s="36"/>
      <c r="V1158" s="36"/>
      <c r="W1158" s="36"/>
      <c r="X1158" s="36"/>
      <c r="Y1158" s="36"/>
      <c r="Z1158" s="36"/>
      <c r="AA1158" s="36"/>
      <c r="AB1158" s="36"/>
      <c r="AC1158" s="36"/>
      <c r="AD1158" s="36"/>
      <c r="AE1158" s="36"/>
      <c r="AQ1158"/>
      <c r="AR1158"/>
      <c r="AY1158"/>
    </row>
    <row r="1159" spans="19:51" x14ac:dyDescent="0.25">
      <c r="S1159" s="36"/>
      <c r="T1159" s="36"/>
      <c r="U1159" s="36"/>
      <c r="V1159" s="36"/>
      <c r="W1159" s="36"/>
      <c r="X1159" s="36"/>
      <c r="Y1159" s="36"/>
      <c r="Z1159" s="36"/>
      <c r="AA1159" s="36"/>
      <c r="AB1159" s="36"/>
      <c r="AC1159" s="36"/>
      <c r="AD1159" s="36"/>
      <c r="AE1159" s="36"/>
      <c r="AQ1159"/>
      <c r="AR1159"/>
      <c r="AY1159"/>
    </row>
    <row r="1160" spans="19:51" x14ac:dyDescent="0.25">
      <c r="S1160" s="36"/>
      <c r="T1160" s="36"/>
      <c r="U1160" s="36"/>
      <c r="V1160" s="36"/>
      <c r="W1160" s="36"/>
      <c r="X1160" s="36"/>
      <c r="Y1160" s="36"/>
      <c r="Z1160" s="36"/>
      <c r="AA1160" s="36"/>
      <c r="AB1160" s="36"/>
      <c r="AC1160" s="36"/>
      <c r="AD1160" s="36"/>
      <c r="AE1160" s="36"/>
      <c r="AQ1160"/>
      <c r="AR1160"/>
      <c r="AY1160"/>
    </row>
    <row r="1161" spans="19:51" x14ac:dyDescent="0.25">
      <c r="S1161" s="36"/>
      <c r="T1161" s="36"/>
      <c r="U1161" s="36"/>
      <c r="V1161" s="36"/>
      <c r="W1161" s="36"/>
      <c r="X1161" s="36"/>
      <c r="Y1161" s="36"/>
      <c r="Z1161" s="36"/>
      <c r="AA1161" s="36"/>
      <c r="AB1161" s="36"/>
      <c r="AC1161" s="36"/>
      <c r="AD1161" s="36"/>
      <c r="AE1161" s="36"/>
      <c r="AQ1161"/>
      <c r="AR1161"/>
      <c r="AY1161"/>
    </row>
    <row r="1162" spans="19:51" x14ac:dyDescent="0.25">
      <c r="S1162" s="36"/>
      <c r="T1162" s="36"/>
      <c r="U1162" s="36"/>
      <c r="V1162" s="36"/>
      <c r="W1162" s="36"/>
      <c r="X1162" s="36"/>
      <c r="Y1162" s="36"/>
      <c r="Z1162" s="36"/>
      <c r="AA1162" s="36"/>
      <c r="AB1162" s="36"/>
      <c r="AC1162" s="36"/>
      <c r="AD1162" s="36"/>
      <c r="AE1162" s="36"/>
      <c r="AQ1162"/>
      <c r="AR1162"/>
      <c r="AY1162"/>
    </row>
    <row r="1163" spans="19:51" x14ac:dyDescent="0.25">
      <c r="S1163" s="36"/>
      <c r="T1163" s="36"/>
      <c r="U1163" s="36"/>
      <c r="V1163" s="36"/>
      <c r="W1163" s="36"/>
      <c r="X1163" s="36"/>
      <c r="Y1163" s="36"/>
      <c r="Z1163" s="36"/>
      <c r="AA1163" s="36"/>
      <c r="AB1163" s="36"/>
      <c r="AC1163" s="36"/>
      <c r="AD1163" s="36"/>
      <c r="AE1163" s="36"/>
      <c r="AQ1163"/>
      <c r="AR1163"/>
      <c r="AY1163"/>
    </row>
    <row r="1164" spans="19:51" x14ac:dyDescent="0.25">
      <c r="S1164" s="36"/>
      <c r="T1164" s="36"/>
      <c r="U1164" s="36"/>
      <c r="V1164" s="36"/>
      <c r="W1164" s="36"/>
      <c r="X1164" s="36"/>
      <c r="Y1164" s="36"/>
      <c r="Z1164" s="36"/>
      <c r="AA1164" s="36"/>
      <c r="AB1164" s="36"/>
      <c r="AC1164" s="36"/>
      <c r="AD1164" s="36"/>
      <c r="AE1164" s="36"/>
      <c r="AQ1164"/>
      <c r="AR1164"/>
      <c r="AY1164"/>
    </row>
    <row r="1165" spans="19:51" x14ac:dyDescent="0.25">
      <c r="S1165" s="36"/>
      <c r="T1165" s="36"/>
      <c r="U1165" s="36"/>
      <c r="V1165" s="36"/>
      <c r="W1165" s="36"/>
      <c r="X1165" s="36"/>
      <c r="Y1165" s="36"/>
      <c r="Z1165" s="36"/>
      <c r="AA1165" s="36"/>
      <c r="AB1165" s="36"/>
      <c r="AC1165" s="36"/>
      <c r="AD1165" s="36"/>
      <c r="AE1165" s="36"/>
      <c r="AQ1165"/>
      <c r="AR1165"/>
      <c r="AY1165"/>
    </row>
    <row r="1166" spans="19:51" x14ac:dyDescent="0.25">
      <c r="S1166" s="36"/>
      <c r="T1166" s="36"/>
      <c r="U1166" s="36"/>
      <c r="V1166" s="36"/>
      <c r="W1166" s="36"/>
      <c r="X1166" s="36"/>
      <c r="Y1166" s="36"/>
      <c r="Z1166" s="36"/>
      <c r="AA1166" s="36"/>
      <c r="AB1166" s="36"/>
      <c r="AC1166" s="36"/>
      <c r="AD1166" s="36"/>
      <c r="AE1166" s="36"/>
      <c r="AQ1166"/>
      <c r="AR1166"/>
      <c r="AY1166"/>
    </row>
    <row r="1167" spans="19:51" x14ac:dyDescent="0.25">
      <c r="S1167" s="36"/>
      <c r="T1167" s="36"/>
      <c r="U1167" s="36"/>
      <c r="V1167" s="36"/>
      <c r="W1167" s="36"/>
      <c r="X1167" s="36"/>
      <c r="Y1167" s="36"/>
      <c r="Z1167" s="36"/>
      <c r="AA1167" s="36"/>
      <c r="AB1167" s="36"/>
      <c r="AC1167" s="36"/>
      <c r="AD1167" s="36"/>
      <c r="AE1167" s="36"/>
      <c r="AQ1167"/>
      <c r="AR1167"/>
      <c r="AY1167"/>
    </row>
    <row r="1168" spans="19:51" x14ac:dyDescent="0.25">
      <c r="S1168" s="36"/>
      <c r="T1168" s="36"/>
      <c r="U1168" s="36"/>
      <c r="V1168" s="36"/>
      <c r="W1168" s="36"/>
      <c r="X1168" s="36"/>
      <c r="Y1168" s="36"/>
      <c r="Z1168" s="36"/>
      <c r="AA1168" s="36"/>
      <c r="AB1168" s="36"/>
      <c r="AC1168" s="36"/>
      <c r="AD1168" s="36"/>
      <c r="AE1168" s="36"/>
      <c r="AQ1168"/>
      <c r="AR1168"/>
      <c r="AY1168"/>
    </row>
    <row r="1169" spans="19:51" x14ac:dyDescent="0.25">
      <c r="S1169" s="36"/>
      <c r="T1169" s="36"/>
      <c r="U1169" s="36"/>
      <c r="V1169" s="36"/>
      <c r="W1169" s="36"/>
      <c r="X1169" s="36"/>
      <c r="Y1169" s="36"/>
      <c r="Z1169" s="36"/>
      <c r="AA1169" s="36"/>
      <c r="AB1169" s="36"/>
      <c r="AC1169" s="36"/>
      <c r="AD1169" s="36"/>
      <c r="AE1169" s="36"/>
      <c r="AQ1169"/>
      <c r="AR1169"/>
      <c r="AY1169"/>
    </row>
    <row r="1170" spans="19:51" x14ac:dyDescent="0.25">
      <c r="S1170" s="36"/>
      <c r="T1170" s="36"/>
      <c r="U1170" s="36"/>
      <c r="V1170" s="36"/>
      <c r="W1170" s="36"/>
      <c r="X1170" s="36"/>
      <c r="Y1170" s="36"/>
      <c r="Z1170" s="36"/>
      <c r="AA1170" s="36"/>
      <c r="AB1170" s="36"/>
      <c r="AC1170" s="36"/>
      <c r="AD1170" s="36"/>
      <c r="AE1170" s="36"/>
      <c r="AQ1170"/>
      <c r="AR1170"/>
      <c r="AY1170"/>
    </row>
    <row r="1171" spans="19:51" x14ac:dyDescent="0.25">
      <c r="S1171" s="36"/>
      <c r="T1171" s="36"/>
      <c r="U1171" s="36"/>
      <c r="V1171" s="36"/>
      <c r="W1171" s="36"/>
      <c r="X1171" s="36"/>
      <c r="Y1171" s="36"/>
      <c r="Z1171" s="36"/>
      <c r="AA1171" s="36"/>
      <c r="AB1171" s="36"/>
      <c r="AC1171" s="36"/>
      <c r="AD1171" s="36"/>
      <c r="AE1171" s="36"/>
      <c r="AQ1171"/>
      <c r="AR1171"/>
      <c r="AY1171"/>
    </row>
    <row r="1172" spans="19:51" x14ac:dyDescent="0.25">
      <c r="S1172" s="36"/>
      <c r="T1172" s="36"/>
      <c r="U1172" s="36"/>
      <c r="V1172" s="36"/>
      <c r="W1172" s="36"/>
      <c r="X1172" s="36"/>
      <c r="Y1172" s="36"/>
      <c r="Z1172" s="36"/>
      <c r="AA1172" s="36"/>
      <c r="AB1172" s="36"/>
      <c r="AC1172" s="36"/>
      <c r="AD1172" s="36"/>
      <c r="AE1172" s="36"/>
      <c r="AQ1172"/>
      <c r="AR1172"/>
      <c r="AY1172"/>
    </row>
    <row r="1173" spans="19:51" x14ac:dyDescent="0.25">
      <c r="S1173" s="36"/>
      <c r="T1173" s="36"/>
      <c r="U1173" s="36"/>
      <c r="V1173" s="36"/>
      <c r="W1173" s="36"/>
      <c r="X1173" s="36"/>
      <c r="Y1173" s="36"/>
      <c r="Z1173" s="36"/>
      <c r="AA1173" s="36"/>
      <c r="AB1173" s="36"/>
      <c r="AC1173" s="36"/>
      <c r="AD1173" s="36"/>
      <c r="AE1173" s="36"/>
      <c r="AQ1173"/>
      <c r="AR1173"/>
      <c r="AY1173"/>
    </row>
    <row r="1174" spans="19:51" x14ac:dyDescent="0.25">
      <c r="S1174" s="36"/>
      <c r="T1174" s="36"/>
      <c r="U1174" s="36"/>
      <c r="V1174" s="36"/>
      <c r="W1174" s="36"/>
      <c r="X1174" s="36"/>
      <c r="Y1174" s="36"/>
      <c r="Z1174" s="36"/>
      <c r="AA1174" s="36"/>
      <c r="AB1174" s="36"/>
      <c r="AC1174" s="36"/>
      <c r="AD1174" s="36"/>
      <c r="AE1174" s="36"/>
      <c r="AQ1174"/>
      <c r="AR1174"/>
      <c r="AY1174"/>
    </row>
    <row r="1175" spans="19:51" x14ac:dyDescent="0.25">
      <c r="S1175" s="36"/>
      <c r="T1175" s="36"/>
      <c r="U1175" s="36"/>
      <c r="V1175" s="36"/>
      <c r="W1175" s="36"/>
      <c r="X1175" s="36"/>
      <c r="Y1175" s="36"/>
      <c r="Z1175" s="36"/>
      <c r="AA1175" s="36"/>
      <c r="AB1175" s="36"/>
      <c r="AC1175" s="36"/>
      <c r="AD1175" s="36"/>
      <c r="AE1175" s="36"/>
      <c r="AQ1175"/>
      <c r="AR1175"/>
      <c r="AY1175"/>
    </row>
    <row r="1176" spans="19:51" x14ac:dyDescent="0.25">
      <c r="S1176" s="36"/>
      <c r="T1176" s="36"/>
      <c r="U1176" s="36"/>
      <c r="V1176" s="36"/>
      <c r="W1176" s="36"/>
      <c r="X1176" s="36"/>
      <c r="Y1176" s="36"/>
      <c r="Z1176" s="36"/>
      <c r="AA1176" s="36"/>
      <c r="AB1176" s="36"/>
      <c r="AC1176" s="36"/>
      <c r="AD1176" s="36"/>
      <c r="AE1176" s="36"/>
      <c r="AQ1176"/>
      <c r="AR1176"/>
      <c r="AY1176"/>
    </row>
    <row r="1177" spans="19:51" x14ac:dyDescent="0.25">
      <c r="S1177" s="36"/>
      <c r="T1177" s="36"/>
      <c r="U1177" s="36"/>
      <c r="V1177" s="36"/>
      <c r="W1177" s="36"/>
      <c r="X1177" s="36"/>
      <c r="Y1177" s="36"/>
      <c r="Z1177" s="36"/>
      <c r="AA1177" s="36"/>
      <c r="AB1177" s="36"/>
      <c r="AC1177" s="36"/>
      <c r="AD1177" s="36"/>
      <c r="AE1177" s="36"/>
      <c r="AQ1177"/>
      <c r="AR1177"/>
      <c r="AY1177"/>
    </row>
    <row r="1178" spans="19:51" x14ac:dyDescent="0.25">
      <c r="S1178" s="36"/>
      <c r="T1178" s="36"/>
      <c r="U1178" s="36"/>
      <c r="V1178" s="36"/>
      <c r="W1178" s="36"/>
      <c r="X1178" s="36"/>
      <c r="Y1178" s="36"/>
      <c r="Z1178" s="36"/>
      <c r="AA1178" s="36"/>
      <c r="AB1178" s="36"/>
      <c r="AC1178" s="36"/>
      <c r="AD1178" s="36"/>
      <c r="AE1178" s="36"/>
      <c r="AQ1178"/>
      <c r="AR1178"/>
      <c r="AY1178"/>
    </row>
    <row r="1179" spans="19:51" x14ac:dyDescent="0.25">
      <c r="S1179" s="36"/>
      <c r="T1179" s="36"/>
      <c r="U1179" s="36"/>
      <c r="V1179" s="36"/>
      <c r="W1179" s="36"/>
      <c r="X1179" s="36"/>
      <c r="Y1179" s="36"/>
      <c r="Z1179" s="36"/>
      <c r="AA1179" s="36"/>
      <c r="AB1179" s="36"/>
      <c r="AC1179" s="36"/>
      <c r="AD1179" s="36"/>
      <c r="AE1179" s="36"/>
      <c r="AQ1179"/>
      <c r="AR1179"/>
      <c r="AY1179"/>
    </row>
    <row r="1180" spans="19:51" x14ac:dyDescent="0.25">
      <c r="S1180" s="36"/>
      <c r="T1180" s="36"/>
      <c r="U1180" s="36"/>
      <c r="V1180" s="36"/>
      <c r="W1180" s="36"/>
      <c r="X1180" s="36"/>
      <c r="Y1180" s="36"/>
      <c r="Z1180" s="36"/>
      <c r="AA1180" s="36"/>
      <c r="AB1180" s="36"/>
      <c r="AC1180" s="36"/>
      <c r="AD1180" s="36"/>
      <c r="AE1180" s="36"/>
      <c r="AQ1180"/>
      <c r="AR1180"/>
      <c r="AY1180"/>
    </row>
    <row r="1181" spans="19:51" x14ac:dyDescent="0.25">
      <c r="S1181" s="36"/>
      <c r="T1181" s="36"/>
      <c r="U1181" s="36"/>
      <c r="V1181" s="36"/>
      <c r="W1181" s="36"/>
      <c r="X1181" s="36"/>
      <c r="Y1181" s="36"/>
      <c r="Z1181" s="36"/>
      <c r="AA1181" s="36"/>
      <c r="AB1181" s="36"/>
      <c r="AC1181" s="36"/>
      <c r="AD1181" s="36"/>
      <c r="AE1181" s="36"/>
      <c r="AQ1181"/>
      <c r="AR1181"/>
      <c r="AY1181"/>
    </row>
    <row r="1182" spans="19:51" x14ac:dyDescent="0.25">
      <c r="S1182" s="36"/>
      <c r="T1182" s="36"/>
      <c r="U1182" s="36"/>
      <c r="V1182" s="36"/>
      <c r="W1182" s="36"/>
      <c r="X1182" s="36"/>
      <c r="Y1182" s="36"/>
      <c r="Z1182" s="36"/>
      <c r="AA1182" s="36"/>
      <c r="AB1182" s="36"/>
      <c r="AC1182" s="36"/>
      <c r="AD1182" s="36"/>
      <c r="AE1182" s="36"/>
      <c r="AQ1182"/>
      <c r="AR1182"/>
      <c r="AY1182"/>
    </row>
    <row r="1183" spans="19:51" x14ac:dyDescent="0.25">
      <c r="S1183" s="36"/>
      <c r="T1183" s="36"/>
      <c r="U1183" s="36"/>
      <c r="V1183" s="36"/>
      <c r="W1183" s="36"/>
      <c r="X1183" s="36"/>
      <c r="Y1183" s="36"/>
      <c r="Z1183" s="36"/>
      <c r="AA1183" s="36"/>
      <c r="AB1183" s="36"/>
      <c r="AC1183" s="36"/>
      <c r="AD1183" s="36"/>
      <c r="AE1183" s="36"/>
      <c r="AQ1183"/>
      <c r="AR1183"/>
      <c r="AY1183"/>
    </row>
    <row r="1184" spans="19:51" x14ac:dyDescent="0.25">
      <c r="S1184" s="36"/>
      <c r="T1184" s="36"/>
      <c r="U1184" s="36"/>
      <c r="V1184" s="36"/>
      <c r="W1184" s="36"/>
      <c r="X1184" s="36"/>
      <c r="Y1184" s="36"/>
      <c r="Z1184" s="36"/>
      <c r="AA1184" s="36"/>
      <c r="AB1184" s="36"/>
      <c r="AC1184" s="36"/>
      <c r="AD1184" s="36"/>
      <c r="AE1184" s="36"/>
      <c r="AQ1184"/>
      <c r="AR1184"/>
      <c r="AY1184"/>
    </row>
    <row r="1185" spans="19:51" x14ac:dyDescent="0.25">
      <c r="S1185" s="36"/>
      <c r="T1185" s="36"/>
      <c r="U1185" s="36"/>
      <c r="V1185" s="36"/>
      <c r="W1185" s="36"/>
      <c r="X1185" s="36"/>
      <c r="Y1185" s="36"/>
      <c r="Z1185" s="36"/>
      <c r="AA1185" s="36"/>
      <c r="AB1185" s="36"/>
      <c r="AC1185" s="36"/>
      <c r="AD1185" s="36"/>
      <c r="AE1185" s="36"/>
      <c r="AQ1185"/>
      <c r="AR1185"/>
      <c r="AY1185"/>
    </row>
    <row r="1186" spans="19:51" x14ac:dyDescent="0.25">
      <c r="S1186" s="36"/>
      <c r="T1186" s="36"/>
      <c r="U1186" s="36"/>
      <c r="V1186" s="36"/>
      <c r="W1186" s="36"/>
      <c r="X1186" s="36"/>
      <c r="Y1186" s="36"/>
      <c r="Z1186" s="36"/>
      <c r="AA1186" s="36"/>
      <c r="AB1186" s="36"/>
      <c r="AC1186" s="36"/>
      <c r="AD1186" s="36"/>
      <c r="AE1186" s="36"/>
      <c r="AQ1186"/>
      <c r="AR1186"/>
      <c r="AY1186"/>
    </row>
    <row r="1187" spans="19:51" x14ac:dyDescent="0.25">
      <c r="S1187" s="36"/>
      <c r="T1187" s="36"/>
      <c r="U1187" s="36"/>
      <c r="V1187" s="36"/>
      <c r="W1187" s="36"/>
      <c r="X1187" s="36"/>
      <c r="Y1187" s="36"/>
      <c r="Z1187" s="36"/>
      <c r="AA1187" s="36"/>
      <c r="AB1187" s="36"/>
      <c r="AC1187" s="36"/>
      <c r="AD1187" s="36"/>
      <c r="AE1187" s="36"/>
      <c r="AQ1187"/>
      <c r="AR1187"/>
      <c r="AY1187"/>
    </row>
    <row r="1188" spans="19:51" x14ac:dyDescent="0.25">
      <c r="S1188" s="36"/>
      <c r="T1188" s="36"/>
      <c r="U1188" s="36"/>
      <c r="V1188" s="36"/>
      <c r="W1188" s="36"/>
      <c r="X1188" s="36"/>
      <c r="Y1188" s="36"/>
      <c r="Z1188" s="36"/>
      <c r="AA1188" s="36"/>
      <c r="AB1188" s="36"/>
      <c r="AC1188" s="36"/>
      <c r="AD1188" s="36"/>
      <c r="AE1188" s="36"/>
      <c r="AQ1188"/>
      <c r="AR1188"/>
      <c r="AY1188"/>
    </row>
    <row r="1189" spans="19:51" x14ac:dyDescent="0.25">
      <c r="S1189" s="36"/>
      <c r="T1189" s="36"/>
      <c r="U1189" s="36"/>
      <c r="V1189" s="36"/>
      <c r="W1189" s="36"/>
      <c r="X1189" s="36"/>
      <c r="Y1189" s="36"/>
      <c r="Z1189" s="36"/>
      <c r="AA1189" s="36"/>
      <c r="AB1189" s="36"/>
      <c r="AC1189" s="36"/>
      <c r="AD1189" s="36"/>
      <c r="AE1189" s="36"/>
      <c r="AQ1189"/>
      <c r="AR1189"/>
      <c r="AY1189"/>
    </row>
    <row r="1190" spans="19:51" x14ac:dyDescent="0.25">
      <c r="S1190" s="36"/>
      <c r="T1190" s="36"/>
      <c r="U1190" s="36"/>
      <c r="V1190" s="36"/>
      <c r="W1190" s="36"/>
      <c r="X1190" s="36"/>
      <c r="Y1190" s="36"/>
      <c r="Z1190" s="36"/>
      <c r="AA1190" s="36"/>
      <c r="AB1190" s="36"/>
      <c r="AC1190" s="36"/>
      <c r="AD1190" s="36"/>
      <c r="AE1190" s="36"/>
      <c r="AQ1190"/>
      <c r="AR1190"/>
      <c r="AY1190"/>
    </row>
    <row r="1191" spans="19:51" x14ac:dyDescent="0.25">
      <c r="S1191" s="36"/>
      <c r="T1191" s="36"/>
      <c r="U1191" s="36"/>
      <c r="V1191" s="36"/>
      <c r="W1191" s="36"/>
      <c r="X1191" s="36"/>
      <c r="Y1191" s="36"/>
      <c r="Z1191" s="36"/>
      <c r="AA1191" s="36"/>
      <c r="AB1191" s="36"/>
      <c r="AC1191" s="36"/>
      <c r="AD1191" s="36"/>
      <c r="AE1191" s="36"/>
      <c r="AQ1191"/>
      <c r="AR1191"/>
      <c r="AY1191"/>
    </row>
    <row r="1192" spans="19:51" x14ac:dyDescent="0.25">
      <c r="S1192" s="36"/>
      <c r="T1192" s="36"/>
      <c r="U1192" s="36"/>
      <c r="V1192" s="36"/>
      <c r="W1192" s="36"/>
      <c r="X1192" s="36"/>
      <c r="Y1192" s="36"/>
      <c r="Z1192" s="36"/>
      <c r="AA1192" s="36"/>
      <c r="AB1192" s="36"/>
      <c r="AC1192" s="36"/>
      <c r="AD1192" s="36"/>
      <c r="AE1192" s="36"/>
      <c r="AQ1192"/>
      <c r="AR1192"/>
      <c r="AY1192"/>
    </row>
    <row r="1193" spans="19:51" x14ac:dyDescent="0.25">
      <c r="S1193" s="36"/>
      <c r="T1193" s="36"/>
      <c r="U1193" s="36"/>
      <c r="V1193" s="36"/>
      <c r="W1193" s="36"/>
      <c r="X1193" s="36"/>
      <c r="Y1193" s="36"/>
      <c r="Z1193" s="36"/>
      <c r="AA1193" s="36"/>
      <c r="AB1193" s="36"/>
      <c r="AC1193" s="36"/>
      <c r="AD1193" s="36"/>
      <c r="AE1193" s="36"/>
      <c r="AQ1193"/>
      <c r="AR1193"/>
      <c r="AY1193"/>
    </row>
    <row r="1194" spans="19:51" x14ac:dyDescent="0.25">
      <c r="S1194" s="36"/>
      <c r="T1194" s="36"/>
      <c r="U1194" s="36"/>
      <c r="V1194" s="36"/>
      <c r="W1194" s="36"/>
      <c r="X1194" s="36"/>
      <c r="Y1194" s="36"/>
      <c r="Z1194" s="36"/>
      <c r="AA1194" s="36"/>
      <c r="AB1194" s="36"/>
      <c r="AC1194" s="36"/>
      <c r="AD1194" s="36"/>
      <c r="AE1194" s="36"/>
      <c r="AQ1194"/>
      <c r="AR1194"/>
      <c r="AY1194"/>
    </row>
    <row r="1195" spans="19:51" x14ac:dyDescent="0.25">
      <c r="S1195" s="36"/>
      <c r="T1195" s="36"/>
      <c r="U1195" s="36"/>
      <c r="V1195" s="36"/>
      <c r="W1195" s="36"/>
      <c r="X1195" s="36"/>
      <c r="Y1195" s="36"/>
      <c r="Z1195" s="36"/>
      <c r="AA1195" s="36"/>
      <c r="AB1195" s="36"/>
      <c r="AC1195" s="36"/>
      <c r="AD1195" s="36"/>
      <c r="AE1195" s="36"/>
      <c r="AQ1195"/>
      <c r="AR1195"/>
      <c r="AY1195"/>
    </row>
    <row r="1196" spans="19:51" x14ac:dyDescent="0.25">
      <c r="S1196" s="36"/>
      <c r="T1196" s="36"/>
      <c r="U1196" s="36"/>
      <c r="V1196" s="36"/>
      <c r="W1196" s="36"/>
      <c r="X1196" s="36"/>
      <c r="Y1196" s="36"/>
      <c r="Z1196" s="36"/>
      <c r="AA1196" s="36"/>
      <c r="AB1196" s="36"/>
      <c r="AC1196" s="36"/>
      <c r="AD1196" s="36"/>
      <c r="AE1196" s="36"/>
      <c r="AQ1196"/>
      <c r="AR1196"/>
      <c r="AY1196"/>
    </row>
    <row r="1197" spans="19:51" x14ac:dyDescent="0.25">
      <c r="S1197" s="36"/>
      <c r="T1197" s="36"/>
      <c r="U1197" s="36"/>
      <c r="V1197" s="36"/>
      <c r="W1197" s="36"/>
      <c r="X1197" s="36"/>
      <c r="Y1197" s="36"/>
      <c r="Z1197" s="36"/>
      <c r="AA1197" s="36"/>
      <c r="AB1197" s="36"/>
      <c r="AC1197" s="36"/>
      <c r="AD1197" s="36"/>
      <c r="AE1197" s="36"/>
      <c r="AQ1197"/>
      <c r="AR1197"/>
      <c r="AY1197"/>
    </row>
    <row r="1198" spans="19:51" x14ac:dyDescent="0.25">
      <c r="S1198" s="36"/>
      <c r="T1198" s="36"/>
      <c r="U1198" s="36"/>
      <c r="V1198" s="36"/>
      <c r="W1198" s="36"/>
      <c r="X1198" s="36"/>
      <c r="Y1198" s="36"/>
      <c r="Z1198" s="36"/>
      <c r="AA1198" s="36"/>
      <c r="AB1198" s="36"/>
      <c r="AC1198" s="36"/>
      <c r="AD1198" s="36"/>
      <c r="AE1198" s="36"/>
      <c r="AQ1198"/>
      <c r="AR1198"/>
      <c r="AY1198"/>
    </row>
    <row r="1199" spans="19:51" x14ac:dyDescent="0.25">
      <c r="S1199" s="36"/>
      <c r="T1199" s="36"/>
      <c r="U1199" s="36"/>
      <c r="V1199" s="36"/>
      <c r="W1199" s="36"/>
      <c r="X1199" s="36"/>
      <c r="Y1199" s="36"/>
      <c r="Z1199" s="36"/>
      <c r="AA1199" s="36"/>
      <c r="AB1199" s="36"/>
      <c r="AC1199" s="36"/>
      <c r="AD1199" s="36"/>
      <c r="AE1199" s="36"/>
      <c r="AQ1199"/>
      <c r="AR1199"/>
      <c r="AY1199"/>
    </row>
    <row r="1200" spans="19:51" x14ac:dyDescent="0.25">
      <c r="S1200" s="36"/>
      <c r="T1200" s="36"/>
      <c r="U1200" s="36"/>
      <c r="V1200" s="36"/>
      <c r="W1200" s="36"/>
      <c r="X1200" s="36"/>
      <c r="Y1200" s="36"/>
      <c r="Z1200" s="36"/>
      <c r="AA1200" s="36"/>
      <c r="AB1200" s="36"/>
      <c r="AC1200" s="36"/>
      <c r="AD1200" s="36"/>
      <c r="AE1200" s="36"/>
      <c r="AQ1200"/>
      <c r="AR1200"/>
      <c r="AY1200"/>
    </row>
    <row r="1201" spans="19:51" x14ac:dyDescent="0.25">
      <c r="S1201" s="36"/>
      <c r="T1201" s="36"/>
      <c r="U1201" s="36"/>
      <c r="V1201" s="36"/>
      <c r="W1201" s="36"/>
      <c r="X1201" s="36"/>
      <c r="Y1201" s="36"/>
      <c r="Z1201" s="36"/>
      <c r="AA1201" s="36"/>
      <c r="AB1201" s="36"/>
      <c r="AC1201" s="36"/>
      <c r="AD1201" s="36"/>
      <c r="AE1201" s="36"/>
      <c r="AQ1201"/>
      <c r="AR1201"/>
      <c r="AY1201"/>
    </row>
    <row r="1202" spans="19:51" x14ac:dyDescent="0.25">
      <c r="S1202" s="36"/>
      <c r="T1202" s="36"/>
      <c r="U1202" s="36"/>
      <c r="V1202" s="36"/>
      <c r="W1202" s="36"/>
      <c r="X1202" s="36"/>
      <c r="Y1202" s="36"/>
      <c r="Z1202" s="36"/>
      <c r="AA1202" s="36"/>
      <c r="AB1202" s="36"/>
      <c r="AC1202" s="36"/>
      <c r="AD1202" s="36"/>
      <c r="AE1202" s="36"/>
      <c r="AQ1202"/>
      <c r="AR1202"/>
      <c r="AY1202"/>
    </row>
    <row r="1203" spans="19:51" x14ac:dyDescent="0.25">
      <c r="S1203" s="36"/>
      <c r="T1203" s="36"/>
      <c r="U1203" s="36"/>
      <c r="V1203" s="36"/>
      <c r="W1203" s="36"/>
      <c r="X1203" s="36"/>
      <c r="Y1203" s="36"/>
      <c r="Z1203" s="36"/>
      <c r="AA1203" s="36"/>
      <c r="AB1203" s="36"/>
      <c r="AC1203" s="36"/>
      <c r="AD1203" s="36"/>
      <c r="AE1203" s="36"/>
      <c r="AQ1203"/>
      <c r="AR1203"/>
      <c r="AY1203"/>
    </row>
    <row r="1204" spans="19:51" x14ac:dyDescent="0.25">
      <c r="S1204" s="36"/>
      <c r="T1204" s="36"/>
      <c r="U1204" s="36"/>
      <c r="V1204" s="36"/>
      <c r="W1204" s="36"/>
      <c r="X1204" s="36"/>
      <c r="Y1204" s="36"/>
      <c r="Z1204" s="36"/>
      <c r="AA1204" s="36"/>
      <c r="AB1204" s="36"/>
      <c r="AC1204" s="36"/>
      <c r="AD1204" s="36"/>
      <c r="AE1204" s="36"/>
      <c r="AQ1204"/>
      <c r="AR1204"/>
      <c r="AY1204"/>
    </row>
    <row r="1205" spans="19:51" x14ac:dyDescent="0.25">
      <c r="S1205" s="36"/>
      <c r="T1205" s="36"/>
      <c r="U1205" s="36"/>
      <c r="V1205" s="36"/>
      <c r="W1205" s="36"/>
      <c r="X1205" s="36"/>
      <c r="Y1205" s="36"/>
      <c r="Z1205" s="36"/>
      <c r="AA1205" s="36"/>
      <c r="AB1205" s="36"/>
      <c r="AC1205" s="36"/>
      <c r="AD1205" s="36"/>
      <c r="AE1205" s="36"/>
      <c r="AQ1205"/>
      <c r="AR1205"/>
      <c r="AY1205"/>
    </row>
    <row r="1206" spans="19:51" x14ac:dyDescent="0.25">
      <c r="S1206" s="36"/>
      <c r="T1206" s="36"/>
      <c r="U1206" s="36"/>
      <c r="V1206" s="36"/>
      <c r="W1206" s="36"/>
      <c r="X1206" s="36"/>
      <c r="Y1206" s="36"/>
      <c r="Z1206" s="36"/>
      <c r="AA1206" s="36"/>
      <c r="AB1206" s="36"/>
      <c r="AC1206" s="36"/>
      <c r="AD1206" s="36"/>
      <c r="AE1206" s="36"/>
      <c r="AQ1206"/>
      <c r="AR1206"/>
      <c r="AY1206"/>
    </row>
    <row r="1207" spans="19:51" x14ac:dyDescent="0.25">
      <c r="S1207" s="36"/>
      <c r="T1207" s="36"/>
      <c r="U1207" s="36"/>
      <c r="V1207" s="36"/>
      <c r="W1207" s="36"/>
      <c r="X1207" s="36"/>
      <c r="Y1207" s="36"/>
      <c r="Z1207" s="36"/>
      <c r="AA1207" s="36"/>
      <c r="AB1207" s="36"/>
      <c r="AC1207" s="36"/>
      <c r="AD1207" s="36"/>
      <c r="AE1207" s="36"/>
      <c r="AQ1207"/>
      <c r="AR1207"/>
      <c r="AY1207"/>
    </row>
    <row r="1208" spans="19:51" x14ac:dyDescent="0.25">
      <c r="S1208" s="36"/>
      <c r="T1208" s="36"/>
      <c r="U1208" s="36"/>
      <c r="V1208" s="36"/>
      <c r="W1208" s="36"/>
      <c r="X1208" s="36"/>
      <c r="Y1208" s="36"/>
      <c r="Z1208" s="36"/>
      <c r="AA1208" s="36"/>
      <c r="AB1208" s="36"/>
      <c r="AC1208" s="36"/>
      <c r="AD1208" s="36"/>
      <c r="AE1208" s="36"/>
      <c r="AQ1208"/>
      <c r="AR1208"/>
      <c r="AY1208"/>
    </row>
    <row r="1209" spans="19:51" x14ac:dyDescent="0.25">
      <c r="S1209" s="36"/>
      <c r="T1209" s="36"/>
      <c r="U1209" s="36"/>
      <c r="V1209" s="36"/>
      <c r="W1209" s="36"/>
      <c r="X1209" s="36"/>
      <c r="Y1209" s="36"/>
      <c r="Z1209" s="36"/>
      <c r="AA1209" s="36"/>
      <c r="AB1209" s="36"/>
      <c r="AC1209" s="36"/>
      <c r="AD1209" s="36"/>
      <c r="AE1209" s="36"/>
      <c r="AQ1209"/>
      <c r="AR1209"/>
      <c r="AY1209"/>
    </row>
    <row r="1210" spans="19:51" x14ac:dyDescent="0.25">
      <c r="S1210" s="36"/>
      <c r="T1210" s="36"/>
      <c r="U1210" s="36"/>
      <c r="V1210" s="36"/>
      <c r="W1210" s="36"/>
      <c r="X1210" s="36"/>
      <c r="Y1210" s="36"/>
      <c r="Z1210" s="36"/>
      <c r="AA1210" s="36"/>
      <c r="AB1210" s="36"/>
      <c r="AC1210" s="36"/>
      <c r="AD1210" s="36"/>
      <c r="AE1210" s="36"/>
      <c r="AQ1210"/>
      <c r="AR1210"/>
      <c r="AY1210"/>
    </row>
    <row r="1211" spans="19:51" x14ac:dyDescent="0.25">
      <c r="S1211" s="36"/>
      <c r="T1211" s="36"/>
      <c r="U1211" s="36"/>
      <c r="V1211" s="36"/>
      <c r="W1211" s="36"/>
      <c r="X1211" s="36"/>
      <c r="Y1211" s="36"/>
      <c r="Z1211" s="36"/>
      <c r="AA1211" s="36"/>
      <c r="AB1211" s="36"/>
      <c r="AC1211" s="36"/>
      <c r="AD1211" s="36"/>
      <c r="AE1211" s="36"/>
      <c r="AQ1211"/>
      <c r="AR1211"/>
      <c r="AY1211"/>
    </row>
    <row r="1212" spans="19:51" x14ac:dyDescent="0.25">
      <c r="S1212" s="36"/>
      <c r="T1212" s="36"/>
      <c r="U1212" s="36"/>
      <c r="V1212" s="36"/>
      <c r="W1212" s="36"/>
      <c r="X1212" s="36"/>
      <c r="Y1212" s="36"/>
      <c r="Z1212" s="36"/>
      <c r="AA1212" s="36"/>
      <c r="AB1212" s="36"/>
      <c r="AC1212" s="36"/>
      <c r="AD1212" s="36"/>
      <c r="AE1212" s="36"/>
      <c r="AQ1212"/>
      <c r="AR1212"/>
      <c r="AY1212"/>
    </row>
    <row r="1213" spans="19:51" x14ac:dyDescent="0.25">
      <c r="S1213" s="36"/>
      <c r="T1213" s="36"/>
      <c r="U1213" s="36"/>
      <c r="V1213" s="36"/>
      <c r="W1213" s="36"/>
      <c r="X1213" s="36"/>
      <c r="Y1213" s="36"/>
      <c r="Z1213" s="36"/>
      <c r="AA1213" s="36"/>
      <c r="AB1213" s="36"/>
      <c r="AC1213" s="36"/>
      <c r="AD1213" s="36"/>
      <c r="AE1213" s="36"/>
      <c r="AQ1213"/>
      <c r="AR1213"/>
      <c r="AY1213"/>
    </row>
    <row r="1214" spans="19:51" x14ac:dyDescent="0.25">
      <c r="S1214" s="36"/>
      <c r="T1214" s="36"/>
      <c r="U1214" s="36"/>
      <c r="V1214" s="36"/>
      <c r="W1214" s="36"/>
      <c r="X1214" s="36"/>
      <c r="Y1214" s="36"/>
      <c r="Z1214" s="36"/>
      <c r="AA1214" s="36"/>
      <c r="AB1214" s="36"/>
      <c r="AC1214" s="36"/>
      <c r="AD1214" s="36"/>
      <c r="AE1214" s="36"/>
      <c r="AQ1214"/>
      <c r="AR1214"/>
      <c r="AY1214"/>
    </row>
    <row r="1215" spans="19:51" x14ac:dyDescent="0.25">
      <c r="S1215" s="36"/>
      <c r="T1215" s="36"/>
      <c r="U1215" s="36"/>
      <c r="V1215" s="36"/>
      <c r="W1215" s="36"/>
      <c r="X1215" s="36"/>
      <c r="Y1215" s="36"/>
      <c r="Z1215" s="36"/>
      <c r="AA1215" s="36"/>
      <c r="AB1215" s="36"/>
      <c r="AC1215" s="36"/>
      <c r="AD1215" s="36"/>
      <c r="AE1215" s="36"/>
      <c r="AQ1215"/>
      <c r="AR1215"/>
      <c r="AY1215"/>
    </row>
    <row r="1216" spans="19:51" x14ac:dyDescent="0.25">
      <c r="S1216" s="36"/>
      <c r="T1216" s="36"/>
      <c r="U1216" s="36"/>
      <c r="V1216" s="36"/>
      <c r="W1216" s="36"/>
      <c r="X1216" s="36"/>
      <c r="Y1216" s="36"/>
      <c r="Z1216" s="36"/>
      <c r="AA1216" s="36"/>
      <c r="AB1216" s="36"/>
      <c r="AC1216" s="36"/>
      <c r="AD1216" s="36"/>
      <c r="AE1216" s="36"/>
      <c r="AQ1216"/>
      <c r="AR1216"/>
      <c r="AY1216"/>
    </row>
    <row r="1217" spans="19:51" x14ac:dyDescent="0.25">
      <c r="S1217" s="36"/>
      <c r="T1217" s="36"/>
      <c r="U1217" s="36"/>
      <c r="V1217" s="36"/>
      <c r="W1217" s="36"/>
      <c r="X1217" s="36"/>
      <c r="Y1217" s="36"/>
      <c r="Z1217" s="36"/>
      <c r="AA1217" s="36"/>
      <c r="AB1217" s="36"/>
      <c r="AC1217" s="36"/>
      <c r="AD1217" s="36"/>
      <c r="AE1217" s="36"/>
      <c r="AQ1217"/>
      <c r="AR1217"/>
      <c r="AY1217"/>
    </row>
    <row r="1218" spans="19:51" x14ac:dyDescent="0.25">
      <c r="S1218" s="36"/>
      <c r="T1218" s="36"/>
      <c r="U1218" s="36"/>
      <c r="V1218" s="36"/>
      <c r="W1218" s="36"/>
      <c r="X1218" s="36"/>
      <c r="Y1218" s="36"/>
      <c r="Z1218" s="36"/>
      <c r="AA1218" s="36"/>
      <c r="AB1218" s="36"/>
      <c r="AC1218" s="36"/>
      <c r="AD1218" s="36"/>
      <c r="AE1218" s="36"/>
      <c r="AQ1218"/>
      <c r="AR1218"/>
      <c r="AY1218"/>
    </row>
    <row r="1219" spans="19:51" x14ac:dyDescent="0.25">
      <c r="S1219" s="36"/>
      <c r="T1219" s="36"/>
      <c r="U1219" s="36"/>
      <c r="V1219" s="36"/>
      <c r="W1219" s="36"/>
      <c r="X1219" s="36"/>
      <c r="Y1219" s="36"/>
      <c r="Z1219" s="36"/>
      <c r="AA1219" s="36"/>
      <c r="AB1219" s="36"/>
      <c r="AC1219" s="36"/>
      <c r="AD1219" s="36"/>
      <c r="AE1219" s="36"/>
      <c r="AQ1219"/>
      <c r="AR1219"/>
      <c r="AY1219"/>
    </row>
    <row r="1220" spans="19:51" x14ac:dyDescent="0.25">
      <c r="S1220" s="36"/>
      <c r="T1220" s="36"/>
      <c r="U1220" s="36"/>
      <c r="V1220" s="36"/>
      <c r="W1220" s="36"/>
      <c r="X1220" s="36"/>
      <c r="Y1220" s="36"/>
      <c r="Z1220" s="36"/>
      <c r="AA1220" s="36"/>
      <c r="AB1220" s="36"/>
      <c r="AC1220" s="36"/>
      <c r="AD1220" s="36"/>
      <c r="AE1220" s="36"/>
      <c r="AQ1220"/>
      <c r="AR1220"/>
      <c r="AY1220"/>
    </row>
    <row r="1221" spans="19:51" x14ac:dyDescent="0.25">
      <c r="S1221" s="36"/>
      <c r="T1221" s="36"/>
      <c r="U1221" s="36"/>
      <c r="V1221" s="36"/>
      <c r="W1221" s="36"/>
      <c r="X1221" s="36"/>
      <c r="Y1221" s="36"/>
      <c r="Z1221" s="36"/>
      <c r="AA1221" s="36"/>
      <c r="AB1221" s="36"/>
      <c r="AC1221" s="36"/>
      <c r="AD1221" s="36"/>
      <c r="AE1221" s="36"/>
      <c r="AQ1221"/>
      <c r="AR1221"/>
      <c r="AY1221"/>
    </row>
    <row r="1222" spans="19:51" x14ac:dyDescent="0.25">
      <c r="S1222" s="36"/>
      <c r="T1222" s="36"/>
      <c r="U1222" s="36"/>
      <c r="V1222" s="36"/>
      <c r="W1222" s="36"/>
      <c r="X1222" s="36"/>
      <c r="Y1222" s="36"/>
      <c r="Z1222" s="36"/>
      <c r="AA1222" s="36"/>
      <c r="AB1222" s="36"/>
      <c r="AC1222" s="36"/>
      <c r="AD1222" s="36"/>
      <c r="AE1222" s="36"/>
      <c r="AQ1222"/>
      <c r="AR1222"/>
      <c r="AY1222"/>
    </row>
    <row r="1223" spans="19:51" x14ac:dyDescent="0.25">
      <c r="S1223" s="36"/>
      <c r="T1223" s="36"/>
      <c r="U1223" s="36"/>
      <c r="V1223" s="36"/>
      <c r="W1223" s="36"/>
      <c r="X1223" s="36"/>
      <c r="Y1223" s="36"/>
      <c r="Z1223" s="36"/>
      <c r="AA1223" s="36"/>
      <c r="AB1223" s="36"/>
      <c r="AC1223" s="36"/>
      <c r="AD1223" s="36"/>
      <c r="AE1223" s="36"/>
      <c r="AQ1223"/>
      <c r="AR1223"/>
      <c r="AY1223"/>
    </row>
    <row r="1224" spans="19:51" x14ac:dyDescent="0.25">
      <c r="S1224" s="36"/>
      <c r="T1224" s="36"/>
      <c r="U1224" s="36"/>
      <c r="V1224" s="36"/>
      <c r="W1224" s="36"/>
      <c r="X1224" s="36"/>
      <c r="Y1224" s="36"/>
      <c r="Z1224" s="36"/>
      <c r="AA1224" s="36"/>
      <c r="AB1224" s="36"/>
      <c r="AC1224" s="36"/>
      <c r="AD1224" s="36"/>
      <c r="AE1224" s="36"/>
      <c r="AQ1224"/>
      <c r="AR1224"/>
      <c r="AY1224"/>
    </row>
    <row r="1225" spans="19:51" x14ac:dyDescent="0.25">
      <c r="S1225" s="36"/>
      <c r="T1225" s="36"/>
      <c r="U1225" s="36"/>
      <c r="V1225" s="36"/>
      <c r="W1225" s="36"/>
      <c r="X1225" s="36"/>
      <c r="Y1225" s="36"/>
      <c r="Z1225" s="36"/>
      <c r="AA1225" s="36"/>
      <c r="AB1225" s="36"/>
      <c r="AC1225" s="36"/>
      <c r="AD1225" s="36"/>
      <c r="AE1225" s="36"/>
      <c r="AQ1225"/>
      <c r="AR1225"/>
      <c r="AY1225"/>
    </row>
    <row r="1226" spans="19:51" x14ac:dyDescent="0.25">
      <c r="S1226" s="36"/>
      <c r="T1226" s="36"/>
      <c r="U1226" s="36"/>
      <c r="V1226" s="36"/>
      <c r="W1226" s="36"/>
      <c r="X1226" s="36"/>
      <c r="Y1226" s="36"/>
      <c r="Z1226" s="36"/>
      <c r="AA1226" s="36"/>
      <c r="AB1226" s="36"/>
      <c r="AC1226" s="36"/>
      <c r="AD1226" s="36"/>
      <c r="AE1226" s="36"/>
      <c r="AQ1226"/>
      <c r="AR1226"/>
      <c r="AY1226"/>
    </row>
    <row r="1227" spans="19:51" x14ac:dyDescent="0.25">
      <c r="S1227" s="36"/>
      <c r="T1227" s="36"/>
      <c r="U1227" s="36"/>
      <c r="V1227" s="36"/>
      <c r="W1227" s="36"/>
      <c r="X1227" s="36"/>
      <c r="Y1227" s="36"/>
      <c r="Z1227" s="36"/>
      <c r="AA1227" s="36"/>
      <c r="AB1227" s="36"/>
      <c r="AC1227" s="36"/>
      <c r="AD1227" s="36"/>
      <c r="AE1227" s="36"/>
      <c r="AQ1227"/>
      <c r="AR1227"/>
      <c r="AY1227"/>
    </row>
    <row r="1228" spans="19:51" x14ac:dyDescent="0.25">
      <c r="S1228" s="36"/>
      <c r="T1228" s="36"/>
      <c r="U1228" s="36"/>
      <c r="V1228" s="36"/>
      <c r="W1228" s="36"/>
      <c r="X1228" s="36"/>
      <c r="Y1228" s="36"/>
      <c r="Z1228" s="36"/>
      <c r="AA1228" s="36"/>
      <c r="AB1228" s="36"/>
      <c r="AC1228" s="36"/>
      <c r="AD1228" s="36"/>
      <c r="AE1228" s="36"/>
      <c r="AQ1228"/>
      <c r="AR1228"/>
      <c r="AY1228"/>
    </row>
    <row r="1229" spans="19:51" x14ac:dyDescent="0.25">
      <c r="S1229" s="36"/>
      <c r="T1229" s="36"/>
      <c r="U1229" s="36"/>
      <c r="V1229" s="36"/>
      <c r="W1229" s="36"/>
      <c r="X1229" s="36"/>
      <c r="Y1229" s="36"/>
      <c r="Z1229" s="36"/>
      <c r="AA1229" s="36"/>
      <c r="AB1229" s="36"/>
      <c r="AC1229" s="36"/>
      <c r="AD1229" s="36"/>
      <c r="AE1229" s="36"/>
      <c r="AQ1229"/>
      <c r="AR1229"/>
      <c r="AY1229"/>
    </row>
    <row r="1230" spans="19:51" x14ac:dyDescent="0.25">
      <c r="S1230" s="36"/>
      <c r="T1230" s="36"/>
      <c r="U1230" s="36"/>
      <c r="V1230" s="36"/>
      <c r="W1230" s="36"/>
      <c r="X1230" s="36"/>
      <c r="Y1230" s="36"/>
      <c r="Z1230" s="36"/>
      <c r="AA1230" s="36"/>
      <c r="AB1230" s="36"/>
      <c r="AC1230" s="36"/>
      <c r="AD1230" s="36"/>
      <c r="AE1230" s="36"/>
      <c r="AQ1230"/>
      <c r="AR1230"/>
      <c r="AY1230"/>
    </row>
    <row r="1231" spans="19:51" x14ac:dyDescent="0.25">
      <c r="S1231" s="36"/>
      <c r="T1231" s="36"/>
      <c r="U1231" s="36"/>
      <c r="V1231" s="36"/>
      <c r="W1231" s="36"/>
      <c r="X1231" s="36"/>
      <c r="Y1231" s="36"/>
      <c r="Z1231" s="36"/>
      <c r="AA1231" s="36"/>
      <c r="AB1231" s="36"/>
      <c r="AC1231" s="36"/>
      <c r="AD1231" s="36"/>
      <c r="AE1231" s="36"/>
      <c r="AQ1231"/>
      <c r="AR1231"/>
      <c r="AY1231"/>
    </row>
    <row r="1232" spans="19:51" x14ac:dyDescent="0.25">
      <c r="S1232" s="36"/>
      <c r="T1232" s="36"/>
      <c r="U1232" s="36"/>
      <c r="V1232" s="36"/>
      <c r="W1232" s="36"/>
      <c r="X1232" s="36"/>
      <c r="Y1232" s="36"/>
      <c r="Z1232" s="36"/>
      <c r="AA1232" s="36"/>
      <c r="AB1232" s="36"/>
      <c r="AC1232" s="36"/>
      <c r="AD1232" s="36"/>
      <c r="AE1232" s="36"/>
      <c r="AQ1232"/>
      <c r="AR1232"/>
      <c r="AY1232"/>
    </row>
    <row r="1233" spans="19:51" x14ac:dyDescent="0.25">
      <c r="S1233" s="36"/>
      <c r="T1233" s="36"/>
      <c r="U1233" s="36"/>
      <c r="V1233" s="36"/>
      <c r="W1233" s="36"/>
      <c r="X1233" s="36"/>
      <c r="Y1233" s="36"/>
      <c r="Z1233" s="36"/>
      <c r="AA1233" s="36"/>
      <c r="AB1233" s="36"/>
      <c r="AC1233" s="36"/>
      <c r="AD1233" s="36"/>
      <c r="AE1233" s="36"/>
      <c r="AQ1233"/>
      <c r="AR1233"/>
      <c r="AY1233"/>
    </row>
    <row r="1234" spans="19:51" x14ac:dyDescent="0.25">
      <c r="S1234" s="36"/>
      <c r="T1234" s="36"/>
      <c r="U1234" s="36"/>
      <c r="V1234" s="36"/>
      <c r="W1234" s="36"/>
      <c r="X1234" s="36"/>
      <c r="Y1234" s="36"/>
      <c r="Z1234" s="36"/>
      <c r="AA1234" s="36"/>
      <c r="AB1234" s="36"/>
      <c r="AC1234" s="36"/>
      <c r="AD1234" s="36"/>
      <c r="AE1234" s="36"/>
      <c r="AQ1234"/>
      <c r="AR1234"/>
      <c r="AY1234"/>
    </row>
    <row r="1235" spans="19:51" x14ac:dyDescent="0.25">
      <c r="S1235" s="36"/>
      <c r="T1235" s="36"/>
      <c r="U1235" s="36"/>
      <c r="V1235" s="36"/>
      <c r="W1235" s="36"/>
      <c r="X1235" s="36"/>
      <c r="Y1235" s="36"/>
      <c r="Z1235" s="36"/>
      <c r="AA1235" s="36"/>
      <c r="AB1235" s="36"/>
      <c r="AC1235" s="36"/>
      <c r="AD1235" s="36"/>
      <c r="AE1235" s="36"/>
      <c r="AQ1235"/>
      <c r="AR1235"/>
      <c r="AY1235"/>
    </row>
    <row r="1236" spans="19:51" x14ac:dyDescent="0.25">
      <c r="S1236" s="36"/>
      <c r="T1236" s="36"/>
      <c r="U1236" s="36"/>
      <c r="V1236" s="36"/>
      <c r="W1236" s="36"/>
      <c r="X1236" s="36"/>
      <c r="Y1236" s="36"/>
      <c r="Z1236" s="36"/>
      <c r="AA1236" s="36"/>
      <c r="AB1236" s="36"/>
      <c r="AC1236" s="36"/>
      <c r="AD1236" s="36"/>
      <c r="AE1236" s="36"/>
      <c r="AQ1236"/>
      <c r="AR1236"/>
      <c r="AY1236"/>
    </row>
    <row r="1237" spans="19:51" x14ac:dyDescent="0.25">
      <c r="S1237" s="36"/>
      <c r="T1237" s="36"/>
      <c r="U1237" s="36"/>
      <c r="V1237" s="36"/>
      <c r="W1237" s="36"/>
      <c r="X1237" s="36"/>
      <c r="Y1237" s="36"/>
      <c r="Z1237" s="36"/>
      <c r="AA1237" s="36"/>
      <c r="AB1237" s="36"/>
      <c r="AC1237" s="36"/>
      <c r="AD1237" s="36"/>
      <c r="AE1237" s="36"/>
      <c r="AQ1237"/>
      <c r="AR1237"/>
      <c r="AY1237"/>
    </row>
    <row r="1238" spans="19:51" x14ac:dyDescent="0.25">
      <c r="S1238" s="36"/>
      <c r="T1238" s="36"/>
      <c r="U1238" s="36"/>
      <c r="V1238" s="36"/>
      <c r="W1238" s="36"/>
      <c r="X1238" s="36"/>
      <c r="Y1238" s="36"/>
      <c r="Z1238" s="36"/>
      <c r="AA1238" s="36"/>
      <c r="AB1238" s="36"/>
      <c r="AC1238" s="36"/>
      <c r="AD1238" s="36"/>
      <c r="AE1238" s="36"/>
      <c r="AQ1238"/>
      <c r="AR1238"/>
      <c r="AY1238"/>
    </row>
    <row r="1239" spans="19:51" x14ac:dyDescent="0.25">
      <c r="S1239" s="36"/>
      <c r="T1239" s="36"/>
      <c r="U1239" s="36"/>
      <c r="V1239" s="36"/>
      <c r="W1239" s="36"/>
      <c r="X1239" s="36"/>
      <c r="Y1239" s="36"/>
      <c r="Z1239" s="36"/>
      <c r="AA1239" s="36"/>
      <c r="AB1239" s="36"/>
      <c r="AC1239" s="36"/>
      <c r="AD1239" s="36"/>
      <c r="AE1239" s="36"/>
      <c r="AQ1239"/>
      <c r="AR1239"/>
      <c r="AY1239"/>
    </row>
    <row r="1240" spans="19:51" x14ac:dyDescent="0.25">
      <c r="S1240" s="36"/>
      <c r="T1240" s="36"/>
      <c r="U1240" s="36"/>
      <c r="V1240" s="36"/>
      <c r="W1240" s="36"/>
      <c r="X1240" s="36"/>
      <c r="Y1240" s="36"/>
      <c r="Z1240" s="36"/>
      <c r="AA1240" s="36"/>
      <c r="AB1240" s="36"/>
      <c r="AC1240" s="36"/>
      <c r="AD1240" s="36"/>
      <c r="AE1240" s="36"/>
      <c r="AQ1240"/>
      <c r="AR1240"/>
      <c r="AY1240"/>
    </row>
    <row r="1241" spans="19:51" x14ac:dyDescent="0.25">
      <c r="S1241" s="36"/>
      <c r="T1241" s="36"/>
      <c r="U1241" s="36"/>
      <c r="V1241" s="36"/>
      <c r="W1241" s="36"/>
      <c r="X1241" s="36"/>
      <c r="Y1241" s="36"/>
      <c r="Z1241" s="36"/>
      <c r="AA1241" s="36"/>
      <c r="AB1241" s="36"/>
      <c r="AC1241" s="36"/>
      <c r="AD1241" s="36"/>
      <c r="AE1241" s="36"/>
      <c r="AQ1241"/>
      <c r="AR1241"/>
      <c r="AY1241"/>
    </row>
    <row r="1242" spans="19:51" x14ac:dyDescent="0.25">
      <c r="S1242" s="36"/>
      <c r="T1242" s="36"/>
      <c r="U1242" s="36"/>
      <c r="V1242" s="36"/>
      <c r="W1242" s="36"/>
      <c r="X1242" s="36"/>
      <c r="Y1242" s="36"/>
      <c r="Z1242" s="36"/>
      <c r="AA1242" s="36"/>
      <c r="AB1242" s="36"/>
      <c r="AC1242" s="36"/>
      <c r="AD1242" s="36"/>
      <c r="AE1242" s="36"/>
      <c r="AQ1242"/>
      <c r="AR1242"/>
      <c r="AY1242"/>
    </row>
    <row r="1243" spans="19:51" x14ac:dyDescent="0.25">
      <c r="S1243" s="36"/>
      <c r="T1243" s="36"/>
      <c r="U1243" s="36"/>
      <c r="V1243" s="36"/>
      <c r="W1243" s="36"/>
      <c r="X1243" s="36"/>
      <c r="Y1243" s="36"/>
      <c r="Z1243" s="36"/>
      <c r="AA1243" s="36"/>
      <c r="AB1243" s="36"/>
      <c r="AC1243" s="36"/>
      <c r="AD1243" s="36"/>
      <c r="AE1243" s="36"/>
      <c r="AQ1243"/>
      <c r="AR1243"/>
      <c r="AY1243"/>
    </row>
    <row r="1244" spans="19:51" x14ac:dyDescent="0.25">
      <c r="S1244" s="36"/>
      <c r="T1244" s="36"/>
      <c r="U1244" s="36"/>
      <c r="V1244" s="36"/>
      <c r="W1244" s="36"/>
      <c r="X1244" s="36"/>
      <c r="Y1244" s="36"/>
      <c r="Z1244" s="36"/>
      <c r="AA1244" s="36"/>
      <c r="AB1244" s="36"/>
      <c r="AC1244" s="36"/>
      <c r="AD1244" s="36"/>
      <c r="AE1244" s="36"/>
      <c r="AQ1244"/>
      <c r="AR1244"/>
      <c r="AY1244"/>
    </row>
    <row r="1245" spans="19:51" x14ac:dyDescent="0.25">
      <c r="S1245" s="36"/>
      <c r="T1245" s="36"/>
      <c r="U1245" s="36"/>
      <c r="V1245" s="36"/>
      <c r="W1245" s="36"/>
      <c r="X1245" s="36"/>
      <c r="Y1245" s="36"/>
      <c r="Z1245" s="36"/>
      <c r="AA1245" s="36"/>
      <c r="AB1245" s="36"/>
      <c r="AC1245" s="36"/>
      <c r="AD1245" s="36"/>
      <c r="AE1245" s="36"/>
      <c r="AQ1245"/>
      <c r="AR1245"/>
      <c r="AY1245"/>
    </row>
    <row r="1246" spans="19:51" x14ac:dyDescent="0.25">
      <c r="S1246" s="36"/>
      <c r="T1246" s="36"/>
      <c r="U1246" s="36"/>
      <c r="V1246" s="36"/>
      <c r="W1246" s="36"/>
      <c r="X1246" s="36"/>
      <c r="Y1246" s="36"/>
      <c r="Z1246" s="36"/>
      <c r="AA1246" s="36"/>
      <c r="AB1246" s="36"/>
      <c r="AC1246" s="36"/>
      <c r="AD1246" s="36"/>
      <c r="AE1246" s="36"/>
      <c r="AQ1246"/>
      <c r="AR1246"/>
      <c r="AY1246"/>
    </row>
    <row r="1247" spans="19:51" x14ac:dyDescent="0.25">
      <c r="S1247" s="36"/>
      <c r="T1247" s="36"/>
      <c r="U1247" s="36"/>
      <c r="V1247" s="36"/>
      <c r="W1247" s="36"/>
      <c r="X1247" s="36"/>
      <c r="Y1247" s="36"/>
      <c r="Z1247" s="36"/>
      <c r="AA1247" s="36"/>
      <c r="AB1247" s="36"/>
      <c r="AC1247" s="36"/>
      <c r="AD1247" s="36"/>
      <c r="AE1247" s="36"/>
      <c r="AQ1247"/>
      <c r="AR1247"/>
      <c r="AY1247"/>
    </row>
    <row r="1248" spans="19:51" x14ac:dyDescent="0.25">
      <c r="S1248" s="36"/>
      <c r="T1248" s="36"/>
      <c r="U1248" s="36"/>
      <c r="V1248" s="36"/>
      <c r="W1248" s="36"/>
      <c r="X1248" s="36"/>
      <c r="Y1248" s="36"/>
      <c r="Z1248" s="36"/>
      <c r="AA1248" s="36"/>
      <c r="AB1248" s="36"/>
      <c r="AC1248" s="36"/>
      <c r="AD1248" s="36"/>
      <c r="AE1248" s="36"/>
      <c r="AQ1248"/>
      <c r="AR1248"/>
      <c r="AY1248"/>
    </row>
    <row r="1249" spans="19:51" x14ac:dyDescent="0.25">
      <c r="S1249" s="36"/>
      <c r="T1249" s="36"/>
      <c r="U1249" s="36"/>
      <c r="V1249" s="36"/>
      <c r="W1249" s="36"/>
      <c r="X1249" s="36"/>
      <c r="Y1249" s="36"/>
      <c r="Z1249" s="36"/>
      <c r="AA1249" s="36"/>
      <c r="AB1249" s="36"/>
      <c r="AC1249" s="36"/>
      <c r="AD1249" s="36"/>
      <c r="AE1249" s="36"/>
      <c r="AQ1249"/>
      <c r="AR1249"/>
      <c r="AY1249"/>
    </row>
    <row r="1250" spans="19:51" x14ac:dyDescent="0.25">
      <c r="S1250" s="36"/>
      <c r="T1250" s="36"/>
      <c r="U1250" s="36"/>
      <c r="V1250" s="36"/>
      <c r="W1250" s="36"/>
      <c r="X1250" s="36"/>
      <c r="Y1250" s="36"/>
      <c r="Z1250" s="36"/>
      <c r="AA1250" s="36"/>
      <c r="AB1250" s="36"/>
      <c r="AC1250" s="36"/>
      <c r="AD1250" s="36"/>
      <c r="AE1250" s="36"/>
      <c r="AQ1250"/>
      <c r="AR1250"/>
      <c r="AY1250"/>
    </row>
    <row r="1251" spans="19:51" x14ac:dyDescent="0.25">
      <c r="S1251" s="36"/>
      <c r="T1251" s="36"/>
      <c r="U1251" s="36"/>
      <c r="V1251" s="36"/>
      <c r="W1251" s="36"/>
      <c r="X1251" s="36"/>
      <c r="Y1251" s="36"/>
      <c r="Z1251" s="36"/>
      <c r="AA1251" s="36"/>
      <c r="AB1251" s="36"/>
      <c r="AC1251" s="36"/>
      <c r="AD1251" s="36"/>
      <c r="AE1251" s="36"/>
      <c r="AQ1251"/>
      <c r="AR1251"/>
      <c r="AY1251"/>
    </row>
    <row r="1252" spans="19:51" x14ac:dyDescent="0.25">
      <c r="S1252" s="36"/>
      <c r="T1252" s="36"/>
      <c r="U1252" s="36"/>
      <c r="V1252" s="36"/>
      <c r="W1252" s="36"/>
      <c r="X1252" s="36"/>
      <c r="Y1252" s="36"/>
      <c r="Z1252" s="36"/>
      <c r="AA1252" s="36"/>
      <c r="AB1252" s="36"/>
      <c r="AC1252" s="36"/>
      <c r="AD1252" s="36"/>
      <c r="AE1252" s="36"/>
      <c r="AQ1252"/>
      <c r="AR1252"/>
      <c r="AY1252"/>
    </row>
    <row r="1253" spans="19:51" x14ac:dyDescent="0.25">
      <c r="S1253" s="36"/>
      <c r="T1253" s="36"/>
      <c r="U1253" s="36"/>
      <c r="V1253" s="36"/>
      <c r="W1253" s="36"/>
      <c r="X1253" s="36"/>
      <c r="Y1253" s="36"/>
      <c r="Z1253" s="36"/>
      <c r="AA1253" s="36"/>
      <c r="AB1253" s="36"/>
      <c r="AC1253" s="36"/>
      <c r="AD1253" s="36"/>
      <c r="AE1253" s="36"/>
      <c r="AQ1253"/>
      <c r="AR1253"/>
      <c r="AY1253"/>
    </row>
    <row r="1254" spans="19:51" x14ac:dyDescent="0.25">
      <c r="S1254" s="36"/>
      <c r="T1254" s="36"/>
      <c r="U1254" s="36"/>
      <c r="V1254" s="36"/>
      <c r="W1254" s="36"/>
      <c r="X1254" s="36"/>
      <c r="Y1254" s="36"/>
      <c r="Z1254" s="36"/>
      <c r="AA1254" s="36"/>
      <c r="AB1254" s="36"/>
      <c r="AC1254" s="36"/>
      <c r="AD1254" s="36"/>
      <c r="AE1254" s="36"/>
      <c r="AQ1254"/>
      <c r="AR1254"/>
      <c r="AY1254"/>
    </row>
    <row r="1255" spans="19:51" x14ac:dyDescent="0.25">
      <c r="S1255" s="36"/>
      <c r="T1255" s="36"/>
      <c r="U1255" s="36"/>
      <c r="V1255" s="36"/>
      <c r="W1255" s="36"/>
      <c r="X1255" s="36"/>
      <c r="Y1255" s="36"/>
      <c r="Z1255" s="36"/>
      <c r="AA1255" s="36"/>
      <c r="AB1255" s="36"/>
      <c r="AC1255" s="36"/>
      <c r="AD1255" s="36"/>
      <c r="AE1255" s="36"/>
      <c r="AQ1255"/>
      <c r="AR1255"/>
      <c r="AY1255"/>
    </row>
    <row r="1256" spans="19:51" x14ac:dyDescent="0.25">
      <c r="S1256" s="36"/>
      <c r="T1256" s="36"/>
      <c r="U1256" s="36"/>
      <c r="V1256" s="36"/>
      <c r="W1256" s="36"/>
      <c r="X1256" s="36"/>
      <c r="Y1256" s="36"/>
      <c r="Z1256" s="36"/>
      <c r="AA1256" s="36"/>
      <c r="AB1256" s="36"/>
      <c r="AC1256" s="36"/>
      <c r="AD1256" s="36"/>
      <c r="AE1256" s="36"/>
      <c r="AQ1256"/>
      <c r="AR1256"/>
      <c r="AY1256"/>
    </row>
    <row r="1257" spans="19:51" x14ac:dyDescent="0.25">
      <c r="S1257" s="36"/>
      <c r="T1257" s="36"/>
      <c r="U1257" s="36"/>
      <c r="V1257" s="36"/>
      <c r="W1257" s="36"/>
      <c r="X1257" s="36"/>
      <c r="Y1257" s="36"/>
      <c r="Z1257" s="36"/>
      <c r="AA1257" s="36"/>
      <c r="AB1257" s="36"/>
      <c r="AC1257" s="36"/>
      <c r="AD1257" s="36"/>
      <c r="AE1257" s="36"/>
      <c r="AQ1257"/>
      <c r="AR1257"/>
      <c r="AY1257"/>
    </row>
    <row r="1258" spans="19:51" x14ac:dyDescent="0.25">
      <c r="S1258" s="36"/>
      <c r="T1258" s="36"/>
      <c r="U1258" s="36"/>
      <c r="V1258" s="36"/>
      <c r="W1258" s="36"/>
      <c r="X1258" s="36"/>
      <c r="Y1258" s="36"/>
      <c r="Z1258" s="36"/>
      <c r="AA1258" s="36"/>
      <c r="AB1258" s="36"/>
      <c r="AC1258" s="36"/>
      <c r="AD1258" s="36"/>
      <c r="AE1258" s="36"/>
      <c r="AQ1258"/>
      <c r="AR1258"/>
      <c r="AY1258"/>
    </row>
    <row r="1259" spans="19:51" x14ac:dyDescent="0.25">
      <c r="S1259" s="36"/>
      <c r="T1259" s="36"/>
      <c r="U1259" s="36"/>
      <c r="V1259" s="36"/>
      <c r="W1259" s="36"/>
      <c r="X1259" s="36"/>
      <c r="Y1259" s="36"/>
      <c r="Z1259" s="36"/>
      <c r="AA1259" s="36"/>
      <c r="AB1259" s="36"/>
      <c r="AC1259" s="36"/>
      <c r="AD1259" s="36"/>
      <c r="AE1259" s="36"/>
      <c r="AQ1259"/>
      <c r="AR1259"/>
      <c r="AY1259"/>
    </row>
    <row r="1260" spans="19:51" x14ac:dyDescent="0.25">
      <c r="S1260" s="36"/>
      <c r="T1260" s="36"/>
      <c r="U1260" s="36"/>
      <c r="V1260" s="36"/>
      <c r="W1260" s="36"/>
      <c r="X1260" s="36"/>
      <c r="Y1260" s="36"/>
      <c r="Z1260" s="36"/>
      <c r="AA1260" s="36"/>
      <c r="AB1260" s="36"/>
      <c r="AC1260" s="36"/>
      <c r="AD1260" s="36"/>
      <c r="AE1260" s="36"/>
      <c r="AQ1260"/>
      <c r="AR1260"/>
      <c r="AY1260"/>
    </row>
    <row r="1261" spans="19:51" x14ac:dyDescent="0.25">
      <c r="S1261" s="36"/>
      <c r="T1261" s="36"/>
      <c r="U1261" s="36"/>
      <c r="V1261" s="36"/>
      <c r="W1261" s="36"/>
      <c r="X1261" s="36"/>
      <c r="Y1261" s="36"/>
      <c r="Z1261" s="36"/>
      <c r="AA1261" s="36"/>
      <c r="AB1261" s="36"/>
      <c r="AC1261" s="36"/>
      <c r="AD1261" s="36"/>
      <c r="AE1261" s="36"/>
      <c r="AQ1261"/>
      <c r="AR1261"/>
      <c r="AY1261"/>
    </row>
    <row r="1262" spans="19:51" x14ac:dyDescent="0.25">
      <c r="S1262" s="36"/>
      <c r="T1262" s="36"/>
      <c r="U1262" s="36"/>
      <c r="V1262" s="36"/>
      <c r="W1262" s="36"/>
      <c r="X1262" s="36"/>
      <c r="Y1262" s="36"/>
      <c r="Z1262" s="36"/>
      <c r="AA1262" s="36"/>
      <c r="AB1262" s="36"/>
      <c r="AC1262" s="36"/>
      <c r="AD1262" s="36"/>
      <c r="AE1262" s="36"/>
      <c r="AQ1262"/>
      <c r="AR1262"/>
      <c r="AY1262"/>
    </row>
    <row r="1263" spans="19:51" x14ac:dyDescent="0.25">
      <c r="S1263" s="36"/>
      <c r="T1263" s="36"/>
      <c r="U1263" s="36"/>
      <c r="V1263" s="36"/>
      <c r="W1263" s="36"/>
      <c r="X1263" s="36"/>
      <c r="Y1263" s="36"/>
      <c r="Z1263" s="36"/>
      <c r="AA1263" s="36"/>
      <c r="AB1263" s="36"/>
      <c r="AC1263" s="36"/>
      <c r="AD1263" s="36"/>
      <c r="AE1263" s="36"/>
      <c r="AQ1263"/>
      <c r="AR1263"/>
      <c r="AY1263"/>
    </row>
    <row r="1264" spans="19:51" x14ac:dyDescent="0.25">
      <c r="S1264" s="36"/>
      <c r="T1264" s="36"/>
      <c r="U1264" s="36"/>
      <c r="V1264" s="36"/>
      <c r="W1264" s="36"/>
      <c r="X1264" s="36"/>
      <c r="Y1264" s="36"/>
      <c r="Z1264" s="36"/>
      <c r="AA1264" s="36"/>
      <c r="AB1264" s="36"/>
      <c r="AC1264" s="36"/>
      <c r="AD1264" s="36"/>
      <c r="AE1264" s="36"/>
      <c r="AQ1264"/>
      <c r="AR1264"/>
      <c r="AY1264"/>
    </row>
    <row r="1265" spans="19:51" x14ac:dyDescent="0.25">
      <c r="S1265" s="36"/>
      <c r="T1265" s="36"/>
      <c r="U1265" s="36"/>
      <c r="V1265" s="36"/>
      <c r="W1265" s="36"/>
      <c r="X1265" s="36"/>
      <c r="Y1265" s="36"/>
      <c r="Z1265" s="36"/>
      <c r="AA1265" s="36"/>
      <c r="AB1265" s="36"/>
      <c r="AC1265" s="36"/>
      <c r="AD1265" s="36"/>
      <c r="AE1265" s="36"/>
      <c r="AQ1265"/>
      <c r="AR1265"/>
      <c r="AY1265"/>
    </row>
    <row r="1266" spans="19:51" x14ac:dyDescent="0.25">
      <c r="S1266" s="36"/>
      <c r="T1266" s="36"/>
      <c r="U1266" s="36"/>
      <c r="V1266" s="36"/>
      <c r="W1266" s="36"/>
      <c r="X1266" s="36"/>
      <c r="Y1266" s="36"/>
      <c r="Z1266" s="36"/>
      <c r="AA1266" s="36"/>
      <c r="AB1266" s="36"/>
      <c r="AC1266" s="36"/>
      <c r="AD1266" s="36"/>
      <c r="AE1266" s="36"/>
      <c r="AQ1266"/>
      <c r="AR1266"/>
      <c r="AY1266"/>
    </row>
    <row r="1267" spans="19:51" x14ac:dyDescent="0.25">
      <c r="S1267" s="36"/>
      <c r="T1267" s="36"/>
      <c r="U1267" s="36"/>
      <c r="V1267" s="36"/>
      <c r="W1267" s="36"/>
      <c r="X1267" s="36"/>
      <c r="Y1267" s="36"/>
      <c r="Z1267" s="36"/>
      <c r="AA1267" s="36"/>
      <c r="AB1267" s="36"/>
      <c r="AC1267" s="36"/>
      <c r="AD1267" s="36"/>
      <c r="AE1267" s="36"/>
      <c r="AQ1267"/>
      <c r="AR1267"/>
      <c r="AY1267"/>
    </row>
    <row r="1268" spans="19:51" x14ac:dyDescent="0.25">
      <c r="S1268" s="36"/>
      <c r="T1268" s="36"/>
      <c r="U1268" s="36"/>
      <c r="V1268" s="36"/>
      <c r="W1268" s="36"/>
      <c r="X1268" s="36"/>
      <c r="Y1268" s="36"/>
      <c r="Z1268" s="36"/>
      <c r="AA1268" s="36"/>
      <c r="AB1268" s="36"/>
      <c r="AC1268" s="36"/>
      <c r="AD1268" s="36"/>
      <c r="AE1268" s="36"/>
      <c r="AQ1268"/>
      <c r="AR1268"/>
      <c r="AY1268"/>
    </row>
    <row r="1269" spans="19:51" x14ac:dyDescent="0.25">
      <c r="S1269" s="36"/>
      <c r="T1269" s="36"/>
      <c r="U1269" s="36"/>
      <c r="V1269" s="36"/>
      <c r="W1269" s="36"/>
      <c r="X1269" s="36"/>
      <c r="Y1269" s="36"/>
      <c r="Z1269" s="36"/>
      <c r="AA1269" s="36"/>
      <c r="AB1269" s="36"/>
      <c r="AC1269" s="36"/>
      <c r="AD1269" s="36"/>
      <c r="AE1269" s="36"/>
      <c r="AQ1269"/>
      <c r="AR1269"/>
      <c r="AY1269"/>
    </row>
    <row r="1270" spans="19:51" x14ac:dyDescent="0.25">
      <c r="S1270" s="36"/>
      <c r="T1270" s="36"/>
      <c r="U1270" s="36"/>
      <c r="V1270" s="36"/>
      <c r="W1270" s="36"/>
      <c r="X1270" s="36"/>
      <c r="Y1270" s="36"/>
      <c r="Z1270" s="36"/>
      <c r="AA1270" s="36"/>
      <c r="AB1270" s="36"/>
      <c r="AC1270" s="36"/>
      <c r="AD1270" s="36"/>
      <c r="AE1270" s="36"/>
      <c r="AQ1270"/>
      <c r="AR1270"/>
      <c r="AY1270"/>
    </row>
    <row r="1271" spans="19:51" x14ac:dyDescent="0.25">
      <c r="S1271" s="36"/>
      <c r="T1271" s="36"/>
      <c r="U1271" s="36"/>
      <c r="V1271" s="36"/>
      <c r="W1271" s="36"/>
      <c r="X1271" s="36"/>
      <c r="Y1271" s="36"/>
      <c r="Z1271" s="36"/>
      <c r="AA1271" s="36"/>
      <c r="AB1271" s="36"/>
      <c r="AC1271" s="36"/>
      <c r="AD1271" s="36"/>
      <c r="AE1271" s="36"/>
      <c r="AQ1271"/>
      <c r="AR1271"/>
      <c r="AY1271"/>
    </row>
    <row r="1272" spans="19:51" x14ac:dyDescent="0.25">
      <c r="S1272" s="36"/>
      <c r="T1272" s="36"/>
      <c r="U1272" s="36"/>
      <c r="V1272" s="36"/>
      <c r="W1272" s="36"/>
      <c r="X1272" s="36"/>
      <c r="Y1272" s="36"/>
      <c r="Z1272" s="36"/>
      <c r="AA1272" s="36"/>
      <c r="AB1272" s="36"/>
      <c r="AC1272" s="36"/>
      <c r="AD1272" s="36"/>
      <c r="AE1272" s="36"/>
      <c r="AQ1272"/>
      <c r="AR1272"/>
      <c r="AY1272"/>
    </row>
    <row r="1273" spans="19:51" x14ac:dyDescent="0.25">
      <c r="S1273" s="36"/>
      <c r="T1273" s="36"/>
      <c r="U1273" s="36"/>
      <c r="V1273" s="36"/>
      <c r="W1273" s="36"/>
      <c r="X1273" s="36"/>
      <c r="Y1273" s="36"/>
      <c r="Z1273" s="36"/>
      <c r="AA1273" s="36"/>
      <c r="AB1273" s="36"/>
      <c r="AC1273" s="36"/>
      <c r="AD1273" s="36"/>
      <c r="AE1273" s="36"/>
      <c r="AQ1273"/>
      <c r="AR1273"/>
      <c r="AY1273"/>
    </row>
    <row r="1274" spans="19:51" x14ac:dyDescent="0.25">
      <c r="S1274" s="36"/>
      <c r="T1274" s="36"/>
      <c r="U1274" s="36"/>
      <c r="V1274" s="36"/>
      <c r="W1274" s="36"/>
      <c r="X1274" s="36"/>
      <c r="Y1274" s="36"/>
      <c r="Z1274" s="36"/>
      <c r="AA1274" s="36"/>
      <c r="AB1274" s="36"/>
      <c r="AC1274" s="36"/>
      <c r="AD1274" s="36"/>
      <c r="AE1274" s="36"/>
      <c r="AQ1274"/>
      <c r="AR1274"/>
      <c r="AY1274"/>
    </row>
    <row r="1275" spans="19:51" x14ac:dyDescent="0.25">
      <c r="S1275" s="36"/>
      <c r="T1275" s="36"/>
      <c r="U1275" s="36"/>
      <c r="V1275" s="36"/>
      <c r="W1275" s="36"/>
      <c r="X1275" s="36"/>
      <c r="Y1275" s="36"/>
      <c r="Z1275" s="36"/>
      <c r="AA1275" s="36"/>
      <c r="AB1275" s="36"/>
      <c r="AC1275" s="36"/>
      <c r="AD1275" s="36"/>
      <c r="AE1275" s="36"/>
      <c r="AQ1275"/>
      <c r="AR1275"/>
      <c r="AY1275"/>
    </row>
    <row r="1276" spans="19:51" x14ac:dyDescent="0.25">
      <c r="S1276" s="36"/>
      <c r="T1276" s="36"/>
      <c r="U1276" s="36"/>
      <c r="V1276" s="36"/>
      <c r="W1276" s="36"/>
      <c r="X1276" s="36"/>
      <c r="Y1276" s="36"/>
      <c r="Z1276" s="36"/>
      <c r="AA1276" s="36"/>
      <c r="AB1276" s="36"/>
      <c r="AC1276" s="36"/>
      <c r="AD1276" s="36"/>
      <c r="AE1276" s="36"/>
      <c r="AQ1276"/>
      <c r="AR1276"/>
      <c r="AY1276"/>
    </row>
    <row r="1277" spans="19:51" x14ac:dyDescent="0.25">
      <c r="S1277" s="36"/>
      <c r="T1277" s="36"/>
      <c r="U1277" s="36"/>
      <c r="V1277" s="36"/>
      <c r="W1277" s="36"/>
      <c r="X1277" s="36"/>
      <c r="Y1277" s="36"/>
      <c r="Z1277" s="36"/>
      <c r="AA1277" s="36"/>
      <c r="AB1277" s="36"/>
      <c r="AC1277" s="36"/>
      <c r="AD1277" s="36"/>
      <c r="AE1277" s="36"/>
      <c r="AQ1277"/>
      <c r="AR1277"/>
      <c r="AY1277"/>
    </row>
    <row r="1278" spans="19:51" x14ac:dyDescent="0.25">
      <c r="S1278" s="36"/>
      <c r="T1278" s="36"/>
      <c r="U1278" s="36"/>
      <c r="V1278" s="36"/>
      <c r="W1278" s="36"/>
      <c r="X1278" s="36"/>
      <c r="Y1278" s="36"/>
      <c r="Z1278" s="36"/>
      <c r="AA1278" s="36"/>
      <c r="AB1278" s="36"/>
      <c r="AC1278" s="36"/>
      <c r="AD1278" s="36"/>
      <c r="AE1278" s="36"/>
      <c r="AQ1278"/>
      <c r="AR1278"/>
      <c r="AY1278"/>
    </row>
    <row r="1279" spans="19:51" x14ac:dyDescent="0.25">
      <c r="S1279" s="36"/>
      <c r="T1279" s="36"/>
      <c r="U1279" s="36"/>
      <c r="V1279" s="36"/>
      <c r="W1279" s="36"/>
      <c r="X1279" s="36"/>
      <c r="Y1279" s="36"/>
      <c r="Z1279" s="36"/>
      <c r="AA1279" s="36"/>
      <c r="AB1279" s="36"/>
      <c r="AC1279" s="36"/>
      <c r="AD1279" s="36"/>
      <c r="AE1279" s="36"/>
      <c r="AQ1279"/>
      <c r="AR1279"/>
      <c r="AY1279"/>
    </row>
    <row r="1280" spans="19:51" x14ac:dyDescent="0.25">
      <c r="S1280" s="36"/>
      <c r="T1280" s="36"/>
      <c r="U1280" s="36"/>
      <c r="V1280" s="36"/>
      <c r="W1280" s="36"/>
      <c r="X1280" s="36"/>
      <c r="Y1280" s="36"/>
      <c r="Z1280" s="36"/>
      <c r="AA1280" s="36"/>
      <c r="AB1280" s="36"/>
      <c r="AC1280" s="36"/>
      <c r="AD1280" s="36"/>
      <c r="AE1280" s="36"/>
      <c r="AQ1280"/>
      <c r="AR1280"/>
      <c r="AY1280"/>
    </row>
    <row r="1281" spans="19:51" x14ac:dyDescent="0.25">
      <c r="S1281" s="36"/>
      <c r="T1281" s="36"/>
      <c r="U1281" s="36"/>
      <c r="V1281" s="36"/>
      <c r="W1281" s="36"/>
      <c r="X1281" s="36"/>
      <c r="Y1281" s="36"/>
      <c r="Z1281" s="36"/>
      <c r="AA1281" s="36"/>
      <c r="AB1281" s="36"/>
      <c r="AC1281" s="36"/>
      <c r="AD1281" s="36"/>
      <c r="AE1281" s="36"/>
      <c r="AQ1281"/>
      <c r="AR1281"/>
      <c r="AY1281"/>
    </row>
    <row r="1282" spans="19:51" x14ac:dyDescent="0.25">
      <c r="S1282" s="36"/>
      <c r="T1282" s="36"/>
      <c r="U1282" s="36"/>
      <c r="V1282" s="36"/>
      <c r="W1282" s="36"/>
      <c r="X1282" s="36"/>
      <c r="Y1282" s="36"/>
      <c r="Z1282" s="36"/>
      <c r="AA1282" s="36"/>
      <c r="AB1282" s="36"/>
      <c r="AC1282" s="36"/>
      <c r="AD1282" s="36"/>
      <c r="AE1282" s="36"/>
      <c r="AQ1282"/>
      <c r="AR1282"/>
      <c r="AY1282"/>
    </row>
    <row r="1283" spans="19:51" x14ac:dyDescent="0.25">
      <c r="S1283" s="36"/>
      <c r="T1283" s="36"/>
      <c r="U1283" s="36"/>
      <c r="V1283" s="36"/>
      <c r="W1283" s="36"/>
      <c r="X1283" s="36"/>
      <c r="Y1283" s="36"/>
      <c r="Z1283" s="36"/>
      <c r="AA1283" s="36"/>
      <c r="AB1283" s="36"/>
      <c r="AC1283" s="36"/>
      <c r="AD1283" s="36"/>
      <c r="AE1283" s="36"/>
      <c r="AQ1283"/>
      <c r="AR1283"/>
      <c r="AY1283"/>
    </row>
    <row r="1284" spans="19:51" x14ac:dyDescent="0.25">
      <c r="S1284" s="36"/>
      <c r="T1284" s="36"/>
      <c r="U1284" s="36"/>
      <c r="V1284" s="36"/>
      <c r="W1284" s="36"/>
      <c r="X1284" s="36"/>
      <c r="Y1284" s="36"/>
      <c r="Z1284" s="36"/>
      <c r="AA1284" s="36"/>
      <c r="AB1284" s="36"/>
      <c r="AC1284" s="36"/>
      <c r="AD1284" s="36"/>
      <c r="AE1284" s="36"/>
      <c r="AQ1284"/>
      <c r="AR1284"/>
      <c r="AY1284"/>
    </row>
    <row r="1285" spans="19:51" x14ac:dyDescent="0.25">
      <c r="S1285" s="36"/>
      <c r="T1285" s="36"/>
      <c r="U1285" s="36"/>
      <c r="V1285" s="36"/>
      <c r="W1285" s="36"/>
      <c r="X1285" s="36"/>
      <c r="Y1285" s="36"/>
      <c r="Z1285" s="36"/>
      <c r="AA1285" s="36"/>
      <c r="AB1285" s="36"/>
      <c r="AC1285" s="36"/>
      <c r="AD1285" s="36"/>
      <c r="AE1285" s="36"/>
      <c r="AQ1285"/>
      <c r="AR1285"/>
      <c r="AY1285"/>
    </row>
    <row r="1286" spans="19:51" x14ac:dyDescent="0.25">
      <c r="S1286" s="36"/>
      <c r="T1286" s="36"/>
      <c r="U1286" s="36"/>
      <c r="V1286" s="36"/>
      <c r="W1286" s="36"/>
      <c r="X1286" s="36"/>
      <c r="Y1286" s="36"/>
      <c r="Z1286" s="36"/>
      <c r="AA1286" s="36"/>
      <c r="AB1286" s="36"/>
      <c r="AC1286" s="36"/>
      <c r="AD1286" s="36"/>
      <c r="AE1286" s="36"/>
      <c r="AQ1286"/>
      <c r="AR1286"/>
      <c r="AY1286"/>
    </row>
    <row r="1287" spans="19:51" x14ac:dyDescent="0.25">
      <c r="S1287" s="36"/>
      <c r="T1287" s="36"/>
      <c r="U1287" s="36"/>
      <c r="V1287" s="36"/>
      <c r="W1287" s="36"/>
      <c r="X1287" s="36"/>
      <c r="Y1287" s="36"/>
      <c r="Z1287" s="36"/>
      <c r="AA1287" s="36"/>
      <c r="AB1287" s="36"/>
      <c r="AC1287" s="36"/>
      <c r="AD1287" s="36"/>
      <c r="AE1287" s="36"/>
      <c r="AQ1287"/>
      <c r="AR1287"/>
      <c r="AY1287"/>
    </row>
    <row r="1288" spans="19:51" x14ac:dyDescent="0.25">
      <c r="S1288" s="36"/>
      <c r="T1288" s="36"/>
      <c r="U1288" s="36"/>
      <c r="V1288" s="36"/>
      <c r="W1288" s="36"/>
      <c r="X1288" s="36"/>
      <c r="Y1288" s="36"/>
      <c r="Z1288" s="36"/>
      <c r="AA1288" s="36"/>
      <c r="AB1288" s="36"/>
      <c r="AC1288" s="36"/>
      <c r="AD1288" s="36"/>
      <c r="AE1288" s="36"/>
      <c r="AQ1288"/>
      <c r="AR1288"/>
      <c r="AY1288"/>
    </row>
    <row r="1289" spans="19:51" x14ac:dyDescent="0.25">
      <c r="S1289" s="36"/>
      <c r="T1289" s="36"/>
      <c r="U1289" s="36"/>
      <c r="V1289" s="36"/>
      <c r="W1289" s="36"/>
      <c r="X1289" s="36"/>
      <c r="Y1289" s="36"/>
      <c r="Z1289" s="36"/>
      <c r="AA1289" s="36"/>
      <c r="AB1289" s="36"/>
      <c r="AC1289" s="36"/>
      <c r="AD1289" s="36"/>
      <c r="AE1289" s="36"/>
      <c r="AQ1289"/>
      <c r="AR1289"/>
      <c r="AY1289"/>
    </row>
    <row r="1290" spans="19:51" x14ac:dyDescent="0.25">
      <c r="S1290" s="36"/>
      <c r="T1290" s="36"/>
      <c r="U1290" s="36"/>
      <c r="V1290" s="36"/>
      <c r="W1290" s="36"/>
      <c r="X1290" s="36"/>
      <c r="Y1290" s="36"/>
      <c r="Z1290" s="36"/>
      <c r="AA1290" s="36"/>
      <c r="AB1290" s="36"/>
      <c r="AC1290" s="36"/>
      <c r="AD1290" s="36"/>
      <c r="AE1290" s="36"/>
      <c r="AQ1290"/>
      <c r="AR1290"/>
      <c r="AY1290"/>
    </row>
    <row r="1291" spans="19:51" x14ac:dyDescent="0.25">
      <c r="S1291" s="36"/>
      <c r="T1291" s="36"/>
      <c r="U1291" s="36"/>
      <c r="V1291" s="36"/>
      <c r="W1291" s="36"/>
      <c r="X1291" s="36"/>
      <c r="Y1291" s="36"/>
      <c r="Z1291" s="36"/>
      <c r="AA1291" s="36"/>
      <c r="AB1291" s="36"/>
      <c r="AC1291" s="36"/>
      <c r="AD1291" s="36"/>
      <c r="AE1291" s="36"/>
      <c r="AQ1291"/>
      <c r="AR1291"/>
      <c r="AY1291"/>
    </row>
    <row r="1292" spans="19:51" x14ac:dyDescent="0.25">
      <c r="S1292" s="36"/>
      <c r="T1292" s="36"/>
      <c r="U1292" s="36"/>
      <c r="V1292" s="36"/>
      <c r="W1292" s="36"/>
      <c r="X1292" s="36"/>
      <c r="Y1292" s="36"/>
      <c r="Z1292" s="36"/>
      <c r="AA1292" s="36"/>
      <c r="AB1292" s="36"/>
      <c r="AC1292" s="36"/>
      <c r="AD1292" s="36"/>
      <c r="AE1292" s="36"/>
      <c r="AQ1292"/>
      <c r="AR1292"/>
      <c r="AY1292"/>
    </row>
    <row r="1293" spans="19:51" x14ac:dyDescent="0.25">
      <c r="S1293" s="36"/>
      <c r="T1293" s="36"/>
      <c r="U1293" s="36"/>
      <c r="V1293" s="36"/>
      <c r="W1293" s="36"/>
      <c r="X1293" s="36"/>
      <c r="Y1293" s="36"/>
      <c r="Z1293" s="36"/>
      <c r="AA1293" s="36"/>
      <c r="AB1293" s="36"/>
      <c r="AC1293" s="36"/>
      <c r="AD1293" s="36"/>
      <c r="AE1293" s="36"/>
      <c r="AQ1293"/>
      <c r="AR1293"/>
      <c r="AY1293"/>
    </row>
    <row r="1294" spans="19:51" x14ac:dyDescent="0.25">
      <c r="S1294" s="36"/>
      <c r="T1294" s="36"/>
      <c r="U1294" s="36"/>
      <c r="V1294" s="36"/>
      <c r="W1294" s="36"/>
      <c r="X1294" s="36"/>
      <c r="Y1294" s="36"/>
      <c r="Z1294" s="36"/>
      <c r="AA1294" s="36"/>
      <c r="AB1294" s="36"/>
      <c r="AC1294" s="36"/>
      <c r="AD1294" s="36"/>
      <c r="AE1294" s="36"/>
      <c r="AQ1294"/>
      <c r="AR1294"/>
      <c r="AY1294"/>
    </row>
    <row r="1295" spans="19:51" x14ac:dyDescent="0.25">
      <c r="S1295" s="36"/>
      <c r="T1295" s="36"/>
      <c r="U1295" s="36"/>
      <c r="V1295" s="36"/>
      <c r="W1295" s="36"/>
      <c r="X1295" s="36"/>
      <c r="Y1295" s="36"/>
      <c r="Z1295" s="36"/>
      <c r="AA1295" s="36"/>
      <c r="AB1295" s="36"/>
      <c r="AC1295" s="36"/>
      <c r="AD1295" s="36"/>
      <c r="AE1295" s="36"/>
      <c r="AQ1295"/>
      <c r="AR1295"/>
      <c r="AY1295"/>
    </row>
    <row r="1296" spans="19:51" x14ac:dyDescent="0.25">
      <c r="S1296" s="36"/>
      <c r="T1296" s="36"/>
      <c r="U1296" s="36"/>
      <c r="V1296" s="36"/>
      <c r="W1296" s="36"/>
      <c r="X1296" s="36"/>
      <c r="Y1296" s="36"/>
      <c r="Z1296" s="36"/>
      <c r="AA1296" s="36"/>
      <c r="AB1296" s="36"/>
      <c r="AC1296" s="36"/>
      <c r="AD1296" s="36"/>
      <c r="AE1296" s="36"/>
      <c r="AQ1296"/>
      <c r="AR1296"/>
      <c r="AY1296"/>
    </row>
    <row r="1297" spans="19:51" x14ac:dyDescent="0.25">
      <c r="S1297" s="36"/>
      <c r="T1297" s="36"/>
      <c r="U1297" s="36"/>
      <c r="V1297" s="36"/>
      <c r="W1297" s="36"/>
      <c r="X1297" s="36"/>
      <c r="Y1297" s="36"/>
      <c r="Z1297" s="36"/>
      <c r="AA1297" s="36"/>
      <c r="AB1297" s="36"/>
      <c r="AC1297" s="36"/>
      <c r="AD1297" s="36"/>
      <c r="AE1297" s="36"/>
      <c r="AQ1297"/>
      <c r="AR1297"/>
      <c r="AY1297"/>
    </row>
    <row r="1298" spans="19:51" x14ac:dyDescent="0.25">
      <c r="S1298" s="36"/>
      <c r="T1298" s="36"/>
      <c r="U1298" s="36"/>
      <c r="V1298" s="36"/>
      <c r="W1298" s="36"/>
      <c r="X1298" s="36"/>
      <c r="Y1298" s="36"/>
      <c r="Z1298" s="36"/>
      <c r="AA1298" s="36"/>
      <c r="AB1298" s="36"/>
      <c r="AC1298" s="36"/>
      <c r="AD1298" s="36"/>
      <c r="AE1298" s="36"/>
      <c r="AQ1298"/>
      <c r="AR1298"/>
      <c r="AY1298"/>
    </row>
    <row r="1299" spans="19:51" x14ac:dyDescent="0.25">
      <c r="S1299" s="36"/>
      <c r="T1299" s="36"/>
      <c r="U1299" s="36"/>
      <c r="V1299" s="36"/>
      <c r="W1299" s="36"/>
      <c r="X1299" s="36"/>
      <c r="Y1299" s="36"/>
      <c r="Z1299" s="36"/>
      <c r="AA1299" s="36"/>
      <c r="AB1299" s="36"/>
      <c r="AC1299" s="36"/>
      <c r="AD1299" s="36"/>
      <c r="AE1299" s="36"/>
      <c r="AQ1299"/>
      <c r="AR1299"/>
      <c r="AY1299"/>
    </row>
    <row r="1300" spans="19:51" x14ac:dyDescent="0.25">
      <c r="S1300" s="36"/>
      <c r="T1300" s="36"/>
      <c r="U1300" s="36"/>
      <c r="V1300" s="36"/>
      <c r="W1300" s="36"/>
      <c r="X1300" s="36"/>
      <c r="Y1300" s="36"/>
      <c r="Z1300" s="36"/>
      <c r="AA1300" s="36"/>
      <c r="AB1300" s="36"/>
      <c r="AC1300" s="36"/>
      <c r="AD1300" s="36"/>
      <c r="AE1300" s="36"/>
      <c r="AQ1300"/>
      <c r="AR1300"/>
      <c r="AY1300"/>
    </row>
    <row r="1301" spans="19:51" x14ac:dyDescent="0.25">
      <c r="S1301" s="36"/>
      <c r="T1301" s="36"/>
      <c r="U1301" s="36"/>
      <c r="V1301" s="36"/>
      <c r="W1301" s="36"/>
      <c r="X1301" s="36"/>
      <c r="Y1301" s="36"/>
      <c r="Z1301" s="36"/>
      <c r="AA1301" s="36"/>
      <c r="AB1301" s="36"/>
      <c r="AC1301" s="36"/>
      <c r="AD1301" s="36"/>
      <c r="AE1301" s="36"/>
      <c r="AQ1301"/>
      <c r="AR1301"/>
      <c r="AY1301"/>
    </row>
    <row r="1302" spans="19:51" x14ac:dyDescent="0.25">
      <c r="S1302" s="36"/>
      <c r="T1302" s="36"/>
      <c r="U1302" s="36"/>
      <c r="V1302" s="36"/>
      <c r="W1302" s="36"/>
      <c r="X1302" s="36"/>
      <c r="Y1302" s="36"/>
      <c r="Z1302" s="36"/>
      <c r="AA1302" s="36"/>
      <c r="AB1302" s="36"/>
      <c r="AC1302" s="36"/>
      <c r="AD1302" s="36"/>
      <c r="AE1302" s="36"/>
      <c r="AQ1302"/>
      <c r="AR1302"/>
      <c r="AY1302"/>
    </row>
    <row r="1303" spans="19:51" x14ac:dyDescent="0.25">
      <c r="S1303" s="36"/>
      <c r="T1303" s="36"/>
      <c r="U1303" s="36"/>
      <c r="V1303" s="36"/>
      <c r="W1303" s="36"/>
      <c r="X1303" s="36"/>
      <c r="Y1303" s="36"/>
      <c r="Z1303" s="36"/>
      <c r="AA1303" s="36"/>
      <c r="AB1303" s="36"/>
      <c r="AC1303" s="36"/>
      <c r="AD1303" s="36"/>
      <c r="AE1303" s="36"/>
      <c r="AQ1303"/>
      <c r="AR1303"/>
      <c r="AY1303"/>
    </row>
    <row r="1304" spans="19:51" x14ac:dyDescent="0.25">
      <c r="S1304" s="36"/>
      <c r="T1304" s="36"/>
      <c r="U1304" s="36"/>
      <c r="V1304" s="36"/>
      <c r="W1304" s="36"/>
      <c r="X1304" s="36"/>
      <c r="Y1304" s="36"/>
      <c r="Z1304" s="36"/>
      <c r="AA1304" s="36"/>
      <c r="AB1304" s="36"/>
      <c r="AC1304" s="36"/>
      <c r="AD1304" s="36"/>
      <c r="AE1304" s="36"/>
      <c r="AQ1304"/>
      <c r="AR1304"/>
      <c r="AY1304"/>
    </row>
    <row r="1305" spans="19:51" x14ac:dyDescent="0.25">
      <c r="S1305" s="36"/>
      <c r="T1305" s="36"/>
      <c r="U1305" s="36"/>
      <c r="V1305" s="36"/>
      <c r="W1305" s="36"/>
      <c r="X1305" s="36"/>
      <c r="Y1305" s="36"/>
      <c r="Z1305" s="36"/>
      <c r="AA1305" s="36"/>
      <c r="AB1305" s="36"/>
      <c r="AC1305" s="36"/>
      <c r="AD1305" s="36"/>
      <c r="AE1305" s="36"/>
      <c r="AQ1305"/>
      <c r="AR1305"/>
      <c r="AY1305"/>
    </row>
    <row r="1306" spans="19:51" x14ac:dyDescent="0.25">
      <c r="S1306" s="36"/>
      <c r="T1306" s="36"/>
      <c r="U1306" s="36"/>
      <c r="V1306" s="36"/>
      <c r="W1306" s="36"/>
      <c r="X1306" s="36"/>
      <c r="Y1306" s="36"/>
      <c r="Z1306" s="36"/>
      <c r="AA1306" s="36"/>
      <c r="AB1306" s="36"/>
      <c r="AC1306" s="36"/>
      <c r="AD1306" s="36"/>
      <c r="AE1306" s="36"/>
      <c r="AQ1306"/>
      <c r="AR1306"/>
      <c r="AY1306"/>
    </row>
    <row r="1307" spans="19:51" x14ac:dyDescent="0.25">
      <c r="S1307" s="36"/>
      <c r="T1307" s="36"/>
      <c r="U1307" s="36"/>
      <c r="V1307" s="36"/>
      <c r="W1307" s="36"/>
      <c r="X1307" s="36"/>
      <c r="Y1307" s="36"/>
      <c r="Z1307" s="36"/>
      <c r="AA1307" s="36"/>
      <c r="AB1307" s="36"/>
      <c r="AC1307" s="36"/>
      <c r="AD1307" s="36"/>
      <c r="AE1307" s="36"/>
      <c r="AQ1307"/>
      <c r="AR1307"/>
      <c r="AY1307"/>
    </row>
    <row r="1308" spans="19:51" x14ac:dyDescent="0.25">
      <c r="S1308" s="36"/>
      <c r="T1308" s="36"/>
      <c r="U1308" s="36"/>
      <c r="V1308" s="36"/>
      <c r="W1308" s="36"/>
      <c r="X1308" s="36"/>
      <c r="Y1308" s="36"/>
      <c r="Z1308" s="36"/>
      <c r="AA1308" s="36"/>
      <c r="AB1308" s="36"/>
      <c r="AC1308" s="36"/>
      <c r="AD1308" s="36"/>
      <c r="AE1308" s="36"/>
      <c r="AQ1308"/>
      <c r="AR1308"/>
      <c r="AY1308"/>
    </row>
    <row r="1309" spans="19:51" x14ac:dyDescent="0.25">
      <c r="S1309" s="36"/>
      <c r="T1309" s="36"/>
      <c r="U1309" s="36"/>
      <c r="V1309" s="36"/>
      <c r="W1309" s="36"/>
      <c r="X1309" s="36"/>
      <c r="Y1309" s="36"/>
      <c r="Z1309" s="36"/>
      <c r="AA1309" s="36"/>
      <c r="AB1309" s="36"/>
      <c r="AC1309" s="36"/>
      <c r="AD1309" s="36"/>
      <c r="AE1309" s="36"/>
      <c r="AQ1309"/>
      <c r="AR1309"/>
      <c r="AY1309"/>
    </row>
    <row r="1310" spans="19:51" x14ac:dyDescent="0.25">
      <c r="S1310" s="36"/>
      <c r="T1310" s="36"/>
      <c r="U1310" s="36"/>
      <c r="V1310" s="36"/>
      <c r="W1310" s="36"/>
      <c r="X1310" s="36"/>
      <c r="Y1310" s="36"/>
      <c r="Z1310" s="36"/>
      <c r="AA1310" s="36"/>
      <c r="AB1310" s="36"/>
      <c r="AC1310" s="36"/>
      <c r="AD1310" s="36"/>
      <c r="AE1310" s="36"/>
      <c r="AQ1310"/>
      <c r="AR1310"/>
      <c r="AY1310"/>
    </row>
    <row r="1311" spans="19:51" x14ac:dyDescent="0.25">
      <c r="S1311" s="36"/>
      <c r="T1311" s="36"/>
      <c r="U1311" s="36"/>
      <c r="V1311" s="36"/>
      <c r="W1311" s="36"/>
      <c r="X1311" s="36"/>
      <c r="Y1311" s="36"/>
      <c r="Z1311" s="36"/>
      <c r="AA1311" s="36"/>
      <c r="AB1311" s="36"/>
      <c r="AC1311" s="36"/>
      <c r="AD1311" s="36"/>
      <c r="AE1311" s="36"/>
      <c r="AQ1311"/>
      <c r="AR1311"/>
      <c r="AY1311"/>
    </row>
    <row r="1312" spans="19:51" x14ac:dyDescent="0.25">
      <c r="S1312" s="36"/>
      <c r="T1312" s="36"/>
      <c r="U1312" s="36"/>
      <c r="V1312" s="36"/>
      <c r="W1312" s="36"/>
      <c r="X1312" s="36"/>
      <c r="Y1312" s="36"/>
      <c r="Z1312" s="36"/>
      <c r="AA1312" s="36"/>
      <c r="AB1312" s="36"/>
      <c r="AC1312" s="36"/>
      <c r="AD1312" s="36"/>
      <c r="AE1312" s="36"/>
      <c r="AQ1312"/>
      <c r="AR1312"/>
      <c r="AY1312"/>
    </row>
    <row r="1313" spans="19:51" x14ac:dyDescent="0.25">
      <c r="S1313" s="36"/>
      <c r="T1313" s="36"/>
      <c r="U1313" s="36"/>
      <c r="V1313" s="36"/>
      <c r="W1313" s="36"/>
      <c r="X1313" s="36"/>
      <c r="Y1313" s="36"/>
      <c r="Z1313" s="36"/>
      <c r="AA1313" s="36"/>
      <c r="AB1313" s="36"/>
      <c r="AC1313" s="36"/>
      <c r="AD1313" s="36"/>
      <c r="AE1313" s="36"/>
      <c r="AQ1313"/>
      <c r="AR1313"/>
      <c r="AY1313"/>
    </row>
    <row r="1314" spans="19:51" x14ac:dyDescent="0.25">
      <c r="S1314" s="36"/>
      <c r="T1314" s="36"/>
      <c r="U1314" s="36"/>
      <c r="V1314" s="36"/>
      <c r="W1314" s="36"/>
      <c r="X1314" s="36"/>
      <c r="Y1314" s="36"/>
      <c r="Z1314" s="36"/>
      <c r="AA1314" s="36"/>
      <c r="AB1314" s="36"/>
      <c r="AC1314" s="36"/>
      <c r="AD1314" s="36"/>
      <c r="AE1314" s="36"/>
      <c r="AQ1314"/>
      <c r="AR1314"/>
      <c r="AY1314"/>
    </row>
    <row r="1315" spans="19:51" x14ac:dyDescent="0.25">
      <c r="S1315" s="36"/>
      <c r="T1315" s="36"/>
      <c r="U1315" s="36"/>
      <c r="V1315" s="36"/>
      <c r="W1315" s="36"/>
      <c r="X1315" s="36"/>
      <c r="Y1315" s="36"/>
      <c r="Z1315" s="36"/>
      <c r="AA1315" s="36"/>
      <c r="AB1315" s="36"/>
      <c r="AC1315" s="36"/>
      <c r="AD1315" s="36"/>
      <c r="AE1315" s="36"/>
      <c r="AQ1315"/>
      <c r="AR1315"/>
      <c r="AY1315"/>
    </row>
    <row r="1316" spans="19:51" x14ac:dyDescent="0.25">
      <c r="S1316" s="36"/>
      <c r="T1316" s="36"/>
      <c r="U1316" s="36"/>
      <c r="V1316" s="36"/>
      <c r="W1316" s="36"/>
      <c r="X1316" s="36"/>
      <c r="Y1316" s="36"/>
      <c r="Z1316" s="36"/>
      <c r="AA1316" s="36"/>
      <c r="AB1316" s="36"/>
      <c r="AC1316" s="36"/>
      <c r="AD1316" s="36"/>
      <c r="AE1316" s="36"/>
      <c r="AQ1316"/>
      <c r="AR1316"/>
      <c r="AY1316"/>
    </row>
    <row r="1317" spans="19:51" x14ac:dyDescent="0.25">
      <c r="S1317" s="36"/>
      <c r="T1317" s="36"/>
      <c r="U1317" s="36"/>
      <c r="V1317" s="36"/>
      <c r="W1317" s="36"/>
      <c r="X1317" s="36"/>
      <c r="Y1317" s="36"/>
      <c r="Z1317" s="36"/>
      <c r="AA1317" s="36"/>
      <c r="AB1317" s="36"/>
      <c r="AC1317" s="36"/>
      <c r="AD1317" s="36"/>
      <c r="AE1317" s="36"/>
      <c r="AQ1317"/>
      <c r="AR1317"/>
      <c r="AY1317"/>
    </row>
    <row r="1318" spans="19:51" x14ac:dyDescent="0.25">
      <c r="S1318" s="36"/>
      <c r="T1318" s="36"/>
      <c r="U1318" s="36"/>
      <c r="V1318" s="36"/>
      <c r="W1318" s="36"/>
      <c r="X1318" s="36"/>
      <c r="Y1318" s="36"/>
      <c r="Z1318" s="36"/>
      <c r="AA1318" s="36"/>
      <c r="AB1318" s="36"/>
      <c r="AC1318" s="36"/>
      <c r="AD1318" s="36"/>
      <c r="AE1318" s="36"/>
      <c r="AQ1318"/>
      <c r="AR1318"/>
      <c r="AY1318"/>
    </row>
    <row r="1319" spans="19:51" x14ac:dyDescent="0.25">
      <c r="S1319" s="36"/>
      <c r="T1319" s="36"/>
      <c r="U1319" s="36"/>
      <c r="V1319" s="36"/>
      <c r="W1319" s="36"/>
      <c r="X1319" s="36"/>
      <c r="Y1319" s="36"/>
      <c r="Z1319" s="36"/>
      <c r="AA1319" s="36"/>
      <c r="AB1319" s="36"/>
      <c r="AC1319" s="36"/>
      <c r="AD1319" s="36"/>
      <c r="AE1319" s="36"/>
      <c r="AQ1319"/>
      <c r="AR1319"/>
      <c r="AY1319"/>
    </row>
    <row r="1320" spans="19:51" x14ac:dyDescent="0.25">
      <c r="S1320" s="36"/>
      <c r="T1320" s="36"/>
      <c r="U1320" s="36"/>
      <c r="V1320" s="36"/>
      <c r="W1320" s="36"/>
      <c r="X1320" s="36"/>
      <c r="Y1320" s="36"/>
      <c r="Z1320" s="36"/>
      <c r="AA1320" s="36"/>
      <c r="AB1320" s="36"/>
      <c r="AC1320" s="36"/>
      <c r="AD1320" s="36"/>
      <c r="AE1320" s="36"/>
      <c r="AQ1320"/>
      <c r="AR1320"/>
      <c r="AY1320"/>
    </row>
    <row r="1321" spans="19:51" x14ac:dyDescent="0.25">
      <c r="S1321" s="36"/>
      <c r="T1321" s="36"/>
      <c r="U1321" s="36"/>
      <c r="V1321" s="36"/>
      <c r="W1321" s="36"/>
      <c r="X1321" s="36"/>
      <c r="Y1321" s="36"/>
      <c r="Z1321" s="36"/>
      <c r="AA1321" s="36"/>
      <c r="AB1321" s="36"/>
      <c r="AC1321" s="36"/>
      <c r="AD1321" s="36"/>
      <c r="AE1321" s="36"/>
      <c r="AQ1321"/>
      <c r="AR1321"/>
      <c r="AY1321"/>
    </row>
    <row r="1322" spans="19:51" x14ac:dyDescent="0.25">
      <c r="S1322" s="36"/>
      <c r="T1322" s="36"/>
      <c r="U1322" s="36"/>
      <c r="V1322" s="36"/>
      <c r="W1322" s="36"/>
      <c r="X1322" s="36"/>
      <c r="Y1322" s="36"/>
      <c r="Z1322" s="36"/>
      <c r="AA1322" s="36"/>
      <c r="AB1322" s="36"/>
      <c r="AC1322" s="36"/>
      <c r="AD1322" s="36"/>
      <c r="AE1322" s="36"/>
      <c r="AQ1322"/>
      <c r="AR1322"/>
      <c r="AY1322"/>
    </row>
    <row r="1323" spans="19:51" x14ac:dyDescent="0.25">
      <c r="S1323" s="36"/>
      <c r="T1323" s="36"/>
      <c r="U1323" s="36"/>
      <c r="V1323" s="36"/>
      <c r="W1323" s="36"/>
      <c r="X1323" s="36"/>
      <c r="Y1323" s="36"/>
      <c r="Z1323" s="36"/>
      <c r="AA1323" s="36"/>
      <c r="AB1323" s="36"/>
      <c r="AC1323" s="36"/>
      <c r="AD1323" s="36"/>
      <c r="AE1323" s="36"/>
      <c r="AQ1323"/>
      <c r="AR1323"/>
      <c r="AY1323"/>
    </row>
    <row r="1324" spans="19:51" x14ac:dyDescent="0.25">
      <c r="S1324" s="36"/>
      <c r="T1324" s="36"/>
      <c r="U1324" s="36"/>
      <c r="V1324" s="36"/>
      <c r="W1324" s="36"/>
      <c r="X1324" s="36"/>
      <c r="Y1324" s="36"/>
      <c r="Z1324" s="36"/>
      <c r="AA1324" s="36"/>
      <c r="AB1324" s="36"/>
      <c r="AC1324" s="36"/>
      <c r="AD1324" s="36"/>
      <c r="AE1324" s="36"/>
      <c r="AQ1324"/>
      <c r="AR1324"/>
      <c r="AY1324"/>
    </row>
    <row r="1325" spans="19:51" x14ac:dyDescent="0.25">
      <c r="S1325" s="36"/>
      <c r="T1325" s="36"/>
      <c r="U1325" s="36"/>
      <c r="V1325" s="36"/>
      <c r="W1325" s="36"/>
      <c r="X1325" s="36"/>
      <c r="Y1325" s="36"/>
      <c r="Z1325" s="36"/>
      <c r="AA1325" s="36"/>
      <c r="AB1325" s="36"/>
      <c r="AC1325" s="36"/>
      <c r="AD1325" s="36"/>
      <c r="AE1325" s="36"/>
      <c r="AQ1325"/>
      <c r="AR1325"/>
      <c r="AY1325"/>
    </row>
    <row r="1326" spans="19:51" x14ac:dyDescent="0.25">
      <c r="S1326" s="36"/>
      <c r="T1326" s="36"/>
      <c r="U1326" s="36"/>
      <c r="V1326" s="36"/>
      <c r="W1326" s="36"/>
      <c r="X1326" s="36"/>
      <c r="Y1326" s="36"/>
      <c r="Z1326" s="36"/>
      <c r="AA1326" s="36"/>
      <c r="AB1326" s="36"/>
      <c r="AC1326" s="36"/>
      <c r="AD1326" s="36"/>
      <c r="AE1326" s="36"/>
      <c r="AQ1326"/>
      <c r="AR1326"/>
      <c r="AY1326"/>
    </row>
    <row r="1327" spans="19:51" x14ac:dyDescent="0.25">
      <c r="S1327" s="36"/>
      <c r="T1327" s="36"/>
      <c r="U1327" s="36"/>
      <c r="V1327" s="36"/>
      <c r="W1327" s="36"/>
      <c r="X1327" s="36"/>
      <c r="Y1327" s="36"/>
      <c r="Z1327" s="36"/>
      <c r="AA1327" s="36"/>
      <c r="AB1327" s="36"/>
      <c r="AC1327" s="36"/>
      <c r="AD1327" s="36"/>
      <c r="AE1327" s="36"/>
      <c r="AQ1327"/>
      <c r="AR1327"/>
      <c r="AY1327"/>
    </row>
    <row r="1328" spans="19:51" x14ac:dyDescent="0.25">
      <c r="S1328" s="36"/>
      <c r="T1328" s="36"/>
      <c r="U1328" s="36"/>
      <c r="V1328" s="36"/>
      <c r="W1328" s="36"/>
      <c r="X1328" s="36"/>
      <c r="Y1328" s="36"/>
      <c r="Z1328" s="36"/>
      <c r="AA1328" s="36"/>
      <c r="AB1328" s="36"/>
      <c r="AC1328" s="36"/>
      <c r="AD1328" s="36"/>
      <c r="AE1328" s="36"/>
      <c r="AQ1328"/>
      <c r="AR1328"/>
      <c r="AY1328"/>
    </row>
    <row r="1329" spans="19:51" x14ac:dyDescent="0.25">
      <c r="S1329" s="36"/>
      <c r="T1329" s="36"/>
      <c r="U1329" s="36"/>
      <c r="V1329" s="36"/>
      <c r="W1329" s="36"/>
      <c r="X1329" s="36"/>
      <c r="Y1329" s="36"/>
      <c r="Z1329" s="36"/>
      <c r="AA1329" s="36"/>
      <c r="AB1329" s="36"/>
      <c r="AC1329" s="36"/>
      <c r="AD1329" s="36"/>
      <c r="AE1329" s="36"/>
      <c r="AQ1329"/>
      <c r="AR1329"/>
      <c r="AY1329"/>
    </row>
    <row r="1330" spans="19:51" x14ac:dyDescent="0.25">
      <c r="S1330" s="36"/>
      <c r="T1330" s="36"/>
      <c r="U1330" s="36"/>
      <c r="V1330" s="36"/>
      <c r="W1330" s="36"/>
      <c r="X1330" s="36"/>
      <c r="Y1330" s="36"/>
      <c r="Z1330" s="36"/>
      <c r="AA1330" s="36"/>
      <c r="AB1330" s="36"/>
      <c r="AC1330" s="36"/>
      <c r="AD1330" s="36"/>
      <c r="AE1330" s="36"/>
      <c r="AQ1330"/>
      <c r="AR1330"/>
      <c r="AY1330"/>
    </row>
    <row r="1331" spans="19:51" x14ac:dyDescent="0.25">
      <c r="S1331" s="36"/>
      <c r="T1331" s="36"/>
      <c r="U1331" s="36"/>
      <c r="V1331" s="36"/>
      <c r="W1331" s="36"/>
      <c r="X1331" s="36"/>
      <c r="Y1331" s="36"/>
      <c r="Z1331" s="36"/>
      <c r="AA1331" s="36"/>
      <c r="AB1331" s="36"/>
      <c r="AC1331" s="36"/>
      <c r="AD1331" s="36"/>
      <c r="AE1331" s="36"/>
      <c r="AQ1331"/>
      <c r="AR1331"/>
      <c r="AY1331"/>
    </row>
    <row r="1332" spans="19:51" x14ac:dyDescent="0.25">
      <c r="S1332" s="36"/>
      <c r="T1332" s="36"/>
      <c r="U1332" s="36"/>
      <c r="V1332" s="36"/>
      <c r="W1332" s="36"/>
      <c r="X1332" s="36"/>
      <c r="Y1332" s="36"/>
      <c r="Z1332" s="36"/>
      <c r="AA1332" s="36"/>
      <c r="AB1332" s="36"/>
      <c r="AC1332" s="36"/>
      <c r="AD1332" s="36"/>
      <c r="AE1332" s="36"/>
      <c r="AQ1332"/>
      <c r="AR1332"/>
      <c r="AY1332"/>
    </row>
    <row r="1333" spans="19:51" x14ac:dyDescent="0.25">
      <c r="S1333" s="36"/>
      <c r="T1333" s="36"/>
      <c r="U1333" s="36"/>
      <c r="V1333" s="36"/>
      <c r="W1333" s="36"/>
      <c r="X1333" s="36"/>
      <c r="Y1333" s="36"/>
      <c r="Z1333" s="36"/>
      <c r="AA1333" s="36"/>
      <c r="AB1333" s="36"/>
      <c r="AC1333" s="36"/>
      <c r="AD1333" s="36"/>
      <c r="AE1333" s="36"/>
      <c r="AQ1333"/>
      <c r="AR1333"/>
      <c r="AY1333"/>
    </row>
    <row r="1334" spans="19:51" x14ac:dyDescent="0.25">
      <c r="S1334" s="36"/>
      <c r="T1334" s="36"/>
      <c r="U1334" s="36"/>
      <c r="V1334" s="36"/>
      <c r="W1334" s="36"/>
      <c r="X1334" s="36"/>
      <c r="Y1334" s="36"/>
      <c r="Z1334" s="36"/>
      <c r="AA1334" s="36"/>
      <c r="AB1334" s="36"/>
      <c r="AC1334" s="36"/>
      <c r="AD1334" s="36"/>
      <c r="AE1334" s="36"/>
      <c r="AQ1334"/>
      <c r="AR1334"/>
      <c r="AY1334"/>
    </row>
    <row r="1335" spans="19:51" x14ac:dyDescent="0.25">
      <c r="S1335" s="36"/>
      <c r="T1335" s="36"/>
      <c r="U1335" s="36"/>
      <c r="V1335" s="36"/>
      <c r="W1335" s="36"/>
      <c r="X1335" s="36"/>
      <c r="Y1335" s="36"/>
      <c r="Z1335" s="36"/>
      <c r="AA1335" s="36"/>
      <c r="AB1335" s="36"/>
      <c r="AC1335" s="36"/>
      <c r="AD1335" s="36"/>
      <c r="AE1335" s="36"/>
      <c r="AQ1335"/>
      <c r="AR1335"/>
      <c r="AY1335"/>
    </row>
    <row r="1336" spans="19:51" x14ac:dyDescent="0.25">
      <c r="S1336" s="36"/>
      <c r="T1336" s="36"/>
      <c r="U1336" s="36"/>
      <c r="V1336" s="36"/>
      <c r="W1336" s="36"/>
      <c r="X1336" s="36"/>
      <c r="Y1336" s="36"/>
      <c r="Z1336" s="36"/>
      <c r="AA1336" s="36"/>
      <c r="AB1336" s="36"/>
      <c r="AC1336" s="36"/>
      <c r="AD1336" s="36"/>
      <c r="AE1336" s="36"/>
      <c r="AQ1336"/>
      <c r="AR1336"/>
      <c r="AY1336"/>
    </row>
    <row r="1337" spans="19:51" x14ac:dyDescent="0.25">
      <c r="S1337" s="36"/>
      <c r="T1337" s="36"/>
      <c r="U1337" s="36"/>
      <c r="V1337" s="36"/>
      <c r="W1337" s="36"/>
      <c r="X1337" s="36"/>
      <c r="Y1337" s="36"/>
      <c r="Z1337" s="36"/>
      <c r="AA1337" s="36"/>
      <c r="AB1337" s="36"/>
      <c r="AC1337" s="36"/>
      <c r="AD1337" s="36"/>
      <c r="AE1337" s="36"/>
      <c r="AQ1337"/>
      <c r="AR1337"/>
      <c r="AY1337"/>
    </row>
    <row r="1338" spans="19:51" x14ac:dyDescent="0.25">
      <c r="S1338" s="36"/>
      <c r="T1338" s="36"/>
      <c r="U1338" s="36"/>
      <c r="V1338" s="36"/>
      <c r="W1338" s="36"/>
      <c r="X1338" s="36"/>
      <c r="Y1338" s="36"/>
      <c r="Z1338" s="36"/>
      <c r="AA1338" s="36"/>
      <c r="AB1338" s="36"/>
      <c r="AC1338" s="36"/>
      <c r="AD1338" s="36"/>
      <c r="AE1338" s="36"/>
      <c r="AQ1338"/>
      <c r="AR1338"/>
      <c r="AY1338"/>
    </row>
    <row r="1339" spans="19:51" x14ac:dyDescent="0.25">
      <c r="S1339" s="36"/>
      <c r="T1339" s="36"/>
      <c r="U1339" s="36"/>
      <c r="V1339" s="36"/>
      <c r="W1339" s="36"/>
      <c r="X1339" s="36"/>
      <c r="Y1339" s="36"/>
      <c r="Z1339" s="36"/>
      <c r="AA1339" s="36"/>
      <c r="AB1339" s="36"/>
      <c r="AC1339" s="36"/>
      <c r="AD1339" s="36"/>
      <c r="AE1339" s="36"/>
      <c r="AQ1339"/>
      <c r="AR1339"/>
      <c r="AY1339"/>
    </row>
    <row r="1340" spans="19:51" x14ac:dyDescent="0.25">
      <c r="S1340" s="36"/>
      <c r="T1340" s="36"/>
      <c r="U1340" s="36"/>
      <c r="V1340" s="36"/>
      <c r="W1340" s="36"/>
      <c r="X1340" s="36"/>
      <c r="Y1340" s="36"/>
      <c r="Z1340" s="36"/>
      <c r="AA1340" s="36"/>
      <c r="AB1340" s="36"/>
      <c r="AC1340" s="36"/>
      <c r="AD1340" s="36"/>
      <c r="AE1340" s="36"/>
      <c r="AQ1340"/>
      <c r="AR1340"/>
      <c r="AY1340"/>
    </row>
    <row r="1341" spans="19:51" x14ac:dyDescent="0.25">
      <c r="S1341" s="36"/>
      <c r="T1341" s="36"/>
      <c r="U1341" s="36"/>
      <c r="V1341" s="36"/>
      <c r="W1341" s="36"/>
      <c r="X1341" s="36"/>
      <c r="Y1341" s="36"/>
      <c r="Z1341" s="36"/>
      <c r="AA1341" s="36"/>
      <c r="AB1341" s="36"/>
      <c r="AC1341" s="36"/>
      <c r="AD1341" s="36"/>
      <c r="AE1341" s="36"/>
      <c r="AQ1341"/>
      <c r="AR1341"/>
      <c r="AY1341"/>
    </row>
    <row r="1342" spans="19:51" x14ac:dyDescent="0.25">
      <c r="S1342" s="36"/>
      <c r="T1342" s="36"/>
      <c r="U1342" s="36"/>
      <c r="V1342" s="36"/>
      <c r="W1342" s="36"/>
      <c r="X1342" s="36"/>
      <c r="Y1342" s="36"/>
      <c r="Z1342" s="36"/>
      <c r="AA1342" s="36"/>
      <c r="AB1342" s="36"/>
      <c r="AC1342" s="36"/>
      <c r="AD1342" s="36"/>
      <c r="AE1342" s="36"/>
      <c r="AQ1342"/>
      <c r="AR1342"/>
      <c r="AY1342"/>
    </row>
    <row r="1343" spans="19:51" x14ac:dyDescent="0.25">
      <c r="S1343" s="36"/>
      <c r="T1343" s="36"/>
      <c r="U1343" s="36"/>
      <c r="V1343" s="36"/>
      <c r="W1343" s="36"/>
      <c r="X1343" s="36"/>
      <c r="Y1343" s="36"/>
      <c r="Z1343" s="36"/>
      <c r="AA1343" s="36"/>
      <c r="AB1343" s="36"/>
      <c r="AC1343" s="36"/>
      <c r="AD1343" s="36"/>
      <c r="AE1343" s="36"/>
      <c r="AQ1343"/>
      <c r="AR1343"/>
      <c r="AY1343"/>
    </row>
    <row r="1344" spans="19:51" x14ac:dyDescent="0.25">
      <c r="S1344" s="36"/>
      <c r="T1344" s="36"/>
      <c r="U1344" s="36"/>
      <c r="V1344" s="36"/>
      <c r="W1344" s="36"/>
      <c r="X1344" s="36"/>
      <c r="Y1344" s="36"/>
      <c r="Z1344" s="36"/>
      <c r="AA1344" s="36"/>
      <c r="AB1344" s="36"/>
      <c r="AC1344" s="36"/>
      <c r="AD1344" s="36"/>
      <c r="AE1344" s="36"/>
      <c r="AQ1344"/>
      <c r="AR1344"/>
      <c r="AY1344"/>
    </row>
    <row r="1345" spans="19:51" x14ac:dyDescent="0.25">
      <c r="S1345" s="36"/>
      <c r="T1345" s="36"/>
      <c r="U1345" s="36"/>
      <c r="V1345" s="36"/>
      <c r="W1345" s="36"/>
      <c r="X1345" s="36"/>
      <c r="Y1345" s="36"/>
      <c r="Z1345" s="36"/>
      <c r="AA1345" s="36"/>
      <c r="AB1345" s="36"/>
      <c r="AC1345" s="36"/>
      <c r="AD1345" s="36"/>
      <c r="AE1345" s="36"/>
      <c r="AQ1345"/>
      <c r="AR1345"/>
      <c r="AY1345"/>
    </row>
    <row r="1346" spans="19:51" x14ac:dyDescent="0.25">
      <c r="S1346" s="36"/>
      <c r="T1346" s="36"/>
      <c r="U1346" s="36"/>
      <c r="V1346" s="36"/>
      <c r="W1346" s="36"/>
      <c r="X1346" s="36"/>
      <c r="Y1346" s="36"/>
      <c r="Z1346" s="36"/>
      <c r="AA1346" s="36"/>
      <c r="AB1346" s="36"/>
      <c r="AC1346" s="36"/>
      <c r="AD1346" s="36"/>
      <c r="AE1346" s="36"/>
      <c r="AQ1346"/>
      <c r="AR1346"/>
      <c r="AY1346"/>
    </row>
    <row r="1347" spans="19:51" x14ac:dyDescent="0.25">
      <c r="S1347" s="36"/>
      <c r="T1347" s="36"/>
      <c r="U1347" s="36"/>
      <c r="V1347" s="36"/>
      <c r="W1347" s="36"/>
      <c r="X1347" s="36"/>
      <c r="Y1347" s="36"/>
      <c r="Z1347" s="36"/>
      <c r="AA1347" s="36"/>
      <c r="AB1347" s="36"/>
      <c r="AC1347" s="36"/>
      <c r="AD1347" s="36"/>
      <c r="AE1347" s="36"/>
      <c r="AQ1347"/>
      <c r="AR1347"/>
      <c r="AY1347"/>
    </row>
    <row r="1348" spans="19:51" x14ac:dyDescent="0.25">
      <c r="S1348" s="36"/>
      <c r="T1348" s="36"/>
      <c r="U1348" s="36"/>
      <c r="V1348" s="36"/>
      <c r="W1348" s="36"/>
      <c r="X1348" s="36"/>
      <c r="Y1348" s="36"/>
      <c r="Z1348" s="36"/>
      <c r="AA1348" s="36"/>
      <c r="AB1348" s="36"/>
      <c r="AC1348" s="36"/>
      <c r="AD1348" s="36"/>
      <c r="AE1348" s="36"/>
      <c r="AQ1348"/>
      <c r="AR1348"/>
      <c r="AY1348"/>
    </row>
    <row r="1349" spans="19:51" x14ac:dyDescent="0.25">
      <c r="S1349" s="36"/>
      <c r="T1349" s="36"/>
      <c r="U1349" s="36"/>
      <c r="V1349" s="36"/>
      <c r="W1349" s="36"/>
      <c r="X1349" s="36"/>
      <c r="Y1349" s="36"/>
      <c r="Z1349" s="36"/>
      <c r="AA1349" s="36"/>
      <c r="AB1349" s="36"/>
      <c r="AC1349" s="36"/>
      <c r="AD1349" s="36"/>
      <c r="AE1349" s="36"/>
      <c r="AQ1349"/>
      <c r="AR1349"/>
      <c r="AY1349"/>
    </row>
    <row r="1350" spans="19:51" x14ac:dyDescent="0.25">
      <c r="S1350" s="36"/>
      <c r="T1350" s="36"/>
      <c r="U1350" s="36"/>
      <c r="V1350" s="36"/>
      <c r="W1350" s="36"/>
      <c r="X1350" s="36"/>
      <c r="Y1350" s="36"/>
      <c r="Z1350" s="36"/>
      <c r="AA1350" s="36"/>
      <c r="AB1350" s="36"/>
      <c r="AC1350" s="36"/>
      <c r="AD1350" s="36"/>
      <c r="AE1350" s="36"/>
      <c r="AQ1350"/>
      <c r="AR1350"/>
      <c r="AY1350"/>
    </row>
    <row r="1351" spans="19:51" x14ac:dyDescent="0.25">
      <c r="S1351" s="36"/>
      <c r="T1351" s="36"/>
      <c r="U1351" s="36"/>
      <c r="V1351" s="36"/>
      <c r="W1351" s="36"/>
      <c r="X1351" s="36"/>
      <c r="Y1351" s="36"/>
      <c r="Z1351" s="36"/>
      <c r="AA1351" s="36"/>
      <c r="AB1351" s="36"/>
      <c r="AC1351" s="36"/>
      <c r="AD1351" s="36"/>
      <c r="AE1351" s="36"/>
      <c r="AQ1351"/>
      <c r="AR1351"/>
      <c r="AY1351"/>
    </row>
    <row r="1352" spans="19:51" x14ac:dyDescent="0.25">
      <c r="S1352" s="36"/>
      <c r="T1352" s="36"/>
      <c r="U1352" s="36"/>
      <c r="V1352" s="36"/>
      <c r="W1352" s="36"/>
      <c r="X1352" s="36"/>
      <c r="Y1352" s="36"/>
      <c r="Z1352" s="36"/>
      <c r="AA1352" s="36"/>
      <c r="AB1352" s="36"/>
      <c r="AC1352" s="36"/>
      <c r="AD1352" s="36"/>
      <c r="AE1352" s="36"/>
      <c r="AQ1352"/>
      <c r="AR1352"/>
      <c r="AY1352"/>
    </row>
    <row r="1353" spans="19:51" x14ac:dyDescent="0.25">
      <c r="S1353" s="36"/>
      <c r="T1353" s="36"/>
      <c r="U1353" s="36"/>
      <c r="V1353" s="36"/>
      <c r="W1353" s="36"/>
      <c r="X1353" s="36"/>
      <c r="Y1353" s="36"/>
      <c r="Z1353" s="36"/>
      <c r="AA1353" s="36"/>
      <c r="AB1353" s="36"/>
      <c r="AC1353" s="36"/>
      <c r="AD1353" s="36"/>
      <c r="AE1353" s="36"/>
      <c r="AQ1353"/>
      <c r="AR1353"/>
      <c r="AY1353"/>
    </row>
    <row r="1354" spans="19:51" x14ac:dyDescent="0.25">
      <c r="S1354" s="36"/>
      <c r="T1354" s="36"/>
      <c r="U1354" s="36"/>
      <c r="V1354" s="36"/>
      <c r="W1354" s="36"/>
      <c r="X1354" s="36"/>
      <c r="Y1354" s="36"/>
      <c r="Z1354" s="36"/>
      <c r="AA1354" s="36"/>
      <c r="AB1354" s="36"/>
      <c r="AC1354" s="36"/>
      <c r="AD1354" s="36"/>
      <c r="AE1354" s="36"/>
      <c r="AQ1354"/>
      <c r="AR1354"/>
      <c r="AY1354"/>
    </row>
    <row r="1355" spans="19:51" x14ac:dyDescent="0.25">
      <c r="S1355" s="36"/>
      <c r="T1355" s="36"/>
      <c r="U1355" s="36"/>
      <c r="V1355" s="36"/>
      <c r="W1355" s="36"/>
      <c r="X1355" s="36"/>
      <c r="Y1355" s="36"/>
      <c r="Z1355" s="36"/>
      <c r="AA1355" s="36"/>
      <c r="AB1355" s="36"/>
      <c r="AC1355" s="36"/>
      <c r="AD1355" s="36"/>
      <c r="AE1355" s="36"/>
      <c r="AQ1355"/>
      <c r="AR1355"/>
      <c r="AY1355"/>
    </row>
    <row r="1356" spans="19:51" x14ac:dyDescent="0.25">
      <c r="S1356" s="36"/>
      <c r="T1356" s="36"/>
      <c r="U1356" s="36"/>
      <c r="V1356" s="36"/>
      <c r="W1356" s="36"/>
      <c r="X1356" s="36"/>
      <c r="Y1356" s="36"/>
      <c r="Z1356" s="36"/>
      <c r="AA1356" s="36"/>
      <c r="AB1356" s="36"/>
      <c r="AC1356" s="36"/>
      <c r="AD1356" s="36"/>
      <c r="AE1356" s="36"/>
      <c r="AQ1356"/>
      <c r="AR1356"/>
      <c r="AY1356"/>
    </row>
    <row r="1357" spans="19:51" x14ac:dyDescent="0.25">
      <c r="S1357" s="36"/>
      <c r="T1357" s="36"/>
      <c r="U1357" s="36"/>
      <c r="V1357" s="36"/>
      <c r="W1357" s="36"/>
      <c r="X1357" s="36"/>
      <c r="Y1357" s="36"/>
      <c r="Z1357" s="36"/>
      <c r="AA1357" s="36"/>
      <c r="AB1357" s="36"/>
      <c r="AC1357" s="36"/>
      <c r="AD1357" s="36"/>
      <c r="AE1357" s="36"/>
      <c r="AQ1357"/>
      <c r="AR1357"/>
      <c r="AY1357"/>
    </row>
    <row r="1358" spans="19:51" x14ac:dyDescent="0.25">
      <c r="S1358" s="36"/>
      <c r="T1358" s="36"/>
      <c r="U1358" s="36"/>
      <c r="V1358" s="36"/>
      <c r="W1358" s="36"/>
      <c r="X1358" s="36"/>
      <c r="Y1358" s="36"/>
      <c r="Z1358" s="36"/>
      <c r="AA1358" s="36"/>
      <c r="AB1358" s="36"/>
      <c r="AC1358" s="36"/>
      <c r="AD1358" s="36"/>
      <c r="AE1358" s="36"/>
      <c r="AQ1358"/>
      <c r="AR1358"/>
      <c r="AY1358"/>
    </row>
    <row r="1359" spans="19:51" x14ac:dyDescent="0.25">
      <c r="S1359" s="36"/>
      <c r="T1359" s="36"/>
      <c r="U1359" s="36"/>
      <c r="V1359" s="36"/>
      <c r="W1359" s="36"/>
      <c r="X1359" s="36"/>
      <c r="Y1359" s="36"/>
      <c r="Z1359" s="36"/>
      <c r="AA1359" s="36"/>
      <c r="AB1359" s="36"/>
      <c r="AC1359" s="36"/>
      <c r="AD1359" s="36"/>
      <c r="AE1359" s="36"/>
      <c r="AQ1359"/>
      <c r="AR1359"/>
      <c r="AY1359"/>
    </row>
    <row r="1360" spans="19:51" x14ac:dyDescent="0.25">
      <c r="S1360" s="36"/>
      <c r="T1360" s="36"/>
      <c r="U1360" s="36"/>
      <c r="V1360" s="36"/>
      <c r="W1360" s="36"/>
      <c r="X1360" s="36"/>
      <c r="Y1360" s="36"/>
      <c r="Z1360" s="36"/>
      <c r="AA1360" s="36"/>
      <c r="AB1360" s="36"/>
      <c r="AC1360" s="36"/>
      <c r="AD1360" s="36"/>
      <c r="AE1360" s="36"/>
      <c r="AQ1360"/>
      <c r="AR1360"/>
      <c r="AY1360"/>
    </row>
    <row r="1361" spans="19:51" x14ac:dyDescent="0.25">
      <c r="S1361" s="36"/>
      <c r="T1361" s="36"/>
      <c r="U1361" s="36"/>
      <c r="V1361" s="36"/>
      <c r="W1361" s="36"/>
      <c r="X1361" s="36"/>
      <c r="Y1361" s="36"/>
      <c r="Z1361" s="36"/>
      <c r="AA1361" s="36"/>
      <c r="AB1361" s="36"/>
      <c r="AC1361" s="36"/>
      <c r="AD1361" s="36"/>
      <c r="AE1361" s="36"/>
      <c r="AQ1361"/>
      <c r="AR1361"/>
      <c r="AY1361"/>
    </row>
    <row r="1362" spans="19:51" x14ac:dyDescent="0.25">
      <c r="S1362" s="36"/>
      <c r="T1362" s="36"/>
      <c r="U1362" s="36"/>
      <c r="V1362" s="36"/>
      <c r="W1362" s="36"/>
      <c r="X1362" s="36"/>
      <c r="Y1362" s="36"/>
      <c r="Z1362" s="36"/>
      <c r="AA1362" s="36"/>
      <c r="AB1362" s="36"/>
      <c r="AC1362" s="36"/>
      <c r="AD1362" s="36"/>
      <c r="AE1362" s="36"/>
      <c r="AQ1362"/>
      <c r="AR1362"/>
      <c r="AY1362"/>
    </row>
    <row r="1363" spans="19:51" x14ac:dyDescent="0.25">
      <c r="S1363" s="36"/>
      <c r="T1363" s="36"/>
      <c r="U1363" s="36"/>
      <c r="V1363" s="36"/>
      <c r="W1363" s="36"/>
      <c r="X1363" s="36"/>
      <c r="Y1363" s="36"/>
      <c r="Z1363" s="36"/>
      <c r="AA1363" s="36"/>
      <c r="AB1363" s="36"/>
      <c r="AC1363" s="36"/>
      <c r="AD1363" s="36"/>
      <c r="AE1363" s="36"/>
      <c r="AQ1363"/>
      <c r="AR1363"/>
      <c r="AY1363"/>
    </row>
    <row r="1364" spans="19:51" x14ac:dyDescent="0.25">
      <c r="S1364" s="36"/>
      <c r="T1364" s="36"/>
      <c r="U1364" s="36"/>
      <c r="V1364" s="36"/>
      <c r="W1364" s="36"/>
      <c r="X1364" s="36"/>
      <c r="Y1364" s="36"/>
      <c r="Z1364" s="36"/>
      <c r="AA1364" s="36"/>
      <c r="AB1364" s="36"/>
      <c r="AC1364" s="36"/>
      <c r="AD1364" s="36"/>
      <c r="AE1364" s="36"/>
      <c r="AQ1364"/>
      <c r="AR1364"/>
      <c r="AY1364"/>
    </row>
    <row r="1365" spans="19:51" x14ac:dyDescent="0.25">
      <c r="S1365" s="36"/>
      <c r="T1365" s="36"/>
      <c r="U1365" s="36"/>
      <c r="V1365" s="36"/>
      <c r="W1365" s="36"/>
      <c r="X1365" s="36"/>
      <c r="Y1365" s="36"/>
      <c r="Z1365" s="36"/>
      <c r="AA1365" s="36"/>
      <c r="AB1365" s="36"/>
      <c r="AC1365" s="36"/>
      <c r="AD1365" s="36"/>
      <c r="AE1365" s="36"/>
      <c r="AQ1365"/>
      <c r="AR1365"/>
      <c r="AY1365"/>
    </row>
    <row r="1366" spans="19:51" x14ac:dyDescent="0.25">
      <c r="S1366" s="36"/>
      <c r="T1366" s="36"/>
      <c r="U1366" s="36"/>
      <c r="V1366" s="36"/>
      <c r="W1366" s="36"/>
      <c r="X1366" s="36"/>
      <c r="Y1366" s="36"/>
      <c r="Z1366" s="36"/>
      <c r="AA1366" s="36"/>
      <c r="AB1366" s="36"/>
      <c r="AC1366" s="36"/>
      <c r="AD1366" s="36"/>
      <c r="AE1366" s="36"/>
      <c r="AQ1366"/>
      <c r="AR1366"/>
      <c r="AY1366"/>
    </row>
    <row r="1367" spans="19:51" x14ac:dyDescent="0.25">
      <c r="S1367" s="36"/>
      <c r="T1367" s="36"/>
      <c r="U1367" s="36"/>
      <c r="V1367" s="36"/>
      <c r="W1367" s="36"/>
      <c r="X1367" s="36"/>
      <c r="Y1367" s="36"/>
      <c r="Z1367" s="36"/>
      <c r="AA1367" s="36"/>
      <c r="AB1367" s="36"/>
      <c r="AC1367" s="36"/>
      <c r="AD1367" s="36"/>
      <c r="AE1367" s="36"/>
      <c r="AQ1367"/>
      <c r="AR1367"/>
      <c r="AY1367"/>
    </row>
    <row r="1368" spans="19:51" x14ac:dyDescent="0.25">
      <c r="S1368" s="36"/>
      <c r="T1368" s="36"/>
      <c r="U1368" s="36"/>
      <c r="V1368" s="36"/>
      <c r="W1368" s="36"/>
      <c r="X1368" s="36"/>
      <c r="Y1368" s="36"/>
      <c r="Z1368" s="36"/>
      <c r="AA1368" s="36"/>
      <c r="AB1368" s="36"/>
      <c r="AC1368" s="36"/>
      <c r="AD1368" s="36"/>
      <c r="AE1368" s="36"/>
      <c r="AQ1368"/>
      <c r="AR1368"/>
      <c r="AY1368"/>
    </row>
    <row r="1369" spans="19:51" x14ac:dyDescent="0.25">
      <c r="S1369" s="36"/>
      <c r="T1369" s="36"/>
      <c r="U1369" s="36"/>
      <c r="V1369" s="36"/>
      <c r="W1369" s="36"/>
      <c r="X1369" s="36"/>
      <c r="Y1369" s="36"/>
      <c r="Z1369" s="36"/>
      <c r="AA1369" s="36"/>
      <c r="AB1369" s="36"/>
      <c r="AC1369" s="36"/>
      <c r="AD1369" s="36"/>
      <c r="AE1369" s="36"/>
      <c r="AQ1369"/>
      <c r="AR1369"/>
      <c r="AY1369"/>
    </row>
    <row r="1370" spans="19:51" x14ac:dyDescent="0.25">
      <c r="S1370" s="36"/>
      <c r="T1370" s="36"/>
      <c r="U1370" s="36"/>
      <c r="V1370" s="36"/>
      <c r="W1370" s="36"/>
      <c r="X1370" s="36"/>
      <c r="Y1370" s="36"/>
      <c r="Z1370" s="36"/>
      <c r="AA1370" s="36"/>
      <c r="AB1370" s="36"/>
      <c r="AC1370" s="36"/>
      <c r="AD1370" s="36"/>
      <c r="AE1370" s="36"/>
      <c r="AQ1370"/>
      <c r="AR1370"/>
      <c r="AY1370"/>
    </row>
    <row r="1371" spans="19:51" x14ac:dyDescent="0.25">
      <c r="S1371" s="36"/>
      <c r="T1371" s="36"/>
      <c r="U1371" s="36"/>
      <c r="V1371" s="36"/>
      <c r="W1371" s="36"/>
      <c r="X1371" s="36"/>
      <c r="Y1371" s="36"/>
      <c r="Z1371" s="36"/>
      <c r="AA1371" s="36"/>
      <c r="AB1371" s="36"/>
      <c r="AC1371" s="36"/>
      <c r="AD1371" s="36"/>
      <c r="AE1371" s="36"/>
      <c r="AQ1371"/>
      <c r="AR1371"/>
      <c r="AY1371"/>
    </row>
    <row r="1372" spans="19:51" x14ac:dyDescent="0.25">
      <c r="S1372" s="36"/>
      <c r="T1372" s="36"/>
      <c r="U1372" s="36"/>
      <c r="V1372" s="36"/>
      <c r="W1372" s="36"/>
      <c r="X1372" s="36"/>
      <c r="Y1372" s="36"/>
      <c r="Z1372" s="36"/>
      <c r="AA1372" s="36"/>
      <c r="AB1372" s="36"/>
      <c r="AC1372" s="36"/>
      <c r="AD1372" s="36"/>
      <c r="AE1372" s="36"/>
      <c r="AQ1372"/>
      <c r="AR1372"/>
      <c r="AY1372"/>
    </row>
    <row r="1373" spans="19:51" x14ac:dyDescent="0.25">
      <c r="S1373" s="36"/>
      <c r="T1373" s="36"/>
      <c r="U1373" s="36"/>
      <c r="V1373" s="36"/>
      <c r="W1373" s="36"/>
      <c r="X1373" s="36"/>
      <c r="Y1373" s="36"/>
      <c r="Z1373" s="36"/>
      <c r="AA1373" s="36"/>
      <c r="AB1373" s="36"/>
      <c r="AC1373" s="36"/>
      <c r="AD1373" s="36"/>
      <c r="AE1373" s="36"/>
      <c r="AQ1373"/>
      <c r="AR1373"/>
      <c r="AY1373"/>
    </row>
    <row r="1374" spans="19:51" x14ac:dyDescent="0.25">
      <c r="S1374" s="36"/>
      <c r="T1374" s="36"/>
      <c r="U1374" s="36"/>
      <c r="V1374" s="36"/>
      <c r="W1374" s="36"/>
      <c r="X1374" s="36"/>
      <c r="Y1374" s="36"/>
      <c r="Z1374" s="36"/>
      <c r="AA1374" s="36"/>
      <c r="AB1374" s="36"/>
      <c r="AC1374" s="36"/>
      <c r="AD1374" s="36"/>
      <c r="AE1374" s="36"/>
      <c r="AQ1374"/>
      <c r="AR1374"/>
      <c r="AY1374"/>
    </row>
    <row r="1375" spans="19:51" x14ac:dyDescent="0.25">
      <c r="S1375" s="36"/>
      <c r="T1375" s="36"/>
      <c r="U1375" s="36"/>
      <c r="V1375" s="36"/>
      <c r="W1375" s="36"/>
      <c r="X1375" s="36"/>
      <c r="Y1375" s="36"/>
      <c r="Z1375" s="36"/>
      <c r="AA1375" s="36"/>
      <c r="AB1375" s="36"/>
      <c r="AC1375" s="36"/>
      <c r="AD1375" s="36"/>
      <c r="AE1375" s="36"/>
      <c r="AQ1375"/>
      <c r="AR1375"/>
      <c r="AY1375"/>
    </row>
    <row r="1376" spans="19:51" x14ac:dyDescent="0.25">
      <c r="S1376" s="36"/>
      <c r="T1376" s="36"/>
      <c r="U1376" s="36"/>
      <c r="V1376" s="36"/>
      <c r="W1376" s="36"/>
      <c r="X1376" s="36"/>
      <c r="Y1376" s="36"/>
      <c r="Z1376" s="36"/>
      <c r="AA1376" s="36"/>
      <c r="AB1376" s="36"/>
      <c r="AC1376" s="36"/>
      <c r="AD1376" s="36"/>
      <c r="AE1376" s="36"/>
      <c r="AQ1376"/>
      <c r="AR1376"/>
      <c r="AY1376"/>
    </row>
    <row r="1377" spans="19:51" x14ac:dyDescent="0.25">
      <c r="S1377" s="36"/>
      <c r="T1377" s="36"/>
      <c r="U1377" s="36"/>
      <c r="V1377" s="36"/>
      <c r="W1377" s="36"/>
      <c r="X1377" s="36"/>
      <c r="Y1377" s="36"/>
      <c r="Z1377" s="36"/>
      <c r="AA1377" s="36"/>
      <c r="AB1377" s="36"/>
      <c r="AC1377" s="36"/>
      <c r="AD1377" s="36"/>
      <c r="AE1377" s="36"/>
      <c r="AQ1377"/>
      <c r="AR1377"/>
      <c r="AY1377"/>
    </row>
    <row r="1378" spans="19:51" x14ac:dyDescent="0.25">
      <c r="S1378" s="36"/>
      <c r="T1378" s="36"/>
      <c r="U1378" s="36"/>
      <c r="V1378" s="36"/>
      <c r="W1378" s="36"/>
      <c r="X1378" s="36"/>
      <c r="Y1378" s="36"/>
      <c r="Z1378" s="36"/>
      <c r="AA1378" s="36"/>
      <c r="AB1378" s="36"/>
      <c r="AC1378" s="36"/>
      <c r="AD1378" s="36"/>
      <c r="AE1378" s="36"/>
      <c r="AQ1378"/>
      <c r="AR1378"/>
      <c r="AY1378"/>
    </row>
    <row r="1379" spans="19:51" x14ac:dyDescent="0.25">
      <c r="S1379" s="36"/>
      <c r="T1379" s="36"/>
      <c r="U1379" s="36"/>
      <c r="V1379" s="36"/>
      <c r="W1379" s="36"/>
      <c r="X1379" s="36"/>
      <c r="Y1379" s="36"/>
      <c r="Z1379" s="36"/>
      <c r="AA1379" s="36"/>
      <c r="AB1379" s="36"/>
      <c r="AC1379" s="36"/>
      <c r="AD1379" s="36"/>
      <c r="AE1379" s="36"/>
      <c r="AQ1379"/>
      <c r="AR1379"/>
      <c r="AY1379"/>
    </row>
    <row r="1380" spans="19:51" x14ac:dyDescent="0.25">
      <c r="S1380" s="36"/>
      <c r="T1380" s="36"/>
      <c r="U1380" s="36"/>
      <c r="V1380" s="36"/>
      <c r="W1380" s="36"/>
      <c r="X1380" s="36"/>
      <c r="Y1380" s="36"/>
      <c r="Z1380" s="36"/>
      <c r="AA1380" s="36"/>
      <c r="AB1380" s="36"/>
      <c r="AC1380" s="36"/>
      <c r="AD1380" s="36"/>
      <c r="AE1380" s="36"/>
      <c r="AQ1380"/>
      <c r="AR1380"/>
      <c r="AY1380"/>
    </row>
    <row r="1381" spans="19:51" x14ac:dyDescent="0.25">
      <c r="S1381" s="36"/>
      <c r="T1381" s="36"/>
      <c r="U1381" s="36"/>
      <c r="V1381" s="36"/>
      <c r="W1381" s="36"/>
      <c r="X1381" s="36"/>
      <c r="Y1381" s="36"/>
      <c r="Z1381" s="36"/>
      <c r="AA1381" s="36"/>
      <c r="AB1381" s="36"/>
      <c r="AC1381" s="36"/>
      <c r="AD1381" s="36"/>
      <c r="AE1381" s="36"/>
      <c r="AQ1381"/>
      <c r="AR1381"/>
      <c r="AY1381"/>
    </row>
    <row r="1382" spans="19:51" x14ac:dyDescent="0.25">
      <c r="S1382" s="36"/>
      <c r="T1382" s="36"/>
      <c r="U1382" s="36"/>
      <c r="V1382" s="36"/>
      <c r="W1382" s="36"/>
      <c r="X1382" s="36"/>
      <c r="Y1382" s="36"/>
      <c r="Z1382" s="36"/>
      <c r="AA1382" s="36"/>
      <c r="AB1382" s="36"/>
      <c r="AC1382" s="36"/>
      <c r="AD1382" s="36"/>
      <c r="AE1382" s="36"/>
      <c r="AQ1382"/>
      <c r="AR1382"/>
      <c r="AY1382"/>
    </row>
    <row r="1383" spans="19:51" x14ac:dyDescent="0.25">
      <c r="S1383" s="36"/>
      <c r="T1383" s="36"/>
      <c r="U1383" s="36"/>
      <c r="V1383" s="36"/>
      <c r="W1383" s="36"/>
      <c r="X1383" s="36"/>
      <c r="Y1383" s="36"/>
      <c r="Z1383" s="36"/>
      <c r="AA1383" s="36"/>
      <c r="AB1383" s="36"/>
      <c r="AC1383" s="36"/>
      <c r="AD1383" s="36"/>
      <c r="AE1383" s="36"/>
      <c r="AQ1383"/>
      <c r="AR1383"/>
      <c r="AY1383"/>
    </row>
    <row r="1384" spans="19:51" x14ac:dyDescent="0.25">
      <c r="S1384" s="36"/>
      <c r="T1384" s="36"/>
      <c r="U1384" s="36"/>
      <c r="V1384" s="36"/>
      <c r="W1384" s="36"/>
      <c r="X1384" s="36"/>
      <c r="Y1384" s="36"/>
      <c r="Z1384" s="36"/>
      <c r="AA1384" s="36"/>
      <c r="AB1384" s="36"/>
      <c r="AC1384" s="36"/>
      <c r="AD1384" s="36"/>
      <c r="AE1384" s="36"/>
      <c r="AQ1384"/>
      <c r="AR1384"/>
      <c r="AY1384"/>
    </row>
    <row r="1385" spans="19:51" x14ac:dyDescent="0.25">
      <c r="S1385" s="36"/>
      <c r="T1385" s="36"/>
      <c r="U1385" s="36"/>
      <c r="V1385" s="36"/>
      <c r="W1385" s="36"/>
      <c r="X1385" s="36"/>
      <c r="Y1385" s="36"/>
      <c r="Z1385" s="36"/>
      <c r="AA1385" s="36"/>
      <c r="AB1385" s="36"/>
      <c r="AC1385" s="36"/>
      <c r="AD1385" s="36"/>
      <c r="AE1385" s="36"/>
      <c r="AQ1385"/>
      <c r="AR1385"/>
      <c r="AY1385"/>
    </row>
    <row r="1386" spans="19:51" x14ac:dyDescent="0.25">
      <c r="S1386" s="36"/>
      <c r="T1386" s="36"/>
      <c r="U1386" s="36"/>
      <c r="V1386" s="36"/>
      <c r="W1386" s="36"/>
      <c r="X1386" s="36"/>
      <c r="Y1386" s="36"/>
      <c r="Z1386" s="36"/>
      <c r="AA1386" s="36"/>
      <c r="AB1386" s="36"/>
      <c r="AC1386" s="36"/>
      <c r="AD1386" s="36"/>
      <c r="AE1386" s="36"/>
      <c r="AQ1386"/>
      <c r="AR1386"/>
      <c r="AY1386"/>
    </row>
    <row r="1387" spans="19:51" x14ac:dyDescent="0.25">
      <c r="S1387" s="36"/>
      <c r="T1387" s="36"/>
      <c r="U1387" s="36"/>
      <c r="V1387" s="36"/>
      <c r="W1387" s="36"/>
      <c r="X1387" s="36"/>
      <c r="Y1387" s="36"/>
      <c r="Z1387" s="36"/>
      <c r="AA1387" s="36"/>
      <c r="AB1387" s="36"/>
      <c r="AC1387" s="36"/>
      <c r="AD1387" s="36"/>
      <c r="AE1387" s="36"/>
      <c r="AQ1387"/>
      <c r="AR1387"/>
      <c r="AY1387"/>
    </row>
    <row r="1388" spans="19:51" x14ac:dyDescent="0.25">
      <c r="S1388" s="36"/>
      <c r="T1388" s="36"/>
      <c r="U1388" s="36"/>
      <c r="V1388" s="36"/>
      <c r="W1388" s="36"/>
      <c r="X1388" s="36"/>
      <c r="Y1388" s="36"/>
      <c r="Z1388" s="36"/>
      <c r="AA1388" s="36"/>
      <c r="AB1388" s="36"/>
      <c r="AC1388" s="36"/>
      <c r="AD1388" s="36"/>
      <c r="AE1388" s="36"/>
      <c r="AQ1388"/>
      <c r="AR1388"/>
      <c r="AY1388"/>
    </row>
    <row r="1389" spans="19:51" x14ac:dyDescent="0.25">
      <c r="S1389" s="36"/>
      <c r="T1389" s="36"/>
      <c r="U1389" s="36"/>
      <c r="V1389" s="36"/>
      <c r="W1389" s="36"/>
      <c r="X1389" s="36"/>
      <c r="Y1389" s="36"/>
      <c r="Z1389" s="36"/>
      <c r="AA1389" s="36"/>
      <c r="AB1389" s="36"/>
      <c r="AC1389" s="36"/>
      <c r="AD1389" s="36"/>
      <c r="AE1389" s="36"/>
      <c r="AQ1389"/>
      <c r="AR1389"/>
      <c r="AY1389"/>
    </row>
    <row r="1390" spans="19:51" x14ac:dyDescent="0.25">
      <c r="S1390" s="36"/>
      <c r="T1390" s="36"/>
      <c r="U1390" s="36"/>
      <c r="V1390" s="36"/>
      <c r="W1390" s="36"/>
      <c r="X1390" s="36"/>
      <c r="Y1390" s="36"/>
      <c r="Z1390" s="36"/>
      <c r="AA1390" s="36"/>
      <c r="AB1390" s="36"/>
      <c r="AC1390" s="36"/>
      <c r="AD1390" s="36"/>
      <c r="AE1390" s="36"/>
      <c r="AQ1390"/>
      <c r="AR1390"/>
      <c r="AY1390"/>
    </row>
    <row r="1391" spans="19:51" x14ac:dyDescent="0.25">
      <c r="S1391" s="36"/>
      <c r="T1391" s="36"/>
      <c r="U1391" s="36"/>
      <c r="V1391" s="36"/>
      <c r="W1391" s="36"/>
      <c r="X1391" s="36"/>
      <c r="Y1391" s="36"/>
      <c r="Z1391" s="36"/>
      <c r="AA1391" s="36"/>
      <c r="AB1391" s="36"/>
      <c r="AC1391" s="36"/>
      <c r="AD1391" s="36"/>
      <c r="AE1391" s="36"/>
      <c r="AQ1391"/>
      <c r="AR1391"/>
      <c r="AY1391"/>
    </row>
    <row r="1392" spans="19:51" x14ac:dyDescent="0.25">
      <c r="S1392" s="36"/>
      <c r="T1392" s="36"/>
      <c r="U1392" s="36"/>
      <c r="V1392" s="36"/>
      <c r="W1392" s="36"/>
      <c r="X1392" s="36"/>
      <c r="Y1392" s="36"/>
      <c r="Z1392" s="36"/>
      <c r="AA1392" s="36"/>
      <c r="AB1392" s="36"/>
      <c r="AC1392" s="36"/>
      <c r="AD1392" s="36"/>
      <c r="AE1392" s="36"/>
      <c r="AQ1392"/>
      <c r="AR1392"/>
      <c r="AY1392"/>
    </row>
    <row r="1393" spans="19:51" x14ac:dyDescent="0.25">
      <c r="S1393" s="36"/>
      <c r="T1393" s="36"/>
      <c r="U1393" s="36"/>
      <c r="V1393" s="36"/>
      <c r="W1393" s="36"/>
      <c r="X1393" s="36"/>
      <c r="Y1393" s="36"/>
      <c r="Z1393" s="36"/>
      <c r="AA1393" s="36"/>
      <c r="AB1393" s="36"/>
      <c r="AC1393" s="36"/>
      <c r="AD1393" s="36"/>
      <c r="AE1393" s="36"/>
      <c r="AQ1393"/>
      <c r="AR1393"/>
      <c r="AY1393"/>
    </row>
    <row r="1394" spans="19:51" x14ac:dyDescent="0.25">
      <c r="S1394" s="36"/>
      <c r="T1394" s="36"/>
      <c r="U1394" s="36"/>
      <c r="V1394" s="36"/>
      <c r="W1394" s="36"/>
      <c r="X1394" s="36"/>
      <c r="Y1394" s="36"/>
      <c r="Z1394" s="36"/>
      <c r="AA1394" s="36"/>
      <c r="AB1394" s="36"/>
      <c r="AC1394" s="36"/>
      <c r="AD1394" s="36"/>
      <c r="AE1394" s="36"/>
      <c r="AQ1394"/>
      <c r="AR1394"/>
      <c r="AY1394"/>
    </row>
    <row r="1395" spans="19:51" x14ac:dyDescent="0.25">
      <c r="S1395" s="36"/>
      <c r="T1395" s="36"/>
      <c r="U1395" s="36"/>
      <c r="V1395" s="36"/>
      <c r="W1395" s="36"/>
      <c r="X1395" s="36"/>
      <c r="Y1395" s="36"/>
      <c r="Z1395" s="36"/>
      <c r="AA1395" s="36"/>
      <c r="AB1395" s="36"/>
      <c r="AC1395" s="36"/>
      <c r="AD1395" s="36"/>
      <c r="AE1395" s="36"/>
      <c r="AQ1395"/>
      <c r="AR1395"/>
      <c r="AY1395"/>
    </row>
    <row r="1396" spans="19:51" x14ac:dyDescent="0.25">
      <c r="S1396" s="36"/>
      <c r="T1396" s="36"/>
      <c r="U1396" s="36"/>
      <c r="V1396" s="36"/>
      <c r="W1396" s="36"/>
      <c r="X1396" s="36"/>
      <c r="Y1396" s="36"/>
      <c r="Z1396" s="36"/>
      <c r="AA1396" s="36"/>
      <c r="AB1396" s="36"/>
      <c r="AC1396" s="36"/>
      <c r="AD1396" s="36"/>
      <c r="AE1396" s="36"/>
      <c r="AQ1396"/>
      <c r="AR1396"/>
      <c r="AY1396"/>
    </row>
    <row r="1397" spans="19:51" x14ac:dyDescent="0.25">
      <c r="S1397" s="36"/>
      <c r="T1397" s="36"/>
      <c r="U1397" s="36"/>
      <c r="V1397" s="36"/>
      <c r="W1397" s="36"/>
      <c r="X1397" s="36"/>
      <c r="Y1397" s="36"/>
      <c r="Z1397" s="36"/>
      <c r="AA1397" s="36"/>
      <c r="AB1397" s="36"/>
      <c r="AC1397" s="36"/>
      <c r="AD1397" s="36"/>
      <c r="AE1397" s="36"/>
      <c r="AQ1397"/>
      <c r="AR1397"/>
      <c r="AY1397"/>
    </row>
    <row r="1398" spans="19:51" x14ac:dyDescent="0.25">
      <c r="S1398" s="36"/>
      <c r="T1398" s="36"/>
      <c r="U1398" s="36"/>
      <c r="V1398" s="36"/>
      <c r="W1398" s="36"/>
      <c r="X1398" s="36"/>
      <c r="Y1398" s="36"/>
      <c r="Z1398" s="36"/>
      <c r="AA1398" s="36"/>
      <c r="AB1398" s="36"/>
      <c r="AC1398" s="36"/>
      <c r="AD1398" s="36"/>
      <c r="AE1398" s="36"/>
      <c r="AQ1398"/>
      <c r="AR1398"/>
      <c r="AY1398"/>
    </row>
    <row r="1399" spans="19:51" x14ac:dyDescent="0.25">
      <c r="S1399" s="36"/>
      <c r="T1399" s="36"/>
      <c r="U1399" s="36"/>
      <c r="V1399" s="36"/>
      <c r="W1399" s="36"/>
      <c r="X1399" s="36"/>
      <c r="Y1399" s="36"/>
      <c r="Z1399" s="36"/>
      <c r="AA1399" s="36"/>
      <c r="AB1399" s="36"/>
      <c r="AC1399" s="36"/>
      <c r="AD1399" s="36"/>
      <c r="AE1399" s="36"/>
      <c r="AQ1399"/>
      <c r="AR1399"/>
      <c r="AY1399"/>
    </row>
    <row r="1400" spans="19:51" x14ac:dyDescent="0.25">
      <c r="S1400" s="36"/>
      <c r="T1400" s="36"/>
      <c r="U1400" s="36"/>
      <c r="V1400" s="36"/>
      <c r="W1400" s="36"/>
      <c r="X1400" s="36"/>
      <c r="Y1400" s="36"/>
      <c r="Z1400" s="36"/>
      <c r="AA1400" s="36"/>
      <c r="AB1400" s="36"/>
      <c r="AC1400" s="36"/>
      <c r="AD1400" s="36"/>
      <c r="AE1400" s="36"/>
      <c r="AQ1400"/>
      <c r="AR1400"/>
      <c r="AY1400"/>
    </row>
    <row r="1401" spans="19:51" x14ac:dyDescent="0.25">
      <c r="S1401" s="36"/>
      <c r="T1401" s="36"/>
      <c r="U1401" s="36"/>
      <c r="V1401" s="36"/>
      <c r="W1401" s="36"/>
      <c r="X1401" s="36"/>
      <c r="Y1401" s="36"/>
      <c r="Z1401" s="36"/>
      <c r="AA1401" s="36"/>
      <c r="AB1401" s="36"/>
      <c r="AC1401" s="36"/>
      <c r="AD1401" s="36"/>
      <c r="AE1401" s="36"/>
      <c r="AQ1401"/>
      <c r="AR1401"/>
      <c r="AY1401"/>
    </row>
    <row r="1402" spans="19:51" x14ac:dyDescent="0.25">
      <c r="S1402" s="36"/>
      <c r="T1402" s="36"/>
      <c r="U1402" s="36"/>
      <c r="V1402" s="36"/>
      <c r="W1402" s="36"/>
      <c r="X1402" s="36"/>
      <c r="Y1402" s="36"/>
      <c r="Z1402" s="36"/>
      <c r="AA1402" s="36"/>
      <c r="AB1402" s="36"/>
      <c r="AC1402" s="36"/>
      <c r="AD1402" s="36"/>
      <c r="AE1402" s="36"/>
      <c r="AQ1402"/>
      <c r="AR1402"/>
      <c r="AY1402"/>
    </row>
    <row r="1403" spans="19:51" x14ac:dyDescent="0.25">
      <c r="S1403" s="36"/>
      <c r="T1403" s="36"/>
      <c r="U1403" s="36"/>
      <c r="V1403" s="36"/>
      <c r="W1403" s="36"/>
      <c r="X1403" s="36"/>
      <c r="Y1403" s="36"/>
      <c r="Z1403" s="36"/>
      <c r="AA1403" s="36"/>
      <c r="AB1403" s="36"/>
      <c r="AC1403" s="36"/>
      <c r="AD1403" s="36"/>
      <c r="AE1403" s="36"/>
      <c r="AQ1403"/>
      <c r="AR1403"/>
      <c r="AY1403"/>
    </row>
    <row r="1404" spans="19:51" x14ac:dyDescent="0.25">
      <c r="S1404" s="36"/>
      <c r="T1404" s="36"/>
      <c r="U1404" s="36"/>
      <c r="V1404" s="36"/>
      <c r="W1404" s="36"/>
      <c r="X1404" s="36"/>
      <c r="Y1404" s="36"/>
      <c r="Z1404" s="36"/>
      <c r="AA1404" s="36"/>
      <c r="AB1404" s="36"/>
      <c r="AC1404" s="36"/>
      <c r="AD1404" s="36"/>
      <c r="AE1404" s="36"/>
      <c r="AQ1404"/>
      <c r="AR1404"/>
      <c r="AY1404"/>
    </row>
    <row r="1405" spans="19:51" x14ac:dyDescent="0.25">
      <c r="S1405" s="36"/>
      <c r="T1405" s="36"/>
      <c r="U1405" s="36"/>
      <c r="V1405" s="36"/>
      <c r="W1405" s="36"/>
      <c r="X1405" s="36"/>
      <c r="Y1405" s="36"/>
      <c r="Z1405" s="36"/>
      <c r="AA1405" s="36"/>
      <c r="AB1405" s="36"/>
      <c r="AC1405" s="36"/>
      <c r="AD1405" s="36"/>
      <c r="AE1405" s="36"/>
      <c r="AQ1405"/>
      <c r="AR1405"/>
      <c r="AY1405"/>
    </row>
    <row r="1406" spans="19:51" x14ac:dyDescent="0.25">
      <c r="S1406" s="36"/>
      <c r="T1406" s="36"/>
      <c r="U1406" s="36"/>
      <c r="V1406" s="36"/>
      <c r="W1406" s="36"/>
      <c r="X1406" s="36"/>
      <c r="Y1406" s="36"/>
      <c r="Z1406" s="36"/>
      <c r="AA1406" s="36"/>
      <c r="AB1406" s="36"/>
      <c r="AC1406" s="36"/>
      <c r="AD1406" s="36"/>
      <c r="AE1406" s="36"/>
      <c r="AQ1406"/>
      <c r="AR1406"/>
      <c r="AY1406"/>
    </row>
    <row r="1407" spans="19:51" x14ac:dyDescent="0.25">
      <c r="S1407" s="36"/>
      <c r="T1407" s="36"/>
      <c r="U1407" s="36"/>
      <c r="V1407" s="36"/>
      <c r="W1407" s="36"/>
      <c r="X1407" s="36"/>
      <c r="Y1407" s="36"/>
      <c r="Z1407" s="36"/>
      <c r="AA1407" s="36"/>
      <c r="AB1407" s="36"/>
      <c r="AC1407" s="36"/>
      <c r="AD1407" s="36"/>
      <c r="AE1407" s="36"/>
      <c r="AQ1407"/>
      <c r="AR1407"/>
      <c r="AY1407"/>
    </row>
    <row r="1408" spans="19:51" x14ac:dyDescent="0.25">
      <c r="S1408" s="36"/>
      <c r="T1408" s="36"/>
      <c r="U1408" s="36"/>
      <c r="V1408" s="36"/>
      <c r="W1408" s="36"/>
      <c r="X1408" s="36"/>
      <c r="Y1408" s="36"/>
      <c r="Z1408" s="36"/>
      <c r="AA1408" s="36"/>
      <c r="AB1408" s="36"/>
      <c r="AC1408" s="36"/>
      <c r="AD1408" s="36"/>
      <c r="AE1408" s="36"/>
      <c r="AQ1408"/>
      <c r="AR1408"/>
      <c r="AY1408"/>
    </row>
    <row r="1409" spans="19:51" x14ac:dyDescent="0.25">
      <c r="S1409" s="36"/>
      <c r="T1409" s="36"/>
      <c r="U1409" s="36"/>
      <c r="V1409" s="36"/>
      <c r="W1409" s="36"/>
      <c r="X1409" s="36"/>
      <c r="Y1409" s="36"/>
      <c r="Z1409" s="36"/>
      <c r="AA1409" s="36"/>
      <c r="AB1409" s="36"/>
      <c r="AC1409" s="36"/>
      <c r="AD1409" s="36"/>
      <c r="AE1409" s="36"/>
      <c r="AQ1409"/>
      <c r="AR1409"/>
      <c r="AY1409"/>
    </row>
    <row r="1410" spans="19:51" x14ac:dyDescent="0.25">
      <c r="S1410" s="36"/>
      <c r="T1410" s="36"/>
      <c r="U1410" s="36"/>
      <c r="V1410" s="36"/>
      <c r="W1410" s="36"/>
      <c r="X1410" s="36"/>
      <c r="Y1410" s="36"/>
      <c r="Z1410" s="36"/>
      <c r="AA1410" s="36"/>
      <c r="AB1410" s="36"/>
      <c r="AC1410" s="36"/>
      <c r="AD1410" s="36"/>
      <c r="AE1410" s="36"/>
      <c r="AQ1410"/>
      <c r="AR1410"/>
      <c r="AY1410"/>
    </row>
    <row r="1411" spans="19:51" x14ac:dyDescent="0.25">
      <c r="S1411" s="36"/>
      <c r="T1411" s="36"/>
      <c r="U1411" s="36"/>
      <c r="V1411" s="36"/>
      <c r="W1411" s="36"/>
      <c r="X1411" s="36"/>
      <c r="Y1411" s="36"/>
      <c r="Z1411" s="36"/>
      <c r="AA1411" s="36"/>
      <c r="AB1411" s="36"/>
      <c r="AC1411" s="36"/>
      <c r="AD1411" s="36"/>
      <c r="AE1411" s="36"/>
      <c r="AQ1411"/>
      <c r="AR1411"/>
      <c r="AY1411"/>
    </row>
    <row r="1412" spans="19:51" x14ac:dyDescent="0.25">
      <c r="S1412" s="36"/>
      <c r="T1412" s="36"/>
      <c r="U1412" s="36"/>
      <c r="V1412" s="36"/>
      <c r="W1412" s="36"/>
      <c r="X1412" s="36"/>
      <c r="Y1412" s="36"/>
      <c r="Z1412" s="36"/>
      <c r="AA1412" s="36"/>
      <c r="AB1412" s="36"/>
      <c r="AC1412" s="36"/>
      <c r="AD1412" s="36"/>
      <c r="AE1412" s="36"/>
      <c r="AQ1412"/>
      <c r="AR1412"/>
      <c r="AY1412"/>
    </row>
    <row r="1413" spans="19:51" x14ac:dyDescent="0.25">
      <c r="S1413" s="36"/>
      <c r="T1413" s="36"/>
      <c r="U1413" s="36"/>
      <c r="V1413" s="36"/>
      <c r="W1413" s="36"/>
      <c r="X1413" s="36"/>
      <c r="Y1413" s="36"/>
      <c r="Z1413" s="36"/>
      <c r="AA1413" s="36"/>
      <c r="AB1413" s="36"/>
      <c r="AC1413" s="36"/>
      <c r="AD1413" s="36"/>
      <c r="AE1413" s="36"/>
      <c r="AQ1413"/>
      <c r="AR1413"/>
      <c r="AY1413"/>
    </row>
    <row r="1414" spans="19:51" x14ac:dyDescent="0.25">
      <c r="S1414" s="36"/>
      <c r="T1414" s="36"/>
      <c r="U1414" s="36"/>
      <c r="V1414" s="36"/>
      <c r="W1414" s="36"/>
      <c r="X1414" s="36"/>
      <c r="Y1414" s="36"/>
      <c r="Z1414" s="36"/>
      <c r="AA1414" s="36"/>
      <c r="AB1414" s="36"/>
      <c r="AC1414" s="36"/>
      <c r="AD1414" s="36"/>
      <c r="AE1414" s="36"/>
      <c r="AQ1414"/>
      <c r="AR1414"/>
      <c r="AY1414"/>
    </row>
    <row r="1415" spans="19:51" x14ac:dyDescent="0.25">
      <c r="S1415" s="36"/>
      <c r="T1415" s="36"/>
      <c r="U1415" s="36"/>
      <c r="V1415" s="36"/>
      <c r="W1415" s="36"/>
      <c r="X1415" s="36"/>
      <c r="Y1415" s="36"/>
      <c r="Z1415" s="36"/>
      <c r="AA1415" s="36"/>
      <c r="AB1415" s="36"/>
      <c r="AC1415" s="36"/>
      <c r="AD1415" s="36"/>
      <c r="AE1415" s="36"/>
      <c r="AQ1415"/>
      <c r="AR1415"/>
      <c r="AY1415"/>
    </row>
    <row r="1416" spans="19:51" x14ac:dyDescent="0.25">
      <c r="S1416" s="36"/>
      <c r="T1416" s="36"/>
      <c r="U1416" s="36"/>
      <c r="V1416" s="36"/>
      <c r="W1416" s="36"/>
      <c r="X1416" s="36"/>
      <c r="Y1416" s="36"/>
      <c r="Z1416" s="36"/>
      <c r="AA1416" s="36"/>
      <c r="AB1416" s="36"/>
      <c r="AC1416" s="36"/>
      <c r="AD1416" s="36"/>
      <c r="AE1416" s="36"/>
      <c r="AQ1416"/>
      <c r="AR1416"/>
      <c r="AY1416"/>
    </row>
    <row r="1417" spans="19:51" x14ac:dyDescent="0.25">
      <c r="S1417" s="36"/>
      <c r="T1417" s="36"/>
      <c r="U1417" s="36"/>
      <c r="V1417" s="36"/>
      <c r="W1417" s="36"/>
      <c r="X1417" s="36"/>
      <c r="Y1417" s="36"/>
      <c r="Z1417" s="36"/>
      <c r="AA1417" s="36"/>
      <c r="AB1417" s="36"/>
      <c r="AC1417" s="36"/>
      <c r="AD1417" s="36"/>
      <c r="AE1417" s="36"/>
      <c r="AQ1417"/>
      <c r="AR1417"/>
      <c r="AY1417"/>
    </row>
    <row r="1418" spans="19:51" x14ac:dyDescent="0.25">
      <c r="S1418" s="36"/>
      <c r="T1418" s="36"/>
      <c r="U1418" s="36"/>
      <c r="V1418" s="36"/>
      <c r="W1418" s="36"/>
      <c r="X1418" s="36"/>
      <c r="Y1418" s="36"/>
      <c r="Z1418" s="36"/>
      <c r="AA1418" s="36"/>
      <c r="AB1418" s="36"/>
      <c r="AC1418" s="36"/>
      <c r="AD1418" s="36"/>
      <c r="AE1418" s="36"/>
      <c r="AQ1418"/>
      <c r="AR1418"/>
      <c r="AY1418"/>
    </row>
    <row r="1419" spans="19:51" x14ac:dyDescent="0.25">
      <c r="S1419" s="36"/>
      <c r="T1419" s="36"/>
      <c r="U1419" s="36"/>
      <c r="V1419" s="36"/>
      <c r="W1419" s="36"/>
      <c r="X1419" s="36"/>
      <c r="Y1419" s="36"/>
      <c r="Z1419" s="36"/>
      <c r="AA1419" s="36"/>
      <c r="AB1419" s="36"/>
      <c r="AC1419" s="36"/>
      <c r="AD1419" s="36"/>
      <c r="AE1419" s="36"/>
      <c r="AQ1419"/>
      <c r="AR1419"/>
      <c r="AY1419"/>
    </row>
    <row r="1420" spans="19:51" x14ac:dyDescent="0.25">
      <c r="S1420" s="36"/>
      <c r="T1420" s="36"/>
      <c r="U1420" s="36"/>
      <c r="V1420" s="36"/>
      <c r="W1420" s="36"/>
      <c r="X1420" s="36"/>
      <c r="Y1420" s="36"/>
      <c r="Z1420" s="36"/>
      <c r="AA1420" s="36"/>
      <c r="AB1420" s="36"/>
      <c r="AC1420" s="36"/>
      <c r="AD1420" s="36"/>
      <c r="AE1420" s="36"/>
      <c r="AQ1420"/>
      <c r="AR1420"/>
      <c r="AY1420"/>
    </row>
    <row r="1421" spans="19:51" x14ac:dyDescent="0.25">
      <c r="S1421" s="36"/>
      <c r="T1421" s="36"/>
      <c r="U1421" s="36"/>
      <c r="V1421" s="36"/>
      <c r="W1421" s="36"/>
      <c r="X1421" s="36"/>
      <c r="Y1421" s="36"/>
      <c r="Z1421" s="36"/>
      <c r="AA1421" s="36"/>
      <c r="AB1421" s="36"/>
      <c r="AC1421" s="36"/>
      <c r="AD1421" s="36"/>
      <c r="AE1421" s="36"/>
      <c r="AQ1421"/>
      <c r="AR1421"/>
      <c r="AY1421"/>
    </row>
    <row r="1422" spans="19:51" x14ac:dyDescent="0.25">
      <c r="S1422" s="36"/>
      <c r="T1422" s="36"/>
      <c r="U1422" s="36"/>
      <c r="V1422" s="36"/>
      <c r="W1422" s="36"/>
      <c r="X1422" s="36"/>
      <c r="Y1422" s="36"/>
      <c r="Z1422" s="36"/>
      <c r="AA1422" s="36"/>
      <c r="AB1422" s="36"/>
      <c r="AC1422" s="36"/>
      <c r="AD1422" s="36"/>
      <c r="AE1422" s="36"/>
      <c r="AQ1422"/>
      <c r="AR1422"/>
      <c r="AY1422"/>
    </row>
    <row r="1423" spans="19:51" x14ac:dyDescent="0.25">
      <c r="S1423" s="36"/>
      <c r="T1423" s="36"/>
      <c r="U1423" s="36"/>
      <c r="V1423" s="36"/>
      <c r="W1423" s="36"/>
      <c r="X1423" s="36"/>
      <c r="Y1423" s="36"/>
      <c r="Z1423" s="36"/>
      <c r="AA1423" s="36"/>
      <c r="AB1423" s="36"/>
      <c r="AC1423" s="36"/>
      <c r="AD1423" s="36"/>
      <c r="AE1423" s="36"/>
      <c r="AQ1423"/>
      <c r="AR1423"/>
      <c r="AY1423"/>
    </row>
    <row r="1424" spans="19:51" x14ac:dyDescent="0.25">
      <c r="S1424" s="36"/>
      <c r="T1424" s="36"/>
      <c r="U1424" s="36"/>
      <c r="V1424" s="36"/>
      <c r="W1424" s="36"/>
      <c r="X1424" s="36"/>
      <c r="Y1424" s="36"/>
      <c r="Z1424" s="36"/>
      <c r="AA1424" s="36"/>
      <c r="AB1424" s="36"/>
      <c r="AC1424" s="36"/>
      <c r="AD1424" s="36"/>
      <c r="AE1424" s="36"/>
      <c r="AQ1424"/>
      <c r="AR1424"/>
      <c r="AY1424"/>
    </row>
    <row r="1425" spans="19:51" x14ac:dyDescent="0.25">
      <c r="S1425" s="36"/>
      <c r="T1425" s="36"/>
      <c r="U1425" s="36"/>
      <c r="V1425" s="36"/>
      <c r="W1425" s="36"/>
      <c r="X1425" s="36"/>
      <c r="Y1425" s="36"/>
      <c r="Z1425" s="36"/>
      <c r="AA1425" s="36"/>
      <c r="AB1425" s="36"/>
      <c r="AC1425" s="36"/>
      <c r="AD1425" s="36"/>
      <c r="AE1425" s="36"/>
      <c r="AQ1425"/>
      <c r="AR1425"/>
      <c r="AY1425"/>
    </row>
    <row r="1426" spans="19:51" x14ac:dyDescent="0.25">
      <c r="S1426" s="36"/>
      <c r="T1426" s="36"/>
      <c r="U1426" s="36"/>
      <c r="V1426" s="36"/>
      <c r="W1426" s="36"/>
      <c r="X1426" s="36"/>
      <c r="Y1426" s="36"/>
      <c r="Z1426" s="36"/>
      <c r="AA1426" s="36"/>
      <c r="AB1426" s="36"/>
      <c r="AC1426" s="36"/>
      <c r="AD1426" s="36"/>
      <c r="AE1426" s="36"/>
      <c r="AQ1426"/>
      <c r="AR1426"/>
      <c r="AY1426"/>
    </row>
    <row r="1427" spans="19:51" x14ac:dyDescent="0.25">
      <c r="S1427" s="36"/>
      <c r="T1427" s="36"/>
      <c r="U1427" s="36"/>
      <c r="V1427" s="36"/>
      <c r="W1427" s="36"/>
      <c r="X1427" s="36"/>
      <c r="Y1427" s="36"/>
      <c r="Z1427" s="36"/>
      <c r="AA1427" s="36"/>
      <c r="AB1427" s="36"/>
      <c r="AC1427" s="36"/>
      <c r="AD1427" s="36"/>
      <c r="AE1427" s="36"/>
      <c r="AQ1427"/>
      <c r="AR1427"/>
      <c r="AY1427"/>
    </row>
    <row r="1428" spans="19:51" x14ac:dyDescent="0.25">
      <c r="S1428" s="36"/>
      <c r="T1428" s="36"/>
      <c r="U1428" s="36"/>
      <c r="V1428" s="36"/>
      <c r="W1428" s="36"/>
      <c r="X1428" s="36"/>
      <c r="Y1428" s="36"/>
      <c r="Z1428" s="36"/>
      <c r="AA1428" s="36"/>
      <c r="AB1428" s="36"/>
      <c r="AC1428" s="36"/>
      <c r="AD1428" s="36"/>
      <c r="AE1428" s="36"/>
      <c r="AQ1428"/>
      <c r="AR1428"/>
      <c r="AY1428"/>
    </row>
    <row r="1429" spans="19:51" x14ac:dyDescent="0.25">
      <c r="S1429" s="36"/>
      <c r="T1429" s="36"/>
      <c r="U1429" s="36"/>
      <c r="V1429" s="36"/>
      <c r="W1429" s="36"/>
      <c r="X1429" s="36"/>
      <c r="Y1429" s="36"/>
      <c r="Z1429" s="36"/>
      <c r="AA1429" s="36"/>
      <c r="AB1429" s="36"/>
      <c r="AC1429" s="36"/>
      <c r="AD1429" s="36"/>
      <c r="AE1429" s="36"/>
      <c r="AQ1429"/>
      <c r="AR1429"/>
      <c r="AY1429"/>
    </row>
    <row r="1430" spans="19:51" x14ac:dyDescent="0.25">
      <c r="S1430" s="36"/>
      <c r="T1430" s="36"/>
      <c r="U1430" s="36"/>
      <c r="V1430" s="36"/>
      <c r="W1430" s="36"/>
      <c r="X1430" s="36"/>
      <c r="Y1430" s="36"/>
      <c r="Z1430" s="36"/>
      <c r="AA1430" s="36"/>
      <c r="AB1430" s="36"/>
      <c r="AC1430" s="36"/>
      <c r="AD1430" s="36"/>
      <c r="AE1430" s="36"/>
      <c r="AQ1430"/>
      <c r="AR1430"/>
      <c r="AY1430"/>
    </row>
    <row r="1431" spans="19:51" x14ac:dyDescent="0.25">
      <c r="S1431" s="36"/>
      <c r="T1431" s="36"/>
      <c r="U1431" s="36"/>
      <c r="V1431" s="36"/>
      <c r="W1431" s="36"/>
      <c r="X1431" s="36"/>
      <c r="Y1431" s="36"/>
      <c r="Z1431" s="36"/>
      <c r="AA1431" s="36"/>
      <c r="AB1431" s="36"/>
      <c r="AC1431" s="36"/>
      <c r="AD1431" s="36"/>
      <c r="AE1431" s="36"/>
      <c r="AQ1431"/>
      <c r="AR1431"/>
      <c r="AY1431"/>
    </row>
    <row r="1432" spans="19:51" x14ac:dyDescent="0.25">
      <c r="S1432" s="36"/>
      <c r="T1432" s="36"/>
      <c r="U1432" s="36"/>
      <c r="V1432" s="36"/>
      <c r="W1432" s="36"/>
      <c r="X1432" s="36"/>
      <c r="Y1432" s="36"/>
      <c r="Z1432" s="36"/>
      <c r="AA1432" s="36"/>
      <c r="AB1432" s="36"/>
      <c r="AC1432" s="36"/>
      <c r="AD1432" s="36"/>
      <c r="AE1432" s="36"/>
      <c r="AQ1432"/>
      <c r="AR1432"/>
      <c r="AY1432"/>
    </row>
    <row r="1433" spans="19:51" x14ac:dyDescent="0.25">
      <c r="S1433" s="36"/>
      <c r="T1433" s="36"/>
      <c r="U1433" s="36"/>
      <c r="V1433" s="36"/>
      <c r="W1433" s="36"/>
      <c r="X1433" s="36"/>
      <c r="Y1433" s="36"/>
      <c r="Z1433" s="36"/>
      <c r="AA1433" s="36"/>
      <c r="AB1433" s="36"/>
      <c r="AC1433" s="36"/>
      <c r="AD1433" s="36"/>
      <c r="AE1433" s="36"/>
      <c r="AQ1433"/>
      <c r="AR1433"/>
      <c r="AY1433"/>
    </row>
    <row r="1434" spans="19:51" x14ac:dyDescent="0.25">
      <c r="S1434" s="36"/>
      <c r="T1434" s="36"/>
      <c r="U1434" s="36"/>
      <c r="V1434" s="36"/>
      <c r="W1434" s="36"/>
      <c r="X1434" s="36"/>
      <c r="Y1434" s="36"/>
      <c r="Z1434" s="36"/>
      <c r="AA1434" s="36"/>
      <c r="AB1434" s="36"/>
      <c r="AC1434" s="36"/>
      <c r="AD1434" s="36"/>
      <c r="AE1434" s="36"/>
      <c r="AQ1434"/>
      <c r="AR1434"/>
      <c r="AY1434"/>
    </row>
    <row r="1435" spans="19:51" x14ac:dyDescent="0.25">
      <c r="S1435" s="36"/>
      <c r="T1435" s="36"/>
      <c r="U1435" s="36"/>
      <c r="V1435" s="36"/>
      <c r="W1435" s="36"/>
      <c r="X1435" s="36"/>
      <c r="Y1435" s="36"/>
      <c r="Z1435" s="36"/>
      <c r="AA1435" s="36"/>
      <c r="AB1435" s="36"/>
      <c r="AC1435" s="36"/>
      <c r="AD1435" s="36"/>
      <c r="AE1435" s="36"/>
      <c r="AQ1435"/>
      <c r="AR1435"/>
      <c r="AY1435"/>
    </row>
    <row r="1436" spans="19:51" x14ac:dyDescent="0.25">
      <c r="S1436" s="36"/>
      <c r="T1436" s="36"/>
      <c r="U1436" s="36"/>
      <c r="V1436" s="36"/>
      <c r="W1436" s="36"/>
      <c r="X1436" s="36"/>
      <c r="Y1436" s="36"/>
      <c r="Z1436" s="36"/>
      <c r="AA1436" s="36"/>
      <c r="AB1436" s="36"/>
      <c r="AC1436" s="36"/>
      <c r="AD1436" s="36"/>
      <c r="AE1436" s="36"/>
      <c r="AQ1436"/>
      <c r="AR1436"/>
      <c r="AY1436"/>
    </row>
    <row r="1437" spans="19:51" x14ac:dyDescent="0.25">
      <c r="S1437" s="36"/>
      <c r="T1437" s="36"/>
      <c r="U1437" s="36"/>
      <c r="V1437" s="36"/>
      <c r="W1437" s="36"/>
      <c r="X1437" s="36"/>
      <c r="Y1437" s="36"/>
      <c r="Z1437" s="36"/>
      <c r="AA1437" s="36"/>
      <c r="AB1437" s="36"/>
      <c r="AC1437" s="36"/>
      <c r="AD1437" s="36"/>
      <c r="AE1437" s="36"/>
      <c r="AQ1437"/>
      <c r="AR1437"/>
      <c r="AY1437"/>
    </row>
    <row r="1438" spans="19:51" x14ac:dyDescent="0.25">
      <c r="S1438" s="36"/>
      <c r="T1438" s="36"/>
      <c r="U1438" s="36"/>
      <c r="V1438" s="36"/>
      <c r="W1438" s="36"/>
      <c r="X1438" s="36"/>
      <c r="Y1438" s="36"/>
      <c r="Z1438" s="36"/>
      <c r="AA1438" s="36"/>
      <c r="AB1438" s="36"/>
      <c r="AC1438" s="36"/>
      <c r="AD1438" s="36"/>
      <c r="AE1438" s="36"/>
      <c r="AQ1438"/>
      <c r="AR1438"/>
      <c r="AY1438"/>
    </row>
    <row r="1439" spans="19:51" x14ac:dyDescent="0.25">
      <c r="S1439" s="36"/>
      <c r="T1439" s="36"/>
      <c r="U1439" s="36"/>
      <c r="V1439" s="36"/>
      <c r="W1439" s="36"/>
      <c r="X1439" s="36"/>
      <c r="Y1439" s="36"/>
      <c r="Z1439" s="36"/>
      <c r="AA1439" s="36"/>
      <c r="AB1439" s="36"/>
      <c r="AC1439" s="36"/>
      <c r="AD1439" s="36"/>
      <c r="AE1439" s="36"/>
      <c r="AQ1439"/>
      <c r="AR1439"/>
      <c r="AY1439"/>
    </row>
    <row r="1440" spans="19:51" x14ac:dyDescent="0.25">
      <c r="S1440" s="36"/>
      <c r="T1440" s="36"/>
      <c r="U1440" s="36"/>
      <c r="V1440" s="36"/>
      <c r="W1440" s="36"/>
      <c r="X1440" s="36"/>
      <c r="Y1440" s="36"/>
      <c r="Z1440" s="36"/>
      <c r="AA1440" s="36"/>
      <c r="AB1440" s="36"/>
      <c r="AC1440" s="36"/>
      <c r="AD1440" s="36"/>
      <c r="AE1440" s="36"/>
      <c r="AQ1440"/>
      <c r="AR1440"/>
      <c r="AY1440"/>
    </row>
    <row r="1441" spans="19:51" x14ac:dyDescent="0.25">
      <c r="S1441" s="36"/>
      <c r="T1441" s="36"/>
      <c r="U1441" s="36"/>
      <c r="V1441" s="36"/>
      <c r="W1441" s="36"/>
      <c r="X1441" s="36"/>
      <c r="Y1441" s="36"/>
      <c r="Z1441" s="36"/>
      <c r="AA1441" s="36"/>
      <c r="AB1441" s="36"/>
      <c r="AC1441" s="36"/>
      <c r="AD1441" s="36"/>
      <c r="AE1441" s="36"/>
      <c r="AQ1441"/>
      <c r="AR1441"/>
      <c r="AY1441"/>
    </row>
    <row r="1442" spans="19:51" x14ac:dyDescent="0.25">
      <c r="S1442" s="36"/>
      <c r="T1442" s="36"/>
      <c r="U1442" s="36"/>
      <c r="V1442" s="36"/>
      <c r="W1442" s="36"/>
      <c r="X1442" s="36"/>
      <c r="Y1442" s="36"/>
      <c r="Z1442" s="36"/>
      <c r="AA1442" s="36"/>
      <c r="AB1442" s="36"/>
      <c r="AC1442" s="36"/>
      <c r="AD1442" s="36"/>
      <c r="AE1442" s="36"/>
      <c r="AQ1442"/>
      <c r="AR1442"/>
      <c r="AY1442"/>
    </row>
    <row r="1443" spans="19:51" x14ac:dyDescent="0.25">
      <c r="S1443" s="36"/>
      <c r="T1443" s="36"/>
      <c r="U1443" s="36"/>
      <c r="V1443" s="36"/>
      <c r="W1443" s="36"/>
      <c r="X1443" s="36"/>
      <c r="Y1443" s="36"/>
      <c r="Z1443" s="36"/>
      <c r="AA1443" s="36"/>
      <c r="AB1443" s="36"/>
      <c r="AC1443" s="36"/>
      <c r="AD1443" s="36"/>
      <c r="AE1443" s="36"/>
      <c r="AQ1443"/>
      <c r="AR1443"/>
      <c r="AY1443"/>
    </row>
    <row r="1444" spans="19:51" x14ac:dyDescent="0.25">
      <c r="S1444" s="36"/>
      <c r="T1444" s="36"/>
      <c r="U1444" s="36"/>
      <c r="V1444" s="36"/>
      <c r="W1444" s="36"/>
      <c r="X1444" s="36"/>
      <c r="Y1444" s="36"/>
      <c r="Z1444" s="36"/>
      <c r="AA1444" s="36"/>
      <c r="AB1444" s="36"/>
      <c r="AC1444" s="36"/>
      <c r="AD1444" s="36"/>
      <c r="AE1444" s="36"/>
      <c r="AQ1444"/>
      <c r="AR1444"/>
      <c r="AY1444"/>
    </row>
    <row r="1445" spans="19:51" x14ac:dyDescent="0.25">
      <c r="S1445" s="36"/>
      <c r="T1445" s="36"/>
      <c r="U1445" s="36"/>
      <c r="V1445" s="36"/>
      <c r="W1445" s="36"/>
      <c r="X1445" s="36"/>
      <c r="Y1445" s="36"/>
      <c r="Z1445" s="36"/>
      <c r="AA1445" s="36"/>
      <c r="AB1445" s="36"/>
      <c r="AC1445" s="36"/>
      <c r="AD1445" s="36"/>
      <c r="AE1445" s="36"/>
      <c r="AQ1445"/>
      <c r="AR1445"/>
      <c r="AY1445"/>
    </row>
    <row r="1446" spans="19:51" x14ac:dyDescent="0.25">
      <c r="S1446" s="36"/>
      <c r="T1446" s="36"/>
      <c r="U1446" s="36"/>
      <c r="V1446" s="36"/>
      <c r="W1446" s="36"/>
      <c r="X1446" s="36"/>
      <c r="Y1446" s="36"/>
      <c r="Z1446" s="36"/>
      <c r="AA1446" s="36"/>
      <c r="AB1446" s="36"/>
      <c r="AC1446" s="36"/>
      <c r="AD1446" s="36"/>
      <c r="AE1446" s="36"/>
      <c r="AQ1446"/>
      <c r="AR1446"/>
      <c r="AY1446"/>
    </row>
    <row r="1447" spans="19:51" x14ac:dyDescent="0.25">
      <c r="S1447" s="36"/>
      <c r="T1447" s="36"/>
      <c r="U1447" s="36"/>
      <c r="V1447" s="36"/>
      <c r="W1447" s="36"/>
      <c r="X1447" s="36"/>
      <c r="Y1447" s="36"/>
      <c r="Z1447" s="36"/>
      <c r="AA1447" s="36"/>
      <c r="AB1447" s="36"/>
      <c r="AC1447" s="36"/>
      <c r="AD1447" s="36"/>
      <c r="AE1447" s="36"/>
      <c r="AQ1447"/>
      <c r="AR1447"/>
      <c r="AY1447"/>
    </row>
    <row r="1448" spans="19:51" x14ac:dyDescent="0.25">
      <c r="S1448" s="36"/>
      <c r="T1448" s="36"/>
      <c r="U1448" s="36"/>
      <c r="V1448" s="36"/>
      <c r="W1448" s="36"/>
      <c r="X1448" s="36"/>
      <c r="Y1448" s="36"/>
      <c r="Z1448" s="36"/>
      <c r="AA1448" s="36"/>
      <c r="AB1448" s="36"/>
      <c r="AC1448" s="36"/>
      <c r="AD1448" s="36"/>
      <c r="AE1448" s="36"/>
      <c r="AQ1448"/>
      <c r="AR1448"/>
      <c r="AY1448"/>
    </row>
    <row r="1449" spans="19:51" x14ac:dyDescent="0.25">
      <c r="S1449" s="36"/>
      <c r="T1449" s="36"/>
      <c r="U1449" s="36"/>
      <c r="V1449" s="36"/>
      <c r="W1449" s="36"/>
      <c r="X1449" s="36"/>
      <c r="Y1449" s="36"/>
      <c r="Z1449" s="36"/>
      <c r="AA1449" s="36"/>
      <c r="AB1449" s="36"/>
      <c r="AC1449" s="36"/>
      <c r="AD1449" s="36"/>
      <c r="AE1449" s="36"/>
      <c r="AQ1449"/>
      <c r="AR1449"/>
      <c r="AY1449"/>
    </row>
    <row r="1450" spans="19:51" x14ac:dyDescent="0.25">
      <c r="S1450" s="36"/>
      <c r="T1450" s="36"/>
      <c r="U1450" s="36"/>
      <c r="V1450" s="36"/>
      <c r="W1450" s="36"/>
      <c r="X1450" s="36"/>
      <c r="Y1450" s="36"/>
      <c r="Z1450" s="36"/>
      <c r="AA1450" s="36"/>
      <c r="AB1450" s="36"/>
      <c r="AC1450" s="36"/>
      <c r="AD1450" s="36"/>
      <c r="AE1450" s="36"/>
      <c r="AQ1450"/>
      <c r="AR1450"/>
      <c r="AY1450"/>
    </row>
    <row r="1451" spans="19:51" x14ac:dyDescent="0.25">
      <c r="S1451" s="36"/>
      <c r="T1451" s="36"/>
      <c r="U1451" s="36"/>
      <c r="V1451" s="36"/>
      <c r="W1451" s="36"/>
      <c r="X1451" s="36"/>
      <c r="Y1451" s="36"/>
      <c r="Z1451" s="36"/>
      <c r="AA1451" s="36"/>
      <c r="AB1451" s="36"/>
      <c r="AC1451" s="36"/>
      <c r="AD1451" s="36"/>
      <c r="AE1451" s="36"/>
      <c r="AQ1451"/>
      <c r="AR1451"/>
      <c r="AY1451"/>
    </row>
    <row r="1452" spans="19:51" x14ac:dyDescent="0.25">
      <c r="S1452" s="36"/>
      <c r="T1452" s="36"/>
      <c r="U1452" s="36"/>
      <c r="V1452" s="36"/>
      <c r="W1452" s="36"/>
      <c r="X1452" s="36"/>
      <c r="Y1452" s="36"/>
      <c r="Z1452" s="36"/>
      <c r="AA1452" s="36"/>
      <c r="AB1452" s="36"/>
      <c r="AC1452" s="36"/>
      <c r="AD1452" s="36"/>
      <c r="AE1452" s="36"/>
      <c r="AQ1452"/>
      <c r="AR1452"/>
      <c r="AY1452"/>
    </row>
    <row r="1453" spans="19:51" x14ac:dyDescent="0.25">
      <c r="S1453" s="36"/>
      <c r="T1453" s="36"/>
      <c r="U1453" s="36"/>
      <c r="V1453" s="36"/>
      <c r="W1453" s="36"/>
      <c r="X1453" s="36"/>
      <c r="Y1453" s="36"/>
      <c r="Z1453" s="36"/>
      <c r="AA1453" s="36"/>
      <c r="AB1453" s="36"/>
      <c r="AC1453" s="36"/>
      <c r="AD1453" s="36"/>
      <c r="AE1453" s="36"/>
      <c r="AQ1453"/>
      <c r="AR1453"/>
      <c r="AY1453"/>
    </row>
    <row r="1454" spans="19:51" x14ac:dyDescent="0.25">
      <c r="S1454" s="36"/>
      <c r="T1454" s="36"/>
      <c r="U1454" s="36"/>
      <c r="V1454" s="36"/>
      <c r="W1454" s="36"/>
      <c r="X1454" s="36"/>
      <c r="Y1454" s="36"/>
      <c r="Z1454" s="36"/>
      <c r="AA1454" s="36"/>
      <c r="AB1454" s="36"/>
      <c r="AC1454" s="36"/>
      <c r="AD1454" s="36"/>
      <c r="AE1454" s="36"/>
      <c r="AQ1454"/>
      <c r="AR1454"/>
      <c r="AY1454"/>
    </row>
    <row r="1455" spans="19:51" x14ac:dyDescent="0.25">
      <c r="S1455" s="36"/>
      <c r="T1455" s="36"/>
      <c r="U1455" s="36"/>
      <c r="V1455" s="36"/>
      <c r="W1455" s="36"/>
      <c r="X1455" s="36"/>
      <c r="Y1455" s="36"/>
      <c r="Z1455" s="36"/>
      <c r="AA1455" s="36"/>
      <c r="AB1455" s="36"/>
      <c r="AC1455" s="36"/>
      <c r="AD1455" s="36"/>
      <c r="AE1455" s="36"/>
      <c r="AQ1455"/>
      <c r="AR1455"/>
      <c r="AY1455"/>
    </row>
    <row r="1456" spans="19:51" x14ac:dyDescent="0.25">
      <c r="S1456" s="36"/>
      <c r="T1456" s="36"/>
      <c r="U1456" s="36"/>
      <c r="V1456" s="36"/>
      <c r="W1456" s="36"/>
      <c r="X1456" s="36"/>
      <c r="Y1456" s="36"/>
      <c r="Z1456" s="36"/>
      <c r="AA1456" s="36"/>
      <c r="AB1456" s="36"/>
      <c r="AC1456" s="36"/>
      <c r="AD1456" s="36"/>
      <c r="AE1456" s="36"/>
      <c r="AQ1456"/>
      <c r="AR1456"/>
      <c r="AY1456"/>
    </row>
    <row r="1457" spans="19:51" x14ac:dyDescent="0.25">
      <c r="S1457" s="36"/>
      <c r="T1457" s="36"/>
      <c r="U1457" s="36"/>
      <c r="V1457" s="36"/>
      <c r="W1457" s="36"/>
      <c r="X1457" s="36"/>
      <c r="Y1457" s="36"/>
      <c r="Z1457" s="36"/>
      <c r="AA1457" s="36"/>
      <c r="AB1457" s="36"/>
      <c r="AC1457" s="36"/>
      <c r="AD1457" s="36"/>
      <c r="AE1457" s="36"/>
      <c r="AQ1457"/>
      <c r="AR1457"/>
      <c r="AY1457"/>
    </row>
    <row r="1458" spans="19:51" x14ac:dyDescent="0.25">
      <c r="S1458" s="36"/>
      <c r="T1458" s="36"/>
      <c r="U1458" s="36"/>
      <c r="V1458" s="36"/>
      <c r="W1458" s="36"/>
      <c r="X1458" s="36"/>
      <c r="Y1458" s="36"/>
      <c r="Z1458" s="36"/>
      <c r="AA1458" s="36"/>
      <c r="AB1458" s="36"/>
      <c r="AC1458" s="36"/>
      <c r="AD1458" s="36"/>
      <c r="AE1458" s="36"/>
      <c r="AQ1458"/>
      <c r="AR1458"/>
      <c r="AY1458"/>
    </row>
    <row r="1459" spans="19:51" x14ac:dyDescent="0.25">
      <c r="S1459" s="36"/>
      <c r="T1459" s="36"/>
      <c r="U1459" s="36"/>
      <c r="V1459" s="36"/>
      <c r="W1459" s="36"/>
      <c r="X1459" s="36"/>
      <c r="Y1459" s="36"/>
      <c r="Z1459" s="36"/>
      <c r="AA1459" s="36"/>
      <c r="AB1459" s="36"/>
      <c r="AC1459" s="36"/>
      <c r="AD1459" s="36"/>
      <c r="AE1459" s="36"/>
      <c r="AQ1459"/>
      <c r="AR1459"/>
      <c r="AY1459"/>
    </row>
    <row r="1460" spans="19:51" x14ac:dyDescent="0.25">
      <c r="S1460" s="36"/>
      <c r="T1460" s="36"/>
      <c r="U1460" s="36"/>
      <c r="V1460" s="36"/>
      <c r="W1460" s="36"/>
      <c r="X1460" s="36"/>
      <c r="Y1460" s="36"/>
      <c r="Z1460" s="36"/>
      <c r="AA1460" s="36"/>
      <c r="AB1460" s="36"/>
      <c r="AC1460" s="36"/>
      <c r="AD1460" s="36"/>
      <c r="AE1460" s="36"/>
      <c r="AQ1460"/>
      <c r="AR1460"/>
      <c r="AY1460"/>
    </row>
    <row r="1461" spans="19:51" x14ac:dyDescent="0.25">
      <c r="S1461" s="36"/>
      <c r="T1461" s="36"/>
      <c r="U1461" s="36"/>
      <c r="V1461" s="36"/>
      <c r="W1461" s="36"/>
      <c r="X1461" s="36"/>
      <c r="Y1461" s="36"/>
      <c r="Z1461" s="36"/>
      <c r="AA1461" s="36"/>
      <c r="AB1461" s="36"/>
      <c r="AC1461" s="36"/>
      <c r="AD1461" s="36"/>
      <c r="AE1461" s="36"/>
      <c r="AQ1461"/>
      <c r="AR1461"/>
      <c r="AY1461"/>
    </row>
    <row r="1462" spans="19:51" x14ac:dyDescent="0.25">
      <c r="S1462" s="36"/>
      <c r="T1462" s="36"/>
      <c r="U1462" s="36"/>
      <c r="V1462" s="36"/>
      <c r="W1462" s="36"/>
      <c r="X1462" s="36"/>
      <c r="Y1462" s="36"/>
      <c r="Z1462" s="36"/>
      <c r="AA1462" s="36"/>
      <c r="AB1462" s="36"/>
      <c r="AC1462" s="36"/>
      <c r="AD1462" s="36"/>
      <c r="AE1462" s="36"/>
      <c r="AQ1462"/>
      <c r="AR1462"/>
      <c r="AY1462"/>
    </row>
    <row r="1463" spans="19:51" x14ac:dyDescent="0.25">
      <c r="S1463" s="36"/>
      <c r="T1463" s="36"/>
      <c r="U1463" s="36"/>
      <c r="V1463" s="36"/>
      <c r="W1463" s="36"/>
      <c r="X1463" s="36"/>
      <c r="Y1463" s="36"/>
      <c r="Z1463" s="36"/>
      <c r="AA1463" s="36"/>
      <c r="AB1463" s="36"/>
      <c r="AC1463" s="36"/>
      <c r="AD1463" s="36"/>
      <c r="AE1463" s="36"/>
      <c r="AQ1463"/>
      <c r="AR1463"/>
      <c r="AY1463"/>
    </row>
    <row r="1464" spans="19:51" x14ac:dyDescent="0.25">
      <c r="S1464" s="36"/>
      <c r="T1464" s="36"/>
      <c r="U1464" s="36"/>
      <c r="V1464" s="36"/>
      <c r="W1464" s="36"/>
      <c r="X1464" s="36"/>
      <c r="Y1464" s="36"/>
      <c r="Z1464" s="36"/>
      <c r="AA1464" s="36"/>
      <c r="AB1464" s="36"/>
      <c r="AC1464" s="36"/>
      <c r="AD1464" s="36"/>
      <c r="AE1464" s="36"/>
      <c r="AQ1464"/>
      <c r="AR1464"/>
      <c r="AY1464"/>
    </row>
    <row r="1465" spans="19:51" x14ac:dyDescent="0.25">
      <c r="S1465" s="36"/>
      <c r="T1465" s="36"/>
      <c r="U1465" s="36"/>
      <c r="V1465" s="36"/>
      <c r="W1465" s="36"/>
      <c r="X1465" s="36"/>
      <c r="Y1465" s="36"/>
      <c r="Z1465" s="36"/>
      <c r="AA1465" s="36"/>
      <c r="AB1465" s="36"/>
      <c r="AC1465" s="36"/>
      <c r="AD1465" s="36"/>
      <c r="AE1465" s="36"/>
      <c r="AQ1465"/>
      <c r="AR1465"/>
      <c r="AY1465"/>
    </row>
    <row r="1466" spans="19:51" x14ac:dyDescent="0.25">
      <c r="S1466" s="36"/>
      <c r="T1466" s="36"/>
      <c r="U1466" s="36"/>
      <c r="V1466" s="36"/>
      <c r="W1466" s="36"/>
      <c r="X1466" s="36"/>
      <c r="Y1466" s="36"/>
      <c r="Z1466" s="36"/>
      <c r="AA1466" s="36"/>
      <c r="AB1466" s="36"/>
      <c r="AC1466" s="36"/>
      <c r="AD1466" s="36"/>
      <c r="AE1466" s="36"/>
      <c r="AQ1466"/>
      <c r="AR1466"/>
      <c r="AY1466"/>
    </row>
    <row r="1467" spans="19:51" x14ac:dyDescent="0.25">
      <c r="S1467" s="36"/>
      <c r="T1467" s="36"/>
      <c r="U1467" s="36"/>
      <c r="V1467" s="36"/>
      <c r="W1467" s="36"/>
      <c r="X1467" s="36"/>
      <c r="Y1467" s="36"/>
      <c r="Z1467" s="36"/>
      <c r="AA1467" s="36"/>
      <c r="AB1467" s="36"/>
      <c r="AC1467" s="36"/>
      <c r="AD1467" s="36"/>
      <c r="AE1467" s="36"/>
      <c r="AQ1467"/>
      <c r="AR1467"/>
      <c r="AY1467"/>
    </row>
    <row r="1468" spans="19:51" x14ac:dyDescent="0.25">
      <c r="S1468" s="36"/>
      <c r="T1468" s="36"/>
      <c r="U1468" s="36"/>
      <c r="V1468" s="36"/>
      <c r="W1468" s="36"/>
      <c r="X1468" s="36"/>
      <c r="Y1468" s="36"/>
      <c r="Z1468" s="36"/>
      <c r="AA1468" s="36"/>
      <c r="AB1468" s="36"/>
      <c r="AC1468" s="36"/>
      <c r="AD1468" s="36"/>
      <c r="AE1468" s="36"/>
      <c r="AQ1468"/>
      <c r="AR1468"/>
      <c r="AY1468"/>
    </row>
    <row r="1469" spans="19:51" x14ac:dyDescent="0.25">
      <c r="S1469" s="36"/>
      <c r="T1469" s="36"/>
      <c r="U1469" s="36"/>
      <c r="V1469" s="36"/>
      <c r="W1469" s="36"/>
      <c r="X1469" s="36"/>
      <c r="Y1469" s="36"/>
      <c r="Z1469" s="36"/>
      <c r="AA1469" s="36"/>
      <c r="AB1469" s="36"/>
      <c r="AC1469" s="36"/>
      <c r="AD1469" s="36"/>
      <c r="AE1469" s="36"/>
      <c r="AQ1469"/>
      <c r="AR1469"/>
      <c r="AY1469"/>
    </row>
    <row r="1470" spans="19:51" x14ac:dyDescent="0.25">
      <c r="S1470" s="36"/>
      <c r="T1470" s="36"/>
      <c r="U1470" s="36"/>
      <c r="V1470" s="36"/>
      <c r="W1470" s="36"/>
      <c r="X1470" s="36"/>
      <c r="Y1470" s="36"/>
      <c r="Z1470" s="36"/>
      <c r="AA1470" s="36"/>
      <c r="AB1470" s="36"/>
      <c r="AC1470" s="36"/>
      <c r="AD1470" s="36"/>
      <c r="AE1470" s="36"/>
      <c r="AQ1470"/>
      <c r="AR1470"/>
      <c r="AY1470"/>
    </row>
    <row r="1471" spans="19:51" x14ac:dyDescent="0.25">
      <c r="S1471" s="36"/>
      <c r="T1471" s="36"/>
      <c r="U1471" s="36"/>
      <c r="V1471" s="36"/>
      <c r="W1471" s="36"/>
      <c r="X1471" s="36"/>
      <c r="Y1471" s="36"/>
      <c r="Z1471" s="36"/>
      <c r="AA1471" s="36"/>
      <c r="AB1471" s="36"/>
      <c r="AC1471" s="36"/>
      <c r="AD1471" s="36"/>
      <c r="AE1471" s="36"/>
      <c r="AQ1471"/>
      <c r="AR1471"/>
      <c r="AY1471"/>
    </row>
    <row r="1472" spans="19:51" x14ac:dyDescent="0.25">
      <c r="S1472" s="36"/>
      <c r="T1472" s="36"/>
      <c r="U1472" s="36"/>
      <c r="V1472" s="36"/>
      <c r="W1472" s="36"/>
      <c r="X1472" s="36"/>
      <c r="Y1472" s="36"/>
      <c r="Z1472" s="36"/>
      <c r="AA1472" s="36"/>
      <c r="AB1472" s="36"/>
      <c r="AC1472" s="36"/>
      <c r="AD1472" s="36"/>
      <c r="AE1472" s="36"/>
      <c r="AQ1472"/>
      <c r="AR1472"/>
      <c r="AY1472"/>
    </row>
    <row r="1473" spans="19:51" x14ac:dyDescent="0.25">
      <c r="S1473" s="36"/>
      <c r="T1473" s="36"/>
      <c r="U1473" s="36"/>
      <c r="V1473" s="36"/>
      <c r="W1473" s="36"/>
      <c r="X1473" s="36"/>
      <c r="Y1473" s="36"/>
      <c r="Z1473" s="36"/>
      <c r="AA1473" s="36"/>
      <c r="AB1473" s="36"/>
      <c r="AC1473" s="36"/>
      <c r="AD1473" s="36"/>
      <c r="AE1473" s="36"/>
      <c r="AQ1473"/>
      <c r="AR1473"/>
      <c r="AY1473"/>
    </row>
    <row r="1474" spans="19:51" x14ac:dyDescent="0.25">
      <c r="S1474" s="36"/>
      <c r="T1474" s="36"/>
      <c r="U1474" s="36"/>
      <c r="V1474" s="36"/>
      <c r="W1474" s="36"/>
      <c r="X1474" s="36"/>
      <c r="Y1474" s="36"/>
      <c r="Z1474" s="36"/>
      <c r="AA1474" s="36"/>
      <c r="AB1474" s="36"/>
      <c r="AC1474" s="36"/>
      <c r="AD1474" s="36"/>
      <c r="AE1474" s="36"/>
      <c r="AQ1474"/>
      <c r="AR1474"/>
      <c r="AY1474"/>
    </row>
    <row r="1475" spans="19:51" x14ac:dyDescent="0.25">
      <c r="S1475" s="36"/>
      <c r="T1475" s="36"/>
      <c r="U1475" s="36"/>
      <c r="V1475" s="36"/>
      <c r="W1475" s="36"/>
      <c r="X1475" s="36"/>
      <c r="Y1475" s="36"/>
      <c r="Z1475" s="36"/>
      <c r="AA1475" s="36"/>
      <c r="AB1475" s="36"/>
      <c r="AC1475" s="36"/>
      <c r="AD1475" s="36"/>
      <c r="AE1475" s="36"/>
      <c r="AQ1475"/>
      <c r="AR1475"/>
      <c r="AY1475"/>
    </row>
    <row r="1476" spans="19:51" x14ac:dyDescent="0.25">
      <c r="S1476" s="36"/>
      <c r="T1476" s="36"/>
      <c r="U1476" s="36"/>
      <c r="V1476" s="36"/>
      <c r="W1476" s="36"/>
      <c r="X1476" s="36"/>
      <c r="Y1476" s="36"/>
      <c r="Z1476" s="36"/>
      <c r="AA1476" s="36"/>
      <c r="AB1476" s="36"/>
      <c r="AC1476" s="36"/>
      <c r="AD1476" s="36"/>
      <c r="AE1476" s="36"/>
      <c r="AQ1476"/>
      <c r="AR1476"/>
      <c r="AY1476"/>
    </row>
    <row r="1477" spans="19:51" x14ac:dyDescent="0.25">
      <c r="S1477" s="36"/>
      <c r="T1477" s="36"/>
      <c r="U1477" s="36"/>
      <c r="V1477" s="36"/>
      <c r="W1477" s="36"/>
      <c r="X1477" s="36"/>
      <c r="Y1477" s="36"/>
      <c r="Z1477" s="36"/>
      <c r="AA1477" s="36"/>
      <c r="AB1477" s="36"/>
      <c r="AC1477" s="36"/>
      <c r="AD1477" s="36"/>
      <c r="AE1477" s="36"/>
      <c r="AQ1477"/>
      <c r="AR1477"/>
      <c r="AY1477"/>
    </row>
    <row r="1478" spans="19:51" x14ac:dyDescent="0.25">
      <c r="S1478" s="36"/>
      <c r="T1478" s="36"/>
      <c r="U1478" s="36"/>
      <c r="V1478" s="36"/>
      <c r="W1478" s="36"/>
      <c r="X1478" s="36"/>
      <c r="Y1478" s="36"/>
      <c r="Z1478" s="36"/>
      <c r="AA1478" s="36"/>
      <c r="AB1478" s="36"/>
      <c r="AC1478" s="36"/>
      <c r="AD1478" s="36"/>
      <c r="AE1478" s="36"/>
      <c r="AQ1478"/>
      <c r="AR1478"/>
      <c r="AY1478"/>
    </row>
    <row r="1479" spans="19:51" x14ac:dyDescent="0.25">
      <c r="S1479" s="36"/>
      <c r="T1479" s="36"/>
      <c r="U1479" s="36"/>
      <c r="V1479" s="36"/>
      <c r="W1479" s="36"/>
      <c r="X1479" s="36"/>
      <c r="Y1479" s="36"/>
      <c r="Z1479" s="36"/>
      <c r="AA1479" s="36"/>
      <c r="AB1479" s="36"/>
      <c r="AC1479" s="36"/>
      <c r="AD1479" s="36"/>
      <c r="AE1479" s="36"/>
      <c r="AQ1479"/>
      <c r="AR1479"/>
      <c r="AY1479"/>
    </row>
    <row r="1480" spans="19:51" x14ac:dyDescent="0.25">
      <c r="S1480" s="36"/>
      <c r="T1480" s="36"/>
      <c r="U1480" s="36"/>
      <c r="V1480" s="36"/>
      <c r="W1480" s="36"/>
      <c r="X1480" s="36"/>
      <c r="Y1480" s="36"/>
      <c r="Z1480" s="36"/>
      <c r="AA1480" s="36"/>
      <c r="AB1480" s="36"/>
      <c r="AC1480" s="36"/>
      <c r="AD1480" s="36"/>
      <c r="AE1480" s="36"/>
      <c r="AQ1480"/>
      <c r="AR1480"/>
      <c r="AY1480"/>
    </row>
    <row r="1481" spans="19:51" x14ac:dyDescent="0.25">
      <c r="S1481" s="36"/>
      <c r="T1481" s="36"/>
      <c r="U1481" s="36"/>
      <c r="V1481" s="36"/>
      <c r="W1481" s="36"/>
      <c r="X1481" s="36"/>
      <c r="Y1481" s="36"/>
      <c r="Z1481" s="36"/>
      <c r="AA1481" s="36"/>
      <c r="AB1481" s="36"/>
      <c r="AC1481" s="36"/>
      <c r="AD1481" s="36"/>
      <c r="AE1481" s="36"/>
      <c r="AQ1481"/>
      <c r="AR1481"/>
      <c r="AY1481"/>
    </row>
    <row r="1482" spans="19:51" x14ac:dyDescent="0.25">
      <c r="S1482" s="36"/>
      <c r="T1482" s="36"/>
      <c r="U1482" s="36"/>
      <c r="V1482" s="36"/>
      <c r="W1482" s="36"/>
      <c r="X1482" s="36"/>
      <c r="Y1482" s="36"/>
      <c r="Z1482" s="36"/>
      <c r="AA1482" s="36"/>
      <c r="AB1482" s="36"/>
      <c r="AC1482" s="36"/>
      <c r="AD1482" s="36"/>
      <c r="AE1482" s="36"/>
      <c r="AQ1482"/>
      <c r="AR1482"/>
      <c r="AY1482"/>
    </row>
    <row r="1483" spans="19:51" x14ac:dyDescent="0.25">
      <c r="S1483" s="36"/>
      <c r="T1483" s="36"/>
      <c r="U1483" s="36"/>
      <c r="V1483" s="36"/>
      <c r="W1483" s="36"/>
      <c r="X1483" s="36"/>
      <c r="Y1483" s="36"/>
      <c r="Z1483" s="36"/>
      <c r="AA1483" s="36"/>
      <c r="AB1483" s="36"/>
      <c r="AC1483" s="36"/>
      <c r="AD1483" s="36"/>
      <c r="AE1483" s="36"/>
      <c r="AQ1483"/>
      <c r="AR1483"/>
      <c r="AY1483"/>
    </row>
    <row r="1484" spans="19:51" x14ac:dyDescent="0.25">
      <c r="S1484" s="36"/>
      <c r="T1484" s="36"/>
      <c r="U1484" s="36"/>
      <c r="V1484" s="36"/>
      <c r="W1484" s="36"/>
      <c r="X1484" s="36"/>
      <c r="Y1484" s="36"/>
      <c r="Z1484" s="36"/>
      <c r="AA1484" s="36"/>
      <c r="AB1484" s="36"/>
      <c r="AC1484" s="36"/>
      <c r="AD1484" s="36"/>
      <c r="AE1484" s="36"/>
      <c r="AQ1484"/>
      <c r="AR1484"/>
      <c r="AY1484"/>
    </row>
    <row r="1485" spans="19:51" x14ac:dyDescent="0.25">
      <c r="S1485" s="36"/>
      <c r="T1485" s="36"/>
      <c r="U1485" s="36"/>
      <c r="V1485" s="36"/>
      <c r="W1485" s="36"/>
      <c r="X1485" s="36"/>
      <c r="Y1485" s="36"/>
      <c r="Z1485" s="36"/>
      <c r="AA1485" s="36"/>
      <c r="AB1485" s="36"/>
      <c r="AC1485" s="36"/>
      <c r="AD1485" s="36"/>
      <c r="AE1485" s="36"/>
      <c r="AQ1485"/>
      <c r="AR1485"/>
      <c r="AY1485"/>
    </row>
    <row r="1486" spans="19:51" x14ac:dyDescent="0.25">
      <c r="S1486" s="36"/>
      <c r="T1486" s="36"/>
      <c r="U1486" s="36"/>
      <c r="V1486" s="36"/>
      <c r="W1486" s="36"/>
      <c r="X1486" s="36"/>
      <c r="Y1486" s="36"/>
      <c r="Z1486" s="36"/>
      <c r="AA1486" s="36"/>
      <c r="AB1486" s="36"/>
      <c r="AC1486" s="36"/>
      <c r="AD1486" s="36"/>
      <c r="AE1486" s="36"/>
      <c r="AQ1486"/>
      <c r="AR1486"/>
      <c r="AY1486"/>
    </row>
    <row r="1487" spans="19:51" x14ac:dyDescent="0.25">
      <c r="S1487" s="36"/>
      <c r="T1487" s="36"/>
      <c r="U1487" s="36"/>
      <c r="V1487" s="36"/>
      <c r="W1487" s="36"/>
      <c r="X1487" s="36"/>
      <c r="Y1487" s="36"/>
      <c r="Z1487" s="36"/>
      <c r="AA1487" s="36"/>
      <c r="AB1487" s="36"/>
      <c r="AC1487" s="36"/>
      <c r="AD1487" s="36"/>
      <c r="AE1487" s="36"/>
      <c r="AQ1487"/>
      <c r="AR1487"/>
      <c r="AY1487"/>
    </row>
    <row r="1488" spans="19:51" x14ac:dyDescent="0.25">
      <c r="S1488" s="36"/>
      <c r="T1488" s="36"/>
      <c r="U1488" s="36"/>
      <c r="V1488" s="36"/>
      <c r="W1488" s="36"/>
      <c r="X1488" s="36"/>
      <c r="Y1488" s="36"/>
      <c r="Z1488" s="36"/>
      <c r="AA1488" s="36"/>
      <c r="AB1488" s="36"/>
      <c r="AC1488" s="36"/>
      <c r="AD1488" s="36"/>
      <c r="AE1488" s="36"/>
      <c r="AQ1488"/>
      <c r="AR1488"/>
      <c r="AY1488"/>
    </row>
    <row r="1489" spans="19:51" x14ac:dyDescent="0.25">
      <c r="S1489" s="36"/>
      <c r="T1489" s="36"/>
      <c r="U1489" s="36"/>
      <c r="V1489" s="36"/>
      <c r="W1489" s="36"/>
      <c r="X1489" s="36"/>
      <c r="Y1489" s="36"/>
      <c r="Z1489" s="36"/>
      <c r="AA1489" s="36"/>
      <c r="AB1489" s="36"/>
      <c r="AC1489" s="36"/>
      <c r="AD1489" s="36"/>
      <c r="AE1489" s="36"/>
      <c r="AQ1489"/>
      <c r="AR1489"/>
      <c r="AY1489"/>
    </row>
    <row r="1490" spans="19:51" x14ac:dyDescent="0.25">
      <c r="S1490" s="36"/>
      <c r="T1490" s="36"/>
      <c r="U1490" s="36"/>
      <c r="V1490" s="36"/>
      <c r="W1490" s="36"/>
      <c r="X1490" s="36"/>
      <c r="Y1490" s="36"/>
      <c r="Z1490" s="36"/>
      <c r="AA1490" s="36"/>
      <c r="AB1490" s="36"/>
      <c r="AC1490" s="36"/>
      <c r="AD1490" s="36"/>
      <c r="AE1490" s="36"/>
      <c r="AQ1490"/>
      <c r="AR1490"/>
      <c r="AY1490"/>
    </row>
    <row r="1491" spans="19:51" x14ac:dyDescent="0.25">
      <c r="S1491" s="36"/>
      <c r="T1491" s="36"/>
      <c r="U1491" s="36"/>
      <c r="V1491" s="36"/>
      <c r="W1491" s="36"/>
      <c r="X1491" s="36"/>
      <c r="Y1491" s="36"/>
      <c r="Z1491" s="36"/>
      <c r="AA1491" s="36"/>
      <c r="AB1491" s="36"/>
      <c r="AC1491" s="36"/>
      <c r="AD1491" s="36"/>
      <c r="AE1491" s="36"/>
      <c r="AQ1491"/>
      <c r="AR1491"/>
      <c r="AY1491"/>
    </row>
    <row r="1492" spans="19:51" x14ac:dyDescent="0.25">
      <c r="S1492" s="36"/>
      <c r="T1492" s="36"/>
      <c r="U1492" s="36"/>
      <c r="V1492" s="36"/>
      <c r="W1492" s="36"/>
      <c r="X1492" s="36"/>
      <c r="Y1492" s="36"/>
      <c r="Z1492" s="36"/>
      <c r="AA1492" s="36"/>
      <c r="AB1492" s="36"/>
      <c r="AC1492" s="36"/>
      <c r="AD1492" s="36"/>
      <c r="AE1492" s="36"/>
      <c r="AQ1492"/>
      <c r="AR1492"/>
      <c r="AY1492"/>
    </row>
    <row r="1493" spans="19:51" x14ac:dyDescent="0.25">
      <c r="S1493" s="36"/>
      <c r="T1493" s="36"/>
      <c r="U1493" s="36"/>
      <c r="V1493" s="36"/>
      <c r="W1493" s="36"/>
      <c r="X1493" s="36"/>
      <c r="Y1493" s="36"/>
      <c r="Z1493" s="36"/>
      <c r="AA1493" s="36"/>
      <c r="AB1493" s="36"/>
      <c r="AC1493" s="36"/>
      <c r="AD1493" s="36"/>
      <c r="AE1493" s="36"/>
      <c r="AQ1493"/>
      <c r="AR1493"/>
      <c r="AY1493"/>
    </row>
    <row r="1494" spans="19:51" x14ac:dyDescent="0.25">
      <c r="S1494" s="36"/>
      <c r="T1494" s="36"/>
      <c r="U1494" s="36"/>
      <c r="V1494" s="36"/>
      <c r="W1494" s="36"/>
      <c r="X1494" s="36"/>
      <c r="Y1494" s="36"/>
      <c r="Z1494" s="36"/>
      <c r="AA1494" s="36"/>
      <c r="AB1494" s="36"/>
      <c r="AC1494" s="36"/>
      <c r="AD1494" s="36"/>
      <c r="AE1494" s="36"/>
      <c r="AQ1494"/>
      <c r="AR1494"/>
      <c r="AY1494"/>
    </row>
    <row r="1495" spans="19:51" x14ac:dyDescent="0.25">
      <c r="S1495" s="36"/>
      <c r="T1495" s="36"/>
      <c r="U1495" s="36"/>
      <c r="V1495" s="36"/>
      <c r="W1495" s="36"/>
      <c r="X1495" s="36"/>
      <c r="Y1495" s="36"/>
      <c r="Z1495" s="36"/>
      <c r="AA1495" s="36"/>
      <c r="AB1495" s="36"/>
      <c r="AC1495" s="36"/>
      <c r="AD1495" s="36"/>
      <c r="AE1495" s="36"/>
      <c r="AQ1495"/>
      <c r="AR1495"/>
      <c r="AY1495"/>
    </row>
    <row r="1496" spans="19:51" x14ac:dyDescent="0.25">
      <c r="S1496" s="36"/>
      <c r="T1496" s="36"/>
      <c r="U1496" s="36"/>
      <c r="V1496" s="36"/>
      <c r="W1496" s="36"/>
      <c r="X1496" s="36"/>
      <c r="Y1496" s="36"/>
      <c r="Z1496" s="36"/>
      <c r="AA1496" s="36"/>
      <c r="AB1496" s="36"/>
      <c r="AC1496" s="36"/>
      <c r="AD1496" s="36"/>
      <c r="AE1496" s="36"/>
      <c r="AQ1496"/>
      <c r="AR1496"/>
      <c r="AY1496"/>
    </row>
    <row r="1497" spans="19:51" x14ac:dyDescent="0.25">
      <c r="S1497" s="36"/>
      <c r="T1497" s="36"/>
      <c r="U1497" s="36"/>
      <c r="V1497" s="36"/>
      <c r="W1497" s="36"/>
      <c r="X1497" s="36"/>
      <c r="Y1497" s="36"/>
      <c r="Z1497" s="36"/>
      <c r="AA1497" s="36"/>
      <c r="AB1497" s="36"/>
      <c r="AC1497" s="36"/>
      <c r="AD1497" s="36"/>
      <c r="AE1497" s="36"/>
      <c r="AQ1497"/>
      <c r="AR1497"/>
      <c r="AY1497"/>
    </row>
    <row r="1498" spans="19:51" x14ac:dyDescent="0.25">
      <c r="S1498" s="36"/>
      <c r="T1498" s="36"/>
      <c r="U1498" s="36"/>
      <c r="V1498" s="36"/>
      <c r="W1498" s="36"/>
      <c r="X1498" s="36"/>
      <c r="Y1498" s="36"/>
      <c r="Z1498" s="36"/>
      <c r="AA1498" s="36"/>
      <c r="AB1498" s="36"/>
      <c r="AC1498" s="36"/>
      <c r="AD1498" s="36"/>
      <c r="AE1498" s="36"/>
      <c r="AQ1498"/>
      <c r="AR1498"/>
      <c r="AY1498"/>
    </row>
    <row r="1499" spans="19:51" x14ac:dyDescent="0.25">
      <c r="S1499" s="36"/>
      <c r="T1499" s="36"/>
      <c r="U1499" s="36"/>
      <c r="V1499" s="36"/>
      <c r="W1499" s="36"/>
      <c r="X1499" s="36"/>
      <c r="Y1499" s="36"/>
      <c r="Z1499" s="36"/>
      <c r="AA1499" s="36"/>
      <c r="AB1499" s="36"/>
      <c r="AC1499" s="36"/>
      <c r="AD1499" s="36"/>
      <c r="AE1499" s="36"/>
      <c r="AQ1499"/>
      <c r="AR1499"/>
      <c r="AY1499"/>
    </row>
    <row r="1500" spans="19:51" x14ac:dyDescent="0.25">
      <c r="S1500" s="36"/>
      <c r="T1500" s="36"/>
      <c r="U1500" s="36"/>
      <c r="V1500" s="36"/>
      <c r="W1500" s="36"/>
      <c r="X1500" s="36"/>
      <c r="Y1500" s="36"/>
      <c r="Z1500" s="36"/>
      <c r="AA1500" s="36"/>
      <c r="AB1500" s="36"/>
      <c r="AC1500" s="36"/>
      <c r="AD1500" s="36"/>
      <c r="AE1500" s="36"/>
      <c r="AQ1500"/>
      <c r="AR1500"/>
      <c r="AY1500"/>
    </row>
    <row r="1501" spans="19:51" x14ac:dyDescent="0.25">
      <c r="S1501" s="36"/>
      <c r="T1501" s="36"/>
      <c r="U1501" s="36"/>
      <c r="V1501" s="36"/>
      <c r="W1501" s="36"/>
      <c r="X1501" s="36"/>
      <c r="Y1501" s="36"/>
      <c r="Z1501" s="36"/>
      <c r="AA1501" s="36"/>
      <c r="AB1501" s="36"/>
      <c r="AC1501" s="36"/>
      <c r="AD1501" s="36"/>
      <c r="AE1501" s="36"/>
      <c r="AQ1501"/>
      <c r="AR1501"/>
      <c r="AY1501"/>
    </row>
    <row r="1502" spans="19:51" x14ac:dyDescent="0.25">
      <c r="S1502" s="36"/>
      <c r="T1502" s="36"/>
      <c r="U1502" s="36"/>
      <c r="V1502" s="36"/>
      <c r="W1502" s="36"/>
      <c r="X1502" s="36"/>
      <c r="Y1502" s="36"/>
      <c r="Z1502" s="36"/>
      <c r="AA1502" s="36"/>
      <c r="AB1502" s="36"/>
      <c r="AC1502" s="36"/>
      <c r="AD1502" s="36"/>
      <c r="AE1502" s="36"/>
      <c r="AQ1502"/>
      <c r="AR1502"/>
      <c r="AY1502"/>
    </row>
    <row r="1503" spans="19:51" x14ac:dyDescent="0.25">
      <c r="S1503" s="36"/>
      <c r="T1503" s="36"/>
      <c r="U1503" s="36"/>
      <c r="V1503" s="36"/>
      <c r="W1503" s="36"/>
      <c r="X1503" s="36"/>
      <c r="Y1503" s="36"/>
      <c r="Z1503" s="36"/>
      <c r="AA1503" s="36"/>
      <c r="AB1503" s="36"/>
      <c r="AC1503" s="36"/>
      <c r="AD1503" s="36"/>
      <c r="AE1503" s="36"/>
      <c r="AQ1503"/>
      <c r="AR1503"/>
      <c r="AY1503"/>
    </row>
    <row r="1504" spans="19:51" x14ac:dyDescent="0.25">
      <c r="S1504" s="36"/>
      <c r="T1504" s="36"/>
      <c r="U1504" s="36"/>
      <c r="V1504" s="36"/>
      <c r="W1504" s="36"/>
      <c r="X1504" s="36"/>
      <c r="Y1504" s="36"/>
      <c r="Z1504" s="36"/>
      <c r="AA1504" s="36"/>
      <c r="AB1504" s="36"/>
      <c r="AC1504" s="36"/>
      <c r="AD1504" s="36"/>
      <c r="AE1504" s="36"/>
      <c r="AQ1504"/>
      <c r="AR1504"/>
      <c r="AY1504"/>
    </row>
    <row r="1505" spans="19:51" x14ac:dyDescent="0.25">
      <c r="S1505" s="36"/>
      <c r="T1505" s="36"/>
      <c r="U1505" s="36"/>
      <c r="V1505" s="36"/>
      <c r="W1505" s="36"/>
      <c r="X1505" s="36"/>
      <c r="Y1505" s="36"/>
      <c r="Z1505" s="36"/>
      <c r="AA1505" s="36"/>
      <c r="AB1505" s="36"/>
      <c r="AC1505" s="36"/>
      <c r="AD1505" s="36"/>
      <c r="AE1505" s="36"/>
      <c r="AQ1505"/>
      <c r="AR1505"/>
      <c r="AY1505"/>
    </row>
    <row r="1506" spans="19:51" x14ac:dyDescent="0.25">
      <c r="S1506" s="36"/>
      <c r="T1506" s="36"/>
      <c r="U1506" s="36"/>
      <c r="V1506" s="36"/>
      <c r="W1506" s="36"/>
      <c r="X1506" s="36"/>
      <c r="Y1506" s="36"/>
      <c r="Z1506" s="36"/>
      <c r="AA1506" s="36"/>
      <c r="AB1506" s="36"/>
      <c r="AC1506" s="36"/>
      <c r="AD1506" s="36"/>
      <c r="AE1506" s="36"/>
      <c r="AQ1506"/>
      <c r="AR1506"/>
      <c r="AY1506"/>
    </row>
    <row r="1507" spans="19:51" x14ac:dyDescent="0.25">
      <c r="S1507" s="36"/>
      <c r="T1507" s="36"/>
      <c r="U1507" s="36"/>
      <c r="V1507" s="36"/>
      <c r="W1507" s="36"/>
      <c r="X1507" s="36"/>
      <c r="Y1507" s="36"/>
      <c r="Z1507" s="36"/>
      <c r="AA1507" s="36"/>
      <c r="AB1507" s="36"/>
      <c r="AC1507" s="36"/>
      <c r="AD1507" s="36"/>
      <c r="AE1507" s="36"/>
      <c r="AQ1507"/>
      <c r="AR1507"/>
      <c r="AY1507"/>
    </row>
    <row r="1508" spans="19:51" x14ac:dyDescent="0.25">
      <c r="S1508" s="36"/>
      <c r="T1508" s="36"/>
      <c r="U1508" s="36"/>
      <c r="V1508" s="36"/>
      <c r="W1508" s="36"/>
      <c r="X1508" s="36"/>
      <c r="Y1508" s="36"/>
      <c r="Z1508" s="36"/>
      <c r="AA1508" s="36"/>
      <c r="AB1508" s="36"/>
      <c r="AC1508" s="36"/>
      <c r="AD1508" s="36"/>
      <c r="AE1508" s="36"/>
      <c r="AQ1508"/>
      <c r="AR1508"/>
      <c r="AY1508"/>
    </row>
    <row r="1509" spans="19:51" x14ac:dyDescent="0.25">
      <c r="S1509" s="36"/>
      <c r="T1509" s="36"/>
      <c r="U1509" s="36"/>
      <c r="V1509" s="36"/>
      <c r="W1509" s="36"/>
      <c r="X1509" s="36"/>
      <c r="Y1509" s="36"/>
      <c r="Z1509" s="36"/>
      <c r="AA1509" s="36"/>
      <c r="AB1509" s="36"/>
      <c r="AC1509" s="36"/>
      <c r="AD1509" s="36"/>
      <c r="AE1509" s="36"/>
      <c r="AQ1509"/>
      <c r="AR1509"/>
      <c r="AY1509"/>
    </row>
    <row r="1510" spans="19:51" x14ac:dyDescent="0.25">
      <c r="S1510" s="36"/>
      <c r="T1510" s="36"/>
      <c r="U1510" s="36"/>
      <c r="V1510" s="36"/>
      <c r="W1510" s="36"/>
      <c r="X1510" s="36"/>
      <c r="Y1510" s="36"/>
      <c r="Z1510" s="36"/>
      <c r="AA1510" s="36"/>
      <c r="AB1510" s="36"/>
      <c r="AC1510" s="36"/>
      <c r="AD1510" s="36"/>
      <c r="AE1510" s="36"/>
      <c r="AQ1510"/>
      <c r="AR1510"/>
      <c r="AY1510"/>
    </row>
    <row r="1511" spans="19:51" x14ac:dyDescent="0.25">
      <c r="S1511" s="36"/>
      <c r="T1511" s="36"/>
      <c r="U1511" s="36"/>
      <c r="V1511" s="36"/>
      <c r="W1511" s="36"/>
      <c r="X1511" s="36"/>
      <c r="Y1511" s="36"/>
      <c r="Z1511" s="36"/>
      <c r="AA1511" s="36"/>
      <c r="AB1511" s="36"/>
      <c r="AC1511" s="36"/>
      <c r="AD1511" s="36"/>
      <c r="AE1511" s="36"/>
      <c r="AQ1511"/>
      <c r="AR1511"/>
      <c r="AY1511"/>
    </row>
    <row r="1512" spans="19:51" x14ac:dyDescent="0.25">
      <c r="S1512" s="36"/>
      <c r="T1512" s="36"/>
      <c r="U1512" s="36"/>
      <c r="V1512" s="36"/>
      <c r="W1512" s="36"/>
      <c r="X1512" s="36"/>
      <c r="Y1512" s="36"/>
      <c r="Z1512" s="36"/>
      <c r="AA1512" s="36"/>
      <c r="AB1512" s="36"/>
      <c r="AC1512" s="36"/>
      <c r="AD1512" s="36"/>
      <c r="AE1512" s="36"/>
      <c r="AQ1512"/>
      <c r="AR1512"/>
      <c r="AY1512"/>
    </row>
    <row r="1513" spans="19:51" x14ac:dyDescent="0.25">
      <c r="S1513" s="36"/>
      <c r="T1513" s="36"/>
      <c r="U1513" s="36"/>
      <c r="V1513" s="36"/>
      <c r="W1513" s="36"/>
      <c r="X1513" s="36"/>
      <c r="Y1513" s="36"/>
      <c r="Z1513" s="36"/>
      <c r="AA1513" s="36"/>
      <c r="AB1513" s="36"/>
      <c r="AC1513" s="36"/>
      <c r="AD1513" s="36"/>
      <c r="AE1513" s="36"/>
      <c r="AQ1513"/>
      <c r="AR1513"/>
      <c r="AY1513"/>
    </row>
    <row r="1514" spans="19:51" x14ac:dyDescent="0.25">
      <c r="S1514" s="36"/>
      <c r="T1514" s="36"/>
      <c r="U1514" s="36"/>
      <c r="V1514" s="36"/>
      <c r="W1514" s="36"/>
      <c r="X1514" s="36"/>
      <c r="Y1514" s="36"/>
      <c r="Z1514" s="36"/>
      <c r="AA1514" s="36"/>
      <c r="AB1514" s="36"/>
      <c r="AC1514" s="36"/>
      <c r="AD1514" s="36"/>
      <c r="AE1514" s="36"/>
      <c r="AQ1514"/>
      <c r="AR1514"/>
      <c r="AY1514"/>
    </row>
    <row r="1515" spans="19:51" x14ac:dyDescent="0.25">
      <c r="S1515" s="36"/>
      <c r="T1515" s="36"/>
      <c r="U1515" s="36"/>
      <c r="V1515" s="36"/>
      <c r="W1515" s="36"/>
      <c r="X1515" s="36"/>
      <c r="Y1515" s="36"/>
      <c r="Z1515" s="36"/>
      <c r="AA1515" s="36"/>
      <c r="AB1515" s="36"/>
      <c r="AC1515" s="36"/>
      <c r="AD1515" s="36"/>
      <c r="AE1515" s="36"/>
      <c r="AQ1515"/>
      <c r="AR1515"/>
      <c r="AY1515"/>
    </row>
    <row r="1516" spans="19:51" x14ac:dyDescent="0.25">
      <c r="S1516" s="36"/>
      <c r="T1516" s="36"/>
      <c r="U1516" s="36"/>
      <c r="V1516" s="36"/>
      <c r="W1516" s="36"/>
      <c r="X1516" s="36"/>
      <c r="Y1516" s="36"/>
      <c r="Z1516" s="36"/>
      <c r="AA1516" s="36"/>
      <c r="AB1516" s="36"/>
      <c r="AC1516" s="36"/>
      <c r="AD1516" s="36"/>
      <c r="AE1516" s="36"/>
      <c r="AQ1516"/>
      <c r="AR1516"/>
      <c r="AY1516"/>
    </row>
    <row r="1517" spans="19:51" x14ac:dyDescent="0.25">
      <c r="S1517" s="36"/>
      <c r="T1517" s="36"/>
      <c r="U1517" s="36"/>
      <c r="V1517" s="36"/>
      <c r="W1517" s="36"/>
      <c r="X1517" s="36"/>
      <c r="Y1517" s="36"/>
      <c r="Z1517" s="36"/>
      <c r="AA1517" s="36"/>
      <c r="AB1517" s="36"/>
      <c r="AC1517" s="36"/>
      <c r="AD1517" s="36"/>
      <c r="AE1517" s="36"/>
      <c r="AQ1517"/>
      <c r="AR1517"/>
      <c r="AY1517"/>
    </row>
    <row r="1518" spans="19:51" x14ac:dyDescent="0.25">
      <c r="S1518" s="36"/>
      <c r="T1518" s="36"/>
      <c r="U1518" s="36"/>
      <c r="V1518" s="36"/>
      <c r="W1518" s="36"/>
      <c r="X1518" s="36"/>
      <c r="Y1518" s="36"/>
      <c r="Z1518" s="36"/>
      <c r="AA1518" s="36"/>
      <c r="AB1518" s="36"/>
      <c r="AC1518" s="36"/>
      <c r="AD1518" s="36"/>
      <c r="AE1518" s="36"/>
      <c r="AQ1518"/>
      <c r="AR1518"/>
      <c r="AY1518"/>
    </row>
    <row r="1519" spans="19:51" x14ac:dyDescent="0.25">
      <c r="S1519" s="36"/>
      <c r="T1519" s="36"/>
      <c r="U1519" s="36"/>
      <c r="V1519" s="36"/>
      <c r="W1519" s="36"/>
      <c r="X1519" s="36"/>
      <c r="Y1519" s="36"/>
      <c r="Z1519" s="36"/>
      <c r="AA1519" s="36"/>
      <c r="AB1519" s="36"/>
      <c r="AC1519" s="36"/>
      <c r="AD1519" s="36"/>
      <c r="AE1519" s="36"/>
      <c r="AQ1519"/>
      <c r="AR1519"/>
      <c r="AY1519"/>
    </row>
    <row r="1520" spans="19:51" x14ac:dyDescent="0.25">
      <c r="S1520" s="36"/>
      <c r="T1520" s="36"/>
      <c r="U1520" s="36"/>
      <c r="V1520" s="36"/>
      <c r="W1520" s="36"/>
      <c r="X1520" s="36"/>
      <c r="Y1520" s="36"/>
      <c r="Z1520" s="36"/>
      <c r="AA1520" s="36"/>
      <c r="AB1520" s="36"/>
      <c r="AC1520" s="36"/>
      <c r="AD1520" s="36"/>
      <c r="AE1520" s="36"/>
      <c r="AQ1520"/>
      <c r="AR1520"/>
      <c r="AY1520"/>
    </row>
    <row r="1521" spans="19:51" x14ac:dyDescent="0.25">
      <c r="S1521" s="36"/>
      <c r="T1521" s="36"/>
      <c r="U1521" s="36"/>
      <c r="V1521" s="36"/>
      <c r="W1521" s="36"/>
      <c r="X1521" s="36"/>
      <c r="Y1521" s="36"/>
      <c r="Z1521" s="36"/>
      <c r="AA1521" s="36"/>
      <c r="AB1521" s="36"/>
      <c r="AC1521" s="36"/>
      <c r="AD1521" s="36"/>
      <c r="AE1521" s="36"/>
      <c r="AQ1521"/>
      <c r="AR1521"/>
      <c r="AY1521"/>
    </row>
    <row r="1522" spans="19:51" x14ac:dyDescent="0.25">
      <c r="S1522" s="36"/>
      <c r="T1522" s="36"/>
      <c r="U1522" s="36"/>
      <c r="V1522" s="36"/>
      <c r="W1522" s="36"/>
      <c r="X1522" s="36"/>
      <c r="Y1522" s="36"/>
      <c r="Z1522" s="36"/>
      <c r="AA1522" s="36"/>
      <c r="AB1522" s="36"/>
      <c r="AC1522" s="36"/>
      <c r="AD1522" s="36"/>
      <c r="AE1522" s="36"/>
      <c r="AQ1522"/>
      <c r="AR1522"/>
      <c r="AY1522"/>
    </row>
    <row r="1523" spans="19:51" x14ac:dyDescent="0.25">
      <c r="S1523" s="36"/>
      <c r="T1523" s="36"/>
      <c r="U1523" s="36"/>
      <c r="V1523" s="36"/>
      <c r="W1523" s="36"/>
      <c r="X1523" s="36"/>
      <c r="Y1523" s="36"/>
      <c r="Z1523" s="36"/>
      <c r="AA1523" s="36"/>
      <c r="AB1523" s="36"/>
      <c r="AC1523" s="36"/>
      <c r="AD1523" s="36"/>
      <c r="AE1523" s="36"/>
      <c r="AQ1523"/>
      <c r="AR1523"/>
      <c r="AY1523"/>
    </row>
    <row r="1524" spans="19:51" x14ac:dyDescent="0.25">
      <c r="S1524" s="36"/>
      <c r="T1524" s="36"/>
      <c r="U1524" s="36"/>
      <c r="V1524" s="36"/>
      <c r="W1524" s="36"/>
      <c r="X1524" s="36"/>
      <c r="Y1524" s="36"/>
      <c r="Z1524" s="36"/>
      <c r="AA1524" s="36"/>
      <c r="AB1524" s="36"/>
      <c r="AC1524" s="36"/>
      <c r="AD1524" s="36"/>
      <c r="AE1524" s="36"/>
      <c r="AQ1524"/>
      <c r="AR1524"/>
      <c r="AY1524"/>
    </row>
    <row r="1525" spans="19:51" x14ac:dyDescent="0.25">
      <c r="S1525" s="36"/>
      <c r="T1525" s="36"/>
      <c r="U1525" s="36"/>
      <c r="V1525" s="36"/>
      <c r="W1525" s="36"/>
      <c r="X1525" s="36"/>
      <c r="Y1525" s="36"/>
      <c r="Z1525" s="36"/>
      <c r="AA1525" s="36"/>
      <c r="AB1525" s="36"/>
      <c r="AC1525" s="36"/>
      <c r="AD1525" s="36"/>
      <c r="AE1525" s="36"/>
      <c r="AQ1525"/>
      <c r="AR1525"/>
      <c r="AY1525"/>
    </row>
    <row r="1526" spans="19:51" x14ac:dyDescent="0.25">
      <c r="S1526" s="36"/>
      <c r="T1526" s="36"/>
      <c r="U1526" s="36"/>
      <c r="V1526" s="36"/>
      <c r="W1526" s="36"/>
      <c r="X1526" s="36"/>
      <c r="Y1526" s="36"/>
      <c r="Z1526" s="36"/>
      <c r="AA1526" s="36"/>
      <c r="AB1526" s="36"/>
      <c r="AC1526" s="36"/>
      <c r="AD1526" s="36"/>
      <c r="AE1526" s="36"/>
      <c r="AQ1526"/>
      <c r="AR1526"/>
      <c r="AY1526"/>
    </row>
    <row r="1527" spans="19:51" x14ac:dyDescent="0.25">
      <c r="S1527" s="36"/>
      <c r="T1527" s="36"/>
      <c r="U1527" s="36"/>
      <c r="V1527" s="36"/>
      <c r="W1527" s="36"/>
      <c r="X1527" s="36"/>
      <c r="Y1527" s="36"/>
      <c r="Z1527" s="36"/>
      <c r="AA1527" s="36"/>
      <c r="AB1527" s="36"/>
      <c r="AC1527" s="36"/>
      <c r="AD1527" s="36"/>
      <c r="AE1527" s="36"/>
      <c r="AQ1527"/>
      <c r="AR1527"/>
      <c r="AY1527"/>
    </row>
    <row r="1528" spans="19:51" x14ac:dyDescent="0.25">
      <c r="S1528" s="36"/>
      <c r="T1528" s="36"/>
      <c r="U1528" s="36"/>
      <c r="V1528" s="36"/>
      <c r="W1528" s="36"/>
      <c r="X1528" s="36"/>
      <c r="Y1528" s="36"/>
      <c r="Z1528" s="36"/>
      <c r="AA1528" s="36"/>
      <c r="AB1528" s="36"/>
      <c r="AC1528" s="36"/>
      <c r="AD1528" s="36"/>
      <c r="AE1528" s="36"/>
      <c r="AQ1528"/>
      <c r="AR1528"/>
      <c r="AY1528"/>
    </row>
    <row r="1529" spans="19:51" x14ac:dyDescent="0.25">
      <c r="S1529" s="36"/>
      <c r="T1529" s="36"/>
      <c r="U1529" s="36"/>
      <c r="V1529" s="36"/>
      <c r="W1529" s="36"/>
      <c r="X1529" s="36"/>
      <c r="Y1529" s="36"/>
      <c r="Z1529" s="36"/>
      <c r="AA1529" s="36"/>
      <c r="AB1529" s="36"/>
      <c r="AC1529" s="36"/>
      <c r="AD1529" s="36"/>
      <c r="AE1529" s="36"/>
      <c r="AQ1529"/>
      <c r="AR1529"/>
      <c r="AY1529"/>
    </row>
    <row r="1530" spans="19:51" x14ac:dyDescent="0.25">
      <c r="S1530" s="36"/>
      <c r="T1530" s="36"/>
      <c r="U1530" s="36"/>
      <c r="V1530" s="36"/>
      <c r="W1530" s="36"/>
      <c r="X1530" s="36"/>
      <c r="Y1530" s="36"/>
      <c r="Z1530" s="36"/>
      <c r="AA1530" s="36"/>
      <c r="AB1530" s="36"/>
      <c r="AC1530" s="36"/>
      <c r="AD1530" s="36"/>
      <c r="AE1530" s="36"/>
      <c r="AQ1530"/>
      <c r="AR1530"/>
      <c r="AY1530"/>
    </row>
    <row r="1531" spans="19:51" x14ac:dyDescent="0.25">
      <c r="S1531" s="36"/>
      <c r="T1531" s="36"/>
      <c r="U1531" s="36"/>
      <c r="V1531" s="36"/>
      <c r="W1531" s="36"/>
      <c r="X1531" s="36"/>
      <c r="Y1531" s="36"/>
      <c r="Z1531" s="36"/>
      <c r="AA1531" s="36"/>
      <c r="AB1531" s="36"/>
      <c r="AC1531" s="36"/>
      <c r="AD1531" s="36"/>
      <c r="AE1531" s="36"/>
      <c r="AQ1531"/>
      <c r="AR1531"/>
      <c r="AY1531"/>
    </row>
    <row r="1532" spans="19:51" x14ac:dyDescent="0.25">
      <c r="S1532" s="36"/>
      <c r="T1532" s="36"/>
      <c r="U1532" s="36"/>
      <c r="V1532" s="36"/>
      <c r="W1532" s="36"/>
      <c r="X1532" s="36"/>
      <c r="Y1532" s="36"/>
      <c r="Z1532" s="36"/>
      <c r="AA1532" s="36"/>
      <c r="AB1532" s="36"/>
      <c r="AC1532" s="36"/>
      <c r="AD1532" s="36"/>
      <c r="AE1532" s="36"/>
      <c r="AQ1532"/>
      <c r="AR1532"/>
      <c r="AY1532"/>
    </row>
    <row r="1533" spans="19:51" x14ac:dyDescent="0.25">
      <c r="S1533" s="36"/>
      <c r="T1533" s="36"/>
      <c r="U1533" s="36"/>
      <c r="V1533" s="36"/>
      <c r="W1533" s="36"/>
      <c r="X1533" s="36"/>
      <c r="Y1533" s="36"/>
      <c r="Z1533" s="36"/>
      <c r="AA1533" s="36"/>
      <c r="AB1533" s="36"/>
      <c r="AC1533" s="36"/>
      <c r="AD1533" s="36"/>
      <c r="AE1533" s="36"/>
      <c r="AQ1533"/>
      <c r="AR1533"/>
      <c r="AY1533"/>
    </row>
    <row r="1534" spans="19:51" x14ac:dyDescent="0.25">
      <c r="S1534" s="36"/>
      <c r="T1534" s="36"/>
      <c r="U1534" s="36"/>
      <c r="V1534" s="36"/>
      <c r="W1534" s="36"/>
      <c r="X1534" s="36"/>
      <c r="Y1534" s="36"/>
      <c r="Z1534" s="36"/>
      <c r="AA1534" s="36"/>
      <c r="AB1534" s="36"/>
      <c r="AC1534" s="36"/>
      <c r="AD1534" s="36"/>
      <c r="AE1534" s="36"/>
      <c r="AQ1534"/>
      <c r="AR1534"/>
      <c r="AY1534"/>
    </row>
    <row r="1535" spans="19:51" x14ac:dyDescent="0.25">
      <c r="S1535" s="36"/>
      <c r="T1535" s="36"/>
      <c r="U1535" s="36"/>
      <c r="V1535" s="36"/>
      <c r="W1535" s="36"/>
      <c r="X1535" s="36"/>
      <c r="Y1535" s="36"/>
      <c r="Z1535" s="36"/>
      <c r="AA1535" s="36"/>
      <c r="AB1535" s="36"/>
      <c r="AC1535" s="36"/>
      <c r="AD1535" s="36"/>
      <c r="AE1535" s="36"/>
      <c r="AQ1535"/>
      <c r="AR1535"/>
      <c r="AY1535"/>
    </row>
    <row r="1536" spans="19:51" x14ac:dyDescent="0.25">
      <c r="S1536" s="36"/>
      <c r="T1536" s="36"/>
      <c r="U1536" s="36"/>
      <c r="V1536" s="36"/>
      <c r="W1536" s="36"/>
      <c r="X1536" s="36"/>
      <c r="Y1536" s="36"/>
      <c r="Z1536" s="36"/>
      <c r="AA1536" s="36"/>
      <c r="AB1536" s="36"/>
      <c r="AC1536" s="36"/>
      <c r="AD1536" s="36"/>
      <c r="AE1536" s="36"/>
      <c r="AQ1536"/>
      <c r="AR1536"/>
      <c r="AY1536"/>
    </row>
    <row r="1537" spans="19:51" x14ac:dyDescent="0.25">
      <c r="S1537" s="36"/>
      <c r="T1537" s="36"/>
      <c r="U1537" s="36"/>
      <c r="V1537" s="36"/>
      <c r="W1537" s="36"/>
      <c r="X1537" s="36"/>
      <c r="Y1537" s="36"/>
      <c r="Z1537" s="36"/>
      <c r="AA1537" s="36"/>
      <c r="AB1537" s="36"/>
      <c r="AC1537" s="36"/>
      <c r="AD1537" s="36"/>
      <c r="AE1537" s="36"/>
      <c r="AQ1537"/>
      <c r="AR1537"/>
      <c r="AY1537"/>
    </row>
    <row r="1538" spans="19:51" x14ac:dyDescent="0.25">
      <c r="S1538" s="36"/>
      <c r="T1538" s="36"/>
      <c r="U1538" s="36"/>
      <c r="V1538" s="36"/>
      <c r="W1538" s="36"/>
      <c r="X1538" s="36"/>
      <c r="Y1538" s="36"/>
      <c r="Z1538" s="36"/>
      <c r="AA1538" s="36"/>
      <c r="AB1538" s="36"/>
      <c r="AC1538" s="36"/>
      <c r="AD1538" s="36"/>
      <c r="AE1538" s="36"/>
      <c r="AQ1538"/>
      <c r="AR1538"/>
      <c r="AY1538"/>
    </row>
    <row r="1539" spans="19:51" x14ac:dyDescent="0.25">
      <c r="S1539" s="36"/>
      <c r="T1539" s="36"/>
      <c r="U1539" s="36"/>
      <c r="V1539" s="36"/>
      <c r="W1539" s="36"/>
      <c r="X1539" s="36"/>
      <c r="Y1539" s="36"/>
      <c r="Z1539" s="36"/>
      <c r="AA1539" s="36"/>
      <c r="AB1539" s="36"/>
      <c r="AC1539" s="36"/>
      <c r="AD1539" s="36"/>
      <c r="AE1539" s="36"/>
      <c r="AQ1539"/>
      <c r="AR1539"/>
      <c r="AY1539"/>
    </row>
    <row r="1540" spans="19:51" x14ac:dyDescent="0.25">
      <c r="S1540" s="36"/>
      <c r="T1540" s="36"/>
      <c r="U1540" s="36"/>
      <c r="V1540" s="36"/>
      <c r="W1540" s="36"/>
      <c r="X1540" s="36"/>
      <c r="Y1540" s="36"/>
      <c r="Z1540" s="36"/>
      <c r="AA1540" s="36"/>
      <c r="AB1540" s="36"/>
      <c r="AC1540" s="36"/>
      <c r="AD1540" s="36"/>
      <c r="AE1540" s="36"/>
      <c r="AQ1540"/>
      <c r="AR1540"/>
      <c r="AY1540"/>
    </row>
    <row r="1541" spans="19:51" x14ac:dyDescent="0.25">
      <c r="S1541" s="36"/>
      <c r="T1541" s="36"/>
      <c r="U1541" s="36"/>
      <c r="V1541" s="36"/>
      <c r="W1541" s="36"/>
      <c r="X1541" s="36"/>
      <c r="Y1541" s="36"/>
      <c r="Z1541" s="36"/>
      <c r="AA1541" s="36"/>
      <c r="AB1541" s="36"/>
      <c r="AC1541" s="36"/>
      <c r="AD1541" s="36"/>
      <c r="AE1541" s="36"/>
      <c r="AQ1541"/>
      <c r="AR1541"/>
      <c r="AY1541"/>
    </row>
    <row r="1542" spans="19:51" x14ac:dyDescent="0.25">
      <c r="S1542" s="36"/>
      <c r="T1542" s="36"/>
      <c r="U1542" s="36"/>
      <c r="V1542" s="36"/>
      <c r="W1542" s="36"/>
      <c r="X1542" s="36"/>
      <c r="Y1542" s="36"/>
      <c r="Z1542" s="36"/>
      <c r="AA1542" s="36"/>
      <c r="AB1542" s="36"/>
      <c r="AC1542" s="36"/>
      <c r="AD1542" s="36"/>
      <c r="AE1542" s="36"/>
      <c r="AQ1542"/>
      <c r="AR1542"/>
      <c r="AY1542"/>
    </row>
    <row r="1543" spans="19:51" x14ac:dyDescent="0.25">
      <c r="S1543" s="36"/>
      <c r="T1543" s="36"/>
      <c r="U1543" s="36"/>
      <c r="V1543" s="36"/>
      <c r="W1543" s="36"/>
      <c r="X1543" s="36"/>
      <c r="Y1543" s="36"/>
      <c r="Z1543" s="36"/>
      <c r="AA1543" s="36"/>
      <c r="AB1543" s="36"/>
      <c r="AC1543" s="36"/>
      <c r="AD1543" s="36"/>
      <c r="AE1543" s="36"/>
      <c r="AQ1543"/>
      <c r="AR1543"/>
      <c r="AY1543"/>
    </row>
    <row r="1544" spans="19:51" x14ac:dyDescent="0.25">
      <c r="S1544" s="36"/>
      <c r="T1544" s="36"/>
      <c r="U1544" s="36"/>
      <c r="V1544" s="36"/>
      <c r="W1544" s="36"/>
      <c r="X1544" s="36"/>
      <c r="Y1544" s="36"/>
      <c r="Z1544" s="36"/>
      <c r="AA1544" s="36"/>
      <c r="AB1544" s="36"/>
      <c r="AC1544" s="36"/>
      <c r="AD1544" s="36"/>
      <c r="AE1544" s="36"/>
      <c r="AQ1544"/>
      <c r="AR1544"/>
      <c r="AY1544"/>
    </row>
    <row r="1545" spans="19:51" x14ac:dyDescent="0.25">
      <c r="S1545" s="36"/>
      <c r="T1545" s="36"/>
      <c r="U1545" s="36"/>
      <c r="V1545" s="36"/>
      <c r="W1545" s="36"/>
      <c r="X1545" s="36"/>
      <c r="Y1545" s="36"/>
      <c r="Z1545" s="36"/>
      <c r="AA1545" s="36"/>
      <c r="AB1545" s="36"/>
      <c r="AC1545" s="36"/>
      <c r="AD1545" s="36"/>
      <c r="AE1545" s="36"/>
      <c r="AQ1545"/>
      <c r="AR1545"/>
      <c r="AY1545"/>
    </row>
    <row r="1546" spans="19:51" x14ac:dyDescent="0.25">
      <c r="S1546" s="36"/>
      <c r="T1546" s="36"/>
      <c r="U1546" s="36"/>
      <c r="V1546" s="36"/>
      <c r="W1546" s="36"/>
      <c r="X1546" s="36"/>
      <c r="Y1546" s="36"/>
      <c r="Z1546" s="36"/>
      <c r="AA1546" s="36"/>
      <c r="AB1546" s="36"/>
      <c r="AC1546" s="36"/>
      <c r="AD1546" s="36"/>
      <c r="AE1546" s="36"/>
      <c r="AQ1546"/>
      <c r="AR1546"/>
      <c r="AY1546"/>
    </row>
    <row r="1547" spans="19:51" x14ac:dyDescent="0.25">
      <c r="S1547" s="36"/>
      <c r="T1547" s="36"/>
      <c r="U1547" s="36"/>
      <c r="V1547" s="36"/>
      <c r="W1547" s="36"/>
      <c r="X1547" s="36"/>
      <c r="Y1547" s="36"/>
      <c r="Z1547" s="36"/>
      <c r="AA1547" s="36"/>
      <c r="AB1547" s="36"/>
      <c r="AC1547" s="36"/>
      <c r="AD1547" s="36"/>
      <c r="AE1547" s="36"/>
      <c r="AQ1547"/>
      <c r="AR1547"/>
      <c r="AY1547"/>
    </row>
    <row r="1548" spans="19:51" x14ac:dyDescent="0.25">
      <c r="S1548" s="36"/>
      <c r="T1548" s="36"/>
      <c r="U1548" s="36"/>
      <c r="V1548" s="36"/>
      <c r="W1548" s="36"/>
      <c r="X1548" s="36"/>
      <c r="Y1548" s="36"/>
      <c r="Z1548" s="36"/>
      <c r="AA1548" s="36"/>
      <c r="AB1548" s="36"/>
      <c r="AC1548" s="36"/>
      <c r="AD1548" s="36"/>
      <c r="AE1548" s="36"/>
      <c r="AQ1548"/>
      <c r="AR1548"/>
      <c r="AY1548"/>
    </row>
    <row r="1549" spans="19:51" x14ac:dyDescent="0.25">
      <c r="S1549" s="36"/>
      <c r="T1549" s="36"/>
      <c r="U1549" s="36"/>
      <c r="V1549" s="36"/>
      <c r="W1549" s="36"/>
      <c r="X1549" s="36"/>
      <c r="Y1549" s="36"/>
      <c r="Z1549" s="36"/>
      <c r="AA1549" s="36"/>
      <c r="AB1549" s="36"/>
      <c r="AC1549" s="36"/>
      <c r="AD1549" s="36"/>
      <c r="AE1549" s="36"/>
      <c r="AQ1549"/>
      <c r="AR1549"/>
      <c r="AY1549"/>
    </row>
    <row r="1550" spans="19:51" x14ac:dyDescent="0.25">
      <c r="S1550" s="36"/>
      <c r="T1550" s="36"/>
      <c r="U1550" s="36"/>
      <c r="V1550" s="36"/>
      <c r="W1550" s="36"/>
      <c r="X1550" s="36"/>
      <c r="Y1550" s="36"/>
      <c r="Z1550" s="36"/>
      <c r="AA1550" s="36"/>
      <c r="AB1550" s="36"/>
      <c r="AC1550" s="36"/>
      <c r="AD1550" s="36"/>
      <c r="AE1550" s="36"/>
      <c r="AQ1550"/>
      <c r="AR1550"/>
      <c r="AY1550"/>
    </row>
    <row r="1551" spans="19:51" x14ac:dyDescent="0.25">
      <c r="S1551" s="36"/>
      <c r="T1551" s="36"/>
      <c r="U1551" s="36"/>
      <c r="V1551" s="36"/>
      <c r="W1551" s="36"/>
      <c r="X1551" s="36"/>
      <c r="Y1551" s="36"/>
      <c r="Z1551" s="36"/>
      <c r="AA1551" s="36"/>
      <c r="AB1551" s="36"/>
      <c r="AC1551" s="36"/>
      <c r="AD1551" s="36"/>
      <c r="AE1551" s="36"/>
      <c r="AQ1551"/>
      <c r="AR1551"/>
      <c r="AY1551"/>
    </row>
    <row r="1552" spans="19:51" x14ac:dyDescent="0.25">
      <c r="S1552" s="36"/>
      <c r="T1552" s="36"/>
      <c r="U1552" s="36"/>
      <c r="V1552" s="36"/>
      <c r="W1552" s="36"/>
      <c r="X1552" s="36"/>
      <c r="Y1552" s="36"/>
      <c r="Z1552" s="36"/>
      <c r="AA1552" s="36"/>
      <c r="AB1552" s="36"/>
      <c r="AC1552" s="36"/>
      <c r="AD1552" s="36"/>
      <c r="AE1552" s="36"/>
      <c r="AQ1552"/>
      <c r="AR1552"/>
      <c r="AY1552"/>
    </row>
    <row r="1553" spans="19:51" x14ac:dyDescent="0.25">
      <c r="S1553" s="36"/>
      <c r="T1553" s="36"/>
      <c r="U1553" s="36"/>
      <c r="V1553" s="36"/>
      <c r="W1553" s="36"/>
      <c r="X1553" s="36"/>
      <c r="Y1553" s="36"/>
      <c r="Z1553" s="36"/>
      <c r="AA1553" s="36"/>
      <c r="AB1553" s="36"/>
      <c r="AC1553" s="36"/>
      <c r="AD1553" s="36"/>
      <c r="AE1553" s="36"/>
      <c r="AQ1553"/>
      <c r="AR1553"/>
      <c r="AY1553"/>
    </row>
    <row r="1554" spans="19:51" x14ac:dyDescent="0.25">
      <c r="S1554" s="36"/>
      <c r="T1554" s="36"/>
      <c r="U1554" s="36"/>
      <c r="V1554" s="36"/>
      <c r="W1554" s="36"/>
      <c r="X1554" s="36"/>
      <c r="Y1554" s="36"/>
      <c r="Z1554" s="36"/>
      <c r="AA1554" s="36"/>
      <c r="AB1554" s="36"/>
      <c r="AC1554" s="36"/>
      <c r="AD1554" s="36"/>
      <c r="AE1554" s="36"/>
      <c r="AQ1554"/>
      <c r="AR1554"/>
      <c r="AY1554"/>
    </row>
    <row r="1555" spans="19:51" x14ac:dyDescent="0.25">
      <c r="S1555" s="36"/>
      <c r="T1555" s="36"/>
      <c r="U1555" s="36"/>
      <c r="V1555" s="36"/>
      <c r="W1555" s="36"/>
      <c r="X1555" s="36"/>
      <c r="Y1555" s="36"/>
      <c r="Z1555" s="36"/>
      <c r="AA1555" s="36"/>
      <c r="AB1555" s="36"/>
      <c r="AC1555" s="36"/>
      <c r="AD1555" s="36"/>
      <c r="AE1555" s="36"/>
      <c r="AQ1555"/>
      <c r="AR1555"/>
      <c r="AY1555"/>
    </row>
    <row r="1556" spans="19:51" x14ac:dyDescent="0.25">
      <c r="S1556" s="36"/>
      <c r="T1556" s="36"/>
      <c r="U1556" s="36"/>
      <c r="V1556" s="36"/>
      <c r="W1556" s="36"/>
      <c r="X1556" s="36"/>
      <c r="Y1556" s="36"/>
      <c r="Z1556" s="36"/>
      <c r="AA1556" s="36"/>
      <c r="AB1556" s="36"/>
      <c r="AC1556" s="36"/>
      <c r="AD1556" s="36"/>
      <c r="AE1556" s="36"/>
      <c r="AQ1556"/>
      <c r="AR1556"/>
      <c r="AY1556"/>
    </row>
    <row r="1557" spans="19:51" x14ac:dyDescent="0.25">
      <c r="S1557" s="36"/>
      <c r="T1557" s="36"/>
      <c r="U1557" s="36"/>
      <c r="V1557" s="36"/>
      <c r="W1557" s="36"/>
      <c r="X1557" s="36"/>
      <c r="Y1557" s="36"/>
      <c r="Z1557" s="36"/>
      <c r="AA1557" s="36"/>
      <c r="AB1557" s="36"/>
      <c r="AC1557" s="36"/>
      <c r="AD1557" s="36"/>
      <c r="AE1557" s="36"/>
      <c r="AQ1557"/>
      <c r="AR1557"/>
      <c r="AY1557"/>
    </row>
    <row r="1558" spans="19:51" x14ac:dyDescent="0.25">
      <c r="S1558" s="36"/>
      <c r="T1558" s="36"/>
      <c r="U1558" s="36"/>
      <c r="V1558" s="36"/>
      <c r="W1558" s="36"/>
      <c r="X1558" s="36"/>
      <c r="Y1558" s="36"/>
      <c r="Z1558" s="36"/>
      <c r="AA1558" s="36"/>
      <c r="AB1558" s="36"/>
      <c r="AC1558" s="36"/>
      <c r="AD1558" s="36"/>
      <c r="AE1558" s="36"/>
      <c r="AQ1558"/>
      <c r="AR1558"/>
      <c r="AY1558"/>
    </row>
    <row r="1559" spans="19:51" x14ac:dyDescent="0.25">
      <c r="S1559" s="36"/>
      <c r="T1559" s="36"/>
      <c r="U1559" s="36"/>
      <c r="V1559" s="36"/>
      <c r="W1559" s="36"/>
      <c r="X1559" s="36"/>
      <c r="Y1559" s="36"/>
      <c r="Z1559" s="36"/>
      <c r="AA1559" s="36"/>
      <c r="AB1559" s="36"/>
      <c r="AC1559" s="36"/>
      <c r="AD1559" s="36"/>
      <c r="AE1559" s="36"/>
      <c r="AQ1559"/>
      <c r="AR1559"/>
      <c r="AY1559"/>
    </row>
    <row r="1560" spans="19:51" x14ac:dyDescent="0.25">
      <c r="S1560" s="36"/>
      <c r="T1560" s="36"/>
      <c r="U1560" s="36"/>
      <c r="V1560" s="36"/>
      <c r="W1560" s="36"/>
      <c r="X1560" s="36"/>
      <c r="Y1560" s="36"/>
      <c r="Z1560" s="36"/>
      <c r="AA1560" s="36"/>
      <c r="AB1560" s="36"/>
      <c r="AC1560" s="36"/>
      <c r="AD1560" s="36"/>
      <c r="AE1560" s="36"/>
      <c r="AQ1560"/>
      <c r="AR1560"/>
      <c r="AY1560"/>
    </row>
    <row r="1561" spans="19:51" x14ac:dyDescent="0.25">
      <c r="S1561" s="36"/>
      <c r="T1561" s="36"/>
      <c r="U1561" s="36"/>
      <c r="V1561" s="36"/>
      <c r="W1561" s="36"/>
      <c r="X1561" s="36"/>
      <c r="Y1561" s="36"/>
      <c r="Z1561" s="36"/>
      <c r="AA1561" s="36"/>
      <c r="AB1561" s="36"/>
      <c r="AC1561" s="36"/>
      <c r="AD1561" s="36"/>
      <c r="AE1561" s="36"/>
      <c r="AQ1561"/>
      <c r="AR1561"/>
      <c r="AY1561"/>
    </row>
    <row r="1562" spans="19:51" x14ac:dyDescent="0.25">
      <c r="S1562" s="36"/>
      <c r="T1562" s="36"/>
      <c r="U1562" s="36"/>
      <c r="V1562" s="36"/>
      <c r="W1562" s="36"/>
      <c r="X1562" s="36"/>
      <c r="Y1562" s="36"/>
      <c r="Z1562" s="36"/>
      <c r="AA1562" s="36"/>
      <c r="AB1562" s="36"/>
      <c r="AC1562" s="36"/>
      <c r="AD1562" s="36"/>
      <c r="AE1562" s="36"/>
      <c r="AQ1562"/>
      <c r="AR1562"/>
      <c r="AY1562"/>
    </row>
    <row r="1563" spans="19:51" x14ac:dyDescent="0.25">
      <c r="S1563" s="36"/>
      <c r="T1563" s="36"/>
      <c r="U1563" s="36"/>
      <c r="V1563" s="36"/>
      <c r="W1563" s="36"/>
      <c r="X1563" s="36"/>
      <c r="Y1563" s="36"/>
      <c r="Z1563" s="36"/>
      <c r="AA1563" s="36"/>
      <c r="AB1563" s="36"/>
      <c r="AC1563" s="36"/>
      <c r="AD1563" s="36"/>
      <c r="AE1563" s="36"/>
      <c r="AQ1563"/>
      <c r="AR1563"/>
      <c r="AY1563"/>
    </row>
    <row r="1564" spans="19:51" x14ac:dyDescent="0.25">
      <c r="S1564" s="36"/>
      <c r="T1564" s="36"/>
      <c r="U1564" s="36"/>
      <c r="V1564" s="36"/>
      <c r="W1564" s="36"/>
      <c r="X1564" s="36"/>
      <c r="Y1564" s="36"/>
      <c r="Z1564" s="36"/>
      <c r="AA1564" s="36"/>
      <c r="AB1564" s="36"/>
      <c r="AC1564" s="36"/>
      <c r="AD1564" s="36"/>
      <c r="AE1564" s="36"/>
      <c r="AQ1564"/>
      <c r="AR1564"/>
      <c r="AY1564"/>
    </row>
    <row r="1565" spans="19:51" x14ac:dyDescent="0.25">
      <c r="S1565" s="36"/>
      <c r="T1565" s="36"/>
      <c r="U1565" s="36"/>
      <c r="V1565" s="36"/>
      <c r="W1565" s="36"/>
      <c r="X1565" s="36"/>
      <c r="Y1565" s="36"/>
      <c r="Z1565" s="36"/>
      <c r="AA1565" s="36"/>
      <c r="AB1565" s="36"/>
      <c r="AC1565" s="36"/>
      <c r="AD1565" s="36"/>
      <c r="AE1565" s="36"/>
      <c r="AQ1565"/>
      <c r="AR1565"/>
      <c r="AY1565"/>
    </row>
    <row r="1566" spans="19:51" x14ac:dyDescent="0.25">
      <c r="S1566" s="36"/>
      <c r="T1566" s="36"/>
      <c r="U1566" s="36"/>
      <c r="V1566" s="36"/>
      <c r="W1566" s="36"/>
      <c r="X1566" s="36"/>
      <c r="Y1566" s="36"/>
      <c r="Z1566" s="36"/>
      <c r="AA1566" s="36"/>
      <c r="AB1566" s="36"/>
      <c r="AC1566" s="36"/>
      <c r="AD1566" s="36"/>
      <c r="AE1566" s="36"/>
      <c r="AQ1566"/>
      <c r="AR1566"/>
      <c r="AY1566"/>
    </row>
    <row r="1567" spans="19:51" x14ac:dyDescent="0.25">
      <c r="S1567" s="36"/>
      <c r="T1567" s="36"/>
      <c r="U1567" s="36"/>
      <c r="V1567" s="36"/>
      <c r="W1567" s="36"/>
      <c r="X1567" s="36"/>
      <c r="Y1567" s="36"/>
      <c r="Z1567" s="36"/>
      <c r="AA1567" s="36"/>
      <c r="AB1567" s="36"/>
      <c r="AC1567" s="36"/>
      <c r="AD1567" s="36"/>
      <c r="AE1567" s="36"/>
      <c r="AQ1567"/>
      <c r="AR1567"/>
      <c r="AY1567"/>
    </row>
    <row r="1568" spans="19:51" x14ac:dyDescent="0.25">
      <c r="S1568" s="36"/>
      <c r="T1568" s="36"/>
      <c r="U1568" s="36"/>
      <c r="V1568" s="36"/>
      <c r="W1568" s="36"/>
      <c r="X1568" s="36"/>
      <c r="Y1568" s="36"/>
      <c r="Z1568" s="36"/>
      <c r="AA1568" s="36"/>
      <c r="AB1568" s="36"/>
      <c r="AC1568" s="36"/>
      <c r="AD1568" s="36"/>
      <c r="AE1568" s="36"/>
      <c r="AQ1568"/>
      <c r="AR1568"/>
      <c r="AY1568"/>
    </row>
    <row r="1569" spans="19:51" x14ac:dyDescent="0.25">
      <c r="S1569" s="36"/>
      <c r="T1569" s="36"/>
      <c r="U1569" s="36"/>
      <c r="V1569" s="36"/>
      <c r="W1569" s="36"/>
      <c r="X1569" s="36"/>
      <c r="Y1569" s="36"/>
      <c r="Z1569" s="36"/>
      <c r="AA1569" s="36"/>
      <c r="AB1569" s="36"/>
      <c r="AC1569" s="36"/>
      <c r="AD1569" s="36"/>
      <c r="AE1569" s="36"/>
      <c r="AQ1569"/>
      <c r="AR1569"/>
      <c r="AY1569"/>
    </row>
    <row r="1570" spans="19:51" x14ac:dyDescent="0.25">
      <c r="S1570" s="36"/>
      <c r="T1570" s="36"/>
      <c r="U1570" s="36"/>
      <c r="V1570" s="36"/>
      <c r="W1570" s="36"/>
      <c r="X1570" s="36"/>
      <c r="Y1570" s="36"/>
      <c r="Z1570" s="36"/>
      <c r="AA1570" s="36"/>
      <c r="AB1570" s="36"/>
      <c r="AC1570" s="36"/>
      <c r="AD1570" s="36"/>
      <c r="AE1570" s="36"/>
      <c r="AQ1570"/>
      <c r="AR1570"/>
      <c r="AY1570"/>
    </row>
    <row r="1571" spans="19:51" x14ac:dyDescent="0.25">
      <c r="S1571" s="36"/>
      <c r="T1571" s="36"/>
      <c r="U1571" s="36"/>
      <c r="V1571" s="36"/>
      <c r="W1571" s="36"/>
      <c r="X1571" s="36"/>
      <c r="Y1571" s="36"/>
      <c r="Z1571" s="36"/>
      <c r="AA1571" s="36"/>
      <c r="AB1571" s="36"/>
      <c r="AC1571" s="36"/>
      <c r="AD1571" s="36"/>
      <c r="AE1571" s="36"/>
      <c r="AQ1571"/>
      <c r="AR1571"/>
      <c r="AY1571"/>
    </row>
    <row r="1572" spans="19:51" x14ac:dyDescent="0.25">
      <c r="S1572" s="36"/>
      <c r="T1572" s="36"/>
      <c r="U1572" s="36"/>
      <c r="V1572" s="36"/>
      <c r="W1572" s="36"/>
      <c r="X1572" s="36"/>
      <c r="Y1572" s="36"/>
      <c r="Z1572" s="36"/>
      <c r="AA1572" s="36"/>
      <c r="AB1572" s="36"/>
      <c r="AC1572" s="36"/>
      <c r="AD1572" s="36"/>
      <c r="AE1572" s="36"/>
      <c r="AQ1572"/>
      <c r="AR1572"/>
      <c r="AY1572"/>
    </row>
    <row r="1573" spans="19:51" x14ac:dyDescent="0.25">
      <c r="S1573" s="36"/>
      <c r="T1573" s="36"/>
      <c r="U1573" s="36"/>
      <c r="V1573" s="36"/>
      <c r="W1573" s="36"/>
      <c r="X1573" s="36"/>
      <c r="Y1573" s="36"/>
      <c r="Z1573" s="36"/>
      <c r="AA1573" s="36"/>
      <c r="AB1573" s="36"/>
      <c r="AC1573" s="36"/>
      <c r="AD1573" s="36"/>
      <c r="AE1573" s="36"/>
      <c r="AQ1573"/>
      <c r="AR1573"/>
      <c r="AY1573"/>
    </row>
    <row r="1574" spans="19:51" x14ac:dyDescent="0.25">
      <c r="S1574" s="36"/>
      <c r="T1574" s="36"/>
      <c r="U1574" s="36"/>
      <c r="V1574" s="36"/>
      <c r="W1574" s="36"/>
      <c r="X1574" s="36"/>
      <c r="Y1574" s="36"/>
      <c r="Z1574" s="36"/>
      <c r="AA1574" s="36"/>
      <c r="AB1574" s="36"/>
      <c r="AC1574" s="36"/>
      <c r="AD1574" s="36"/>
      <c r="AE1574" s="36"/>
      <c r="AQ1574"/>
      <c r="AR1574"/>
      <c r="AY1574"/>
    </row>
    <row r="1575" spans="19:51" x14ac:dyDescent="0.25">
      <c r="S1575" s="36"/>
      <c r="T1575" s="36"/>
      <c r="U1575" s="36"/>
      <c r="V1575" s="36"/>
      <c r="W1575" s="36"/>
      <c r="X1575" s="36"/>
      <c r="Y1575" s="36"/>
      <c r="Z1575" s="36"/>
      <c r="AA1575" s="36"/>
      <c r="AB1575" s="36"/>
      <c r="AC1575" s="36"/>
      <c r="AD1575" s="36"/>
      <c r="AE1575" s="36"/>
      <c r="AQ1575"/>
      <c r="AR1575"/>
      <c r="AY1575"/>
    </row>
    <row r="1576" spans="19:51" x14ac:dyDescent="0.25">
      <c r="S1576" s="36"/>
      <c r="T1576" s="36"/>
      <c r="U1576" s="36"/>
      <c r="V1576" s="36"/>
      <c r="W1576" s="36"/>
      <c r="X1576" s="36"/>
      <c r="Y1576" s="36"/>
      <c r="Z1576" s="36"/>
      <c r="AA1576" s="36"/>
      <c r="AB1576" s="36"/>
      <c r="AC1576" s="36"/>
      <c r="AD1576" s="36"/>
      <c r="AE1576" s="36"/>
      <c r="AQ1576"/>
      <c r="AR1576"/>
      <c r="AY1576"/>
    </row>
    <row r="1577" spans="19:51" x14ac:dyDescent="0.25">
      <c r="S1577" s="36"/>
      <c r="T1577" s="36"/>
      <c r="U1577" s="36"/>
      <c r="V1577" s="36"/>
      <c r="W1577" s="36"/>
      <c r="X1577" s="36"/>
      <c r="Y1577" s="36"/>
      <c r="Z1577" s="36"/>
      <c r="AA1577" s="36"/>
      <c r="AB1577" s="36"/>
      <c r="AC1577" s="36"/>
      <c r="AD1577" s="36"/>
      <c r="AE1577" s="36"/>
      <c r="AQ1577"/>
      <c r="AR1577"/>
      <c r="AY1577"/>
    </row>
    <row r="1578" spans="19:51" x14ac:dyDescent="0.25">
      <c r="S1578" s="36"/>
      <c r="T1578" s="36"/>
      <c r="U1578" s="36"/>
      <c r="V1578" s="36"/>
      <c r="W1578" s="36"/>
      <c r="X1578" s="36"/>
      <c r="Y1578" s="36"/>
      <c r="Z1578" s="36"/>
      <c r="AA1578" s="36"/>
      <c r="AB1578" s="36"/>
      <c r="AC1578" s="36"/>
      <c r="AD1578" s="36"/>
      <c r="AE1578" s="36"/>
      <c r="AQ1578"/>
      <c r="AR1578"/>
      <c r="AY1578"/>
    </row>
    <row r="1579" spans="19:51" x14ac:dyDescent="0.25">
      <c r="S1579" s="36"/>
      <c r="T1579" s="36"/>
      <c r="U1579" s="36"/>
      <c r="V1579" s="36"/>
      <c r="W1579" s="36"/>
      <c r="X1579" s="36"/>
      <c r="Y1579" s="36"/>
      <c r="Z1579" s="36"/>
      <c r="AA1579" s="36"/>
      <c r="AB1579" s="36"/>
      <c r="AC1579" s="36"/>
      <c r="AD1579" s="36"/>
      <c r="AE1579" s="36"/>
      <c r="AQ1579"/>
      <c r="AR1579"/>
      <c r="AY1579"/>
    </row>
    <row r="1580" spans="19:51" x14ac:dyDescent="0.25">
      <c r="S1580" s="36"/>
      <c r="T1580" s="36"/>
      <c r="U1580" s="36"/>
      <c r="V1580" s="36"/>
      <c r="W1580" s="36"/>
      <c r="X1580" s="36"/>
      <c r="Y1580" s="36"/>
      <c r="Z1580" s="36"/>
      <c r="AA1580" s="36"/>
      <c r="AB1580" s="36"/>
      <c r="AC1580" s="36"/>
      <c r="AD1580" s="36"/>
      <c r="AE1580" s="36"/>
      <c r="AQ1580"/>
      <c r="AR1580"/>
      <c r="AY1580"/>
    </row>
    <row r="1581" spans="19:51" x14ac:dyDescent="0.25">
      <c r="S1581" s="36"/>
      <c r="T1581" s="36"/>
      <c r="U1581" s="36"/>
      <c r="V1581" s="36"/>
      <c r="W1581" s="36"/>
      <c r="X1581" s="36"/>
      <c r="Y1581" s="36"/>
      <c r="Z1581" s="36"/>
      <c r="AA1581" s="36"/>
      <c r="AB1581" s="36"/>
      <c r="AC1581" s="36"/>
      <c r="AD1581" s="36"/>
      <c r="AE1581" s="36"/>
      <c r="AQ1581"/>
      <c r="AR1581"/>
      <c r="AY1581"/>
    </row>
    <row r="1582" spans="19:51" x14ac:dyDescent="0.25">
      <c r="S1582" s="36"/>
      <c r="T1582" s="36"/>
      <c r="U1582" s="36"/>
      <c r="V1582" s="36"/>
      <c r="W1582" s="36"/>
      <c r="X1582" s="36"/>
      <c r="Y1582" s="36"/>
      <c r="Z1582" s="36"/>
      <c r="AA1582" s="36"/>
      <c r="AB1582" s="36"/>
      <c r="AC1582" s="36"/>
      <c r="AD1582" s="36"/>
      <c r="AE1582" s="36"/>
      <c r="AQ1582"/>
      <c r="AR1582"/>
      <c r="AY1582"/>
    </row>
    <row r="1583" spans="19:51" x14ac:dyDescent="0.25">
      <c r="S1583" s="36"/>
      <c r="T1583" s="36"/>
      <c r="U1583" s="36"/>
      <c r="V1583" s="36"/>
      <c r="W1583" s="36"/>
      <c r="X1583" s="36"/>
      <c r="Y1583" s="36"/>
      <c r="Z1583" s="36"/>
      <c r="AA1583" s="36"/>
      <c r="AB1583" s="36"/>
      <c r="AC1583" s="36"/>
      <c r="AD1583" s="36"/>
      <c r="AE1583" s="36"/>
      <c r="AQ1583"/>
      <c r="AR1583"/>
      <c r="AY1583"/>
    </row>
    <row r="1584" spans="19:51" x14ac:dyDescent="0.25">
      <c r="S1584" s="36"/>
      <c r="T1584" s="36"/>
      <c r="U1584" s="36"/>
      <c r="V1584" s="36"/>
      <c r="W1584" s="36"/>
      <c r="X1584" s="36"/>
      <c r="Y1584" s="36"/>
      <c r="Z1584" s="36"/>
      <c r="AA1584" s="36"/>
      <c r="AB1584" s="36"/>
      <c r="AC1584" s="36"/>
      <c r="AD1584" s="36"/>
      <c r="AE1584" s="36"/>
      <c r="AQ1584"/>
      <c r="AR1584"/>
      <c r="AY1584"/>
    </row>
    <row r="1585" spans="19:51" x14ac:dyDescent="0.25">
      <c r="S1585" s="36"/>
      <c r="T1585" s="36"/>
      <c r="U1585" s="36"/>
      <c r="V1585" s="36"/>
      <c r="W1585" s="36"/>
      <c r="X1585" s="36"/>
      <c r="Y1585" s="36"/>
      <c r="Z1585" s="36"/>
      <c r="AA1585" s="36"/>
      <c r="AB1585" s="36"/>
      <c r="AC1585" s="36"/>
      <c r="AD1585" s="36"/>
      <c r="AE1585" s="36"/>
      <c r="AQ1585"/>
      <c r="AR1585"/>
      <c r="AY1585"/>
    </row>
    <row r="1586" spans="19:51" x14ac:dyDescent="0.25">
      <c r="S1586" s="36"/>
      <c r="T1586" s="36"/>
      <c r="U1586" s="36"/>
      <c r="V1586" s="36"/>
      <c r="W1586" s="36"/>
      <c r="X1586" s="36"/>
      <c r="Y1586" s="36"/>
      <c r="Z1586" s="36"/>
      <c r="AA1586" s="36"/>
      <c r="AB1586" s="36"/>
      <c r="AC1586" s="36"/>
      <c r="AD1586" s="36"/>
      <c r="AE1586" s="36"/>
      <c r="AQ1586"/>
      <c r="AR1586"/>
      <c r="AY1586"/>
    </row>
    <row r="1587" spans="19:51" x14ac:dyDescent="0.25">
      <c r="S1587" s="36"/>
      <c r="T1587" s="36"/>
      <c r="U1587" s="36"/>
      <c r="V1587" s="36"/>
      <c r="W1587" s="36"/>
      <c r="X1587" s="36"/>
      <c r="Y1587" s="36"/>
      <c r="Z1587" s="36"/>
      <c r="AA1587" s="36"/>
      <c r="AB1587" s="36"/>
      <c r="AC1587" s="36"/>
      <c r="AD1587" s="36"/>
      <c r="AE1587" s="36"/>
      <c r="AQ1587"/>
      <c r="AR1587"/>
      <c r="AY1587"/>
    </row>
    <row r="1588" spans="19:51" x14ac:dyDescent="0.25">
      <c r="S1588" s="36"/>
      <c r="T1588" s="36"/>
      <c r="U1588" s="36"/>
      <c r="V1588" s="36"/>
      <c r="W1588" s="36"/>
      <c r="X1588" s="36"/>
      <c r="Y1588" s="36"/>
      <c r="Z1588" s="36"/>
      <c r="AA1588" s="36"/>
      <c r="AB1588" s="36"/>
      <c r="AC1588" s="36"/>
      <c r="AD1588" s="36"/>
      <c r="AE1588" s="36"/>
      <c r="AQ1588"/>
      <c r="AR1588"/>
      <c r="AY1588"/>
    </row>
    <row r="1589" spans="19:51" x14ac:dyDescent="0.25">
      <c r="S1589" s="36"/>
      <c r="T1589" s="36"/>
      <c r="U1589" s="36"/>
      <c r="V1589" s="36"/>
      <c r="W1589" s="36"/>
      <c r="X1589" s="36"/>
      <c r="Y1589" s="36"/>
      <c r="Z1589" s="36"/>
      <c r="AA1589" s="36"/>
      <c r="AB1589" s="36"/>
      <c r="AC1589" s="36"/>
      <c r="AD1589" s="36"/>
      <c r="AE1589" s="36"/>
      <c r="AQ1589"/>
      <c r="AR1589"/>
      <c r="AY1589"/>
    </row>
    <row r="1590" spans="19:51" x14ac:dyDescent="0.25">
      <c r="S1590" s="36"/>
      <c r="T1590" s="36"/>
      <c r="U1590" s="36"/>
      <c r="V1590" s="36"/>
      <c r="W1590" s="36"/>
      <c r="X1590" s="36"/>
      <c r="Y1590" s="36"/>
      <c r="Z1590" s="36"/>
      <c r="AA1590" s="36"/>
      <c r="AB1590" s="36"/>
      <c r="AC1590" s="36"/>
      <c r="AD1590" s="36"/>
      <c r="AE1590" s="36"/>
      <c r="AQ1590"/>
      <c r="AR1590"/>
      <c r="AY1590"/>
    </row>
    <row r="1591" spans="19:51" x14ac:dyDescent="0.25">
      <c r="S1591" s="36"/>
      <c r="T1591" s="36"/>
      <c r="U1591" s="36"/>
      <c r="V1591" s="36"/>
      <c r="W1591" s="36"/>
      <c r="X1591" s="36"/>
      <c r="Y1591" s="36"/>
      <c r="Z1591" s="36"/>
      <c r="AA1591" s="36"/>
      <c r="AB1591" s="36"/>
      <c r="AC1591" s="36"/>
      <c r="AD1591" s="36"/>
      <c r="AE1591" s="36"/>
      <c r="AQ1591"/>
      <c r="AR1591"/>
      <c r="AY1591"/>
    </row>
    <row r="1592" spans="19:51" x14ac:dyDescent="0.25">
      <c r="S1592" s="36"/>
      <c r="T1592" s="36"/>
      <c r="U1592" s="36"/>
      <c r="V1592" s="36"/>
      <c r="W1592" s="36"/>
      <c r="X1592" s="36"/>
      <c r="Y1592" s="36"/>
      <c r="Z1592" s="36"/>
      <c r="AA1592" s="36"/>
      <c r="AB1592" s="36"/>
      <c r="AC1592" s="36"/>
      <c r="AD1592" s="36"/>
      <c r="AE1592" s="36"/>
      <c r="AQ1592"/>
      <c r="AR1592"/>
      <c r="AY1592"/>
    </row>
    <row r="1593" spans="19:51" x14ac:dyDescent="0.25">
      <c r="S1593" s="36"/>
      <c r="T1593" s="36"/>
      <c r="U1593" s="36"/>
      <c r="V1593" s="36"/>
      <c r="W1593" s="36"/>
      <c r="X1593" s="36"/>
      <c r="Y1593" s="36"/>
      <c r="Z1593" s="36"/>
      <c r="AA1593" s="36"/>
      <c r="AB1593" s="36"/>
      <c r="AC1593" s="36"/>
      <c r="AD1593" s="36"/>
      <c r="AE1593" s="36"/>
      <c r="AQ1593"/>
      <c r="AR1593"/>
      <c r="AY1593"/>
    </row>
    <row r="1594" spans="19:51" x14ac:dyDescent="0.25">
      <c r="S1594" s="36"/>
      <c r="T1594" s="36"/>
      <c r="U1594" s="36"/>
      <c r="V1594" s="36"/>
      <c r="W1594" s="36"/>
      <c r="X1594" s="36"/>
      <c r="Y1594" s="36"/>
      <c r="Z1594" s="36"/>
      <c r="AA1594" s="36"/>
      <c r="AB1594" s="36"/>
      <c r="AC1594" s="36"/>
      <c r="AD1594" s="36"/>
      <c r="AE1594" s="36"/>
      <c r="AQ1594"/>
      <c r="AR1594"/>
      <c r="AY1594"/>
    </row>
    <row r="1595" spans="19:51" x14ac:dyDescent="0.25">
      <c r="S1595" s="36"/>
      <c r="T1595" s="36"/>
      <c r="U1595" s="36"/>
      <c r="V1595" s="36"/>
      <c r="W1595" s="36"/>
      <c r="X1595" s="36"/>
      <c r="Y1595" s="36"/>
      <c r="Z1595" s="36"/>
      <c r="AA1595" s="36"/>
      <c r="AB1595" s="36"/>
      <c r="AC1595" s="36"/>
      <c r="AD1595" s="36"/>
      <c r="AE1595" s="36"/>
      <c r="AQ1595"/>
      <c r="AR1595"/>
      <c r="AY1595"/>
    </row>
    <row r="1596" spans="19:51" x14ac:dyDescent="0.25">
      <c r="S1596" s="36"/>
      <c r="T1596" s="36"/>
      <c r="U1596" s="36"/>
      <c r="V1596" s="36"/>
      <c r="W1596" s="36"/>
      <c r="X1596" s="36"/>
      <c r="Y1596" s="36"/>
      <c r="Z1596" s="36"/>
      <c r="AA1596" s="36"/>
      <c r="AB1596" s="36"/>
      <c r="AC1596" s="36"/>
      <c r="AD1596" s="36"/>
      <c r="AE1596" s="36"/>
      <c r="AQ1596"/>
      <c r="AR1596"/>
      <c r="AY1596"/>
    </row>
    <row r="1597" spans="19:51" x14ac:dyDescent="0.25">
      <c r="S1597" s="36"/>
      <c r="T1597" s="36"/>
      <c r="U1597" s="36"/>
      <c r="V1597" s="36"/>
      <c r="W1597" s="36"/>
      <c r="X1597" s="36"/>
      <c r="Y1597" s="36"/>
      <c r="Z1597" s="36"/>
      <c r="AA1597" s="36"/>
      <c r="AB1597" s="36"/>
      <c r="AC1597" s="36"/>
      <c r="AD1597" s="36"/>
      <c r="AE1597" s="36"/>
      <c r="AQ1597"/>
      <c r="AR1597"/>
      <c r="AY1597"/>
    </row>
    <row r="1598" spans="19:51" x14ac:dyDescent="0.25">
      <c r="S1598" s="36"/>
      <c r="T1598" s="36"/>
      <c r="U1598" s="36"/>
      <c r="V1598" s="36"/>
      <c r="W1598" s="36"/>
      <c r="X1598" s="36"/>
      <c r="Y1598" s="36"/>
      <c r="Z1598" s="36"/>
      <c r="AA1598" s="36"/>
      <c r="AB1598" s="36"/>
      <c r="AC1598" s="36"/>
      <c r="AD1598" s="36"/>
      <c r="AE1598" s="36"/>
      <c r="AQ1598"/>
      <c r="AR1598"/>
      <c r="AY1598"/>
    </row>
    <row r="1599" spans="19:51" x14ac:dyDescent="0.25">
      <c r="S1599" s="36"/>
      <c r="T1599" s="36"/>
      <c r="U1599" s="36"/>
      <c r="V1599" s="36"/>
      <c r="W1599" s="36"/>
      <c r="X1599" s="36"/>
      <c r="Y1599" s="36"/>
      <c r="Z1599" s="36"/>
      <c r="AA1599" s="36"/>
      <c r="AB1599" s="36"/>
      <c r="AC1599" s="36"/>
      <c r="AD1599" s="36"/>
      <c r="AE1599" s="36"/>
      <c r="AQ1599"/>
      <c r="AR1599"/>
      <c r="AY1599"/>
    </row>
    <row r="1600" spans="19:51" x14ac:dyDescent="0.25">
      <c r="S1600" s="36"/>
      <c r="T1600" s="36"/>
      <c r="U1600" s="36"/>
      <c r="V1600" s="36"/>
      <c r="W1600" s="36"/>
      <c r="X1600" s="36"/>
      <c r="Y1600" s="36"/>
      <c r="Z1600" s="36"/>
      <c r="AA1600" s="36"/>
      <c r="AB1600" s="36"/>
      <c r="AC1600" s="36"/>
      <c r="AD1600" s="36"/>
      <c r="AE1600" s="36"/>
      <c r="AQ1600"/>
      <c r="AR1600"/>
      <c r="AY1600"/>
    </row>
    <row r="1601" spans="19:51" x14ac:dyDescent="0.25">
      <c r="S1601" s="36"/>
      <c r="T1601" s="36"/>
      <c r="U1601" s="36"/>
      <c r="V1601" s="36"/>
      <c r="W1601" s="36"/>
      <c r="X1601" s="36"/>
      <c r="Y1601" s="36"/>
      <c r="Z1601" s="36"/>
      <c r="AA1601" s="36"/>
      <c r="AB1601" s="36"/>
      <c r="AC1601" s="36"/>
      <c r="AD1601" s="36"/>
      <c r="AE1601" s="36"/>
      <c r="AQ1601"/>
      <c r="AR1601"/>
      <c r="AY1601"/>
    </row>
    <row r="1602" spans="19:51" x14ac:dyDescent="0.25">
      <c r="S1602" s="36"/>
      <c r="T1602" s="36"/>
      <c r="U1602" s="36"/>
      <c r="V1602" s="36"/>
      <c r="W1602" s="36"/>
      <c r="X1602" s="36"/>
      <c r="Y1602" s="36"/>
      <c r="Z1602" s="36"/>
      <c r="AA1602" s="36"/>
      <c r="AB1602" s="36"/>
      <c r="AC1602" s="36"/>
      <c r="AD1602" s="36"/>
      <c r="AE1602" s="36"/>
      <c r="AQ1602"/>
      <c r="AR1602"/>
      <c r="AY1602"/>
    </row>
    <row r="1603" spans="19:51" x14ac:dyDescent="0.25">
      <c r="S1603" s="36"/>
      <c r="T1603" s="36"/>
      <c r="U1603" s="36"/>
      <c r="V1603" s="36"/>
      <c r="W1603" s="36"/>
      <c r="X1603" s="36"/>
      <c r="Y1603" s="36"/>
      <c r="Z1603" s="36"/>
      <c r="AA1603" s="36"/>
      <c r="AB1603" s="36"/>
      <c r="AC1603" s="36"/>
      <c r="AD1603" s="36"/>
      <c r="AE1603" s="36"/>
      <c r="AQ1603"/>
      <c r="AR1603"/>
      <c r="AY1603"/>
    </row>
    <row r="1604" spans="19:51" x14ac:dyDescent="0.25">
      <c r="S1604" s="36"/>
      <c r="T1604" s="36"/>
      <c r="U1604" s="36"/>
      <c r="V1604" s="36"/>
      <c r="W1604" s="36"/>
      <c r="X1604" s="36"/>
      <c r="Y1604" s="36"/>
      <c r="Z1604" s="36"/>
      <c r="AA1604" s="36"/>
      <c r="AB1604" s="36"/>
      <c r="AC1604" s="36"/>
      <c r="AD1604" s="36"/>
      <c r="AE1604" s="36"/>
      <c r="AQ1604"/>
      <c r="AR1604"/>
      <c r="AY1604"/>
    </row>
    <row r="1605" spans="19:51" x14ac:dyDescent="0.25">
      <c r="S1605" s="36"/>
      <c r="T1605" s="36"/>
      <c r="U1605" s="36"/>
      <c r="V1605" s="36"/>
      <c r="W1605" s="36"/>
      <c r="X1605" s="36"/>
      <c r="Y1605" s="36"/>
      <c r="Z1605" s="36"/>
      <c r="AA1605" s="36"/>
      <c r="AB1605" s="36"/>
      <c r="AC1605" s="36"/>
      <c r="AD1605" s="36"/>
      <c r="AE1605" s="36"/>
      <c r="AQ1605"/>
      <c r="AR1605"/>
      <c r="AY1605"/>
    </row>
    <row r="1606" spans="19:51" x14ac:dyDescent="0.25">
      <c r="S1606" s="36"/>
      <c r="T1606" s="36"/>
      <c r="U1606" s="36"/>
      <c r="V1606" s="36"/>
      <c r="W1606" s="36"/>
      <c r="X1606" s="36"/>
      <c r="Y1606" s="36"/>
      <c r="Z1606" s="36"/>
      <c r="AA1606" s="36"/>
      <c r="AB1606" s="36"/>
      <c r="AC1606" s="36"/>
      <c r="AD1606" s="36"/>
      <c r="AE1606" s="36"/>
      <c r="AQ1606"/>
      <c r="AR1606"/>
      <c r="AY1606"/>
    </row>
    <row r="1607" spans="19:51" x14ac:dyDescent="0.25">
      <c r="S1607" s="36"/>
      <c r="T1607" s="36"/>
      <c r="U1607" s="36"/>
      <c r="V1607" s="36"/>
      <c r="W1607" s="36"/>
      <c r="X1607" s="36"/>
      <c r="Y1607" s="36"/>
      <c r="Z1607" s="36"/>
      <c r="AA1607" s="36"/>
      <c r="AB1607" s="36"/>
      <c r="AC1607" s="36"/>
      <c r="AD1607" s="36"/>
      <c r="AE1607" s="36"/>
      <c r="AQ1607"/>
      <c r="AR1607"/>
      <c r="AY1607"/>
    </row>
    <row r="1608" spans="19:51" x14ac:dyDescent="0.25">
      <c r="S1608" s="36"/>
      <c r="T1608" s="36"/>
      <c r="U1608" s="36"/>
      <c r="V1608" s="36"/>
      <c r="W1608" s="36"/>
      <c r="X1608" s="36"/>
      <c r="Y1608" s="36"/>
      <c r="Z1608" s="36"/>
      <c r="AA1608" s="36"/>
      <c r="AB1608" s="36"/>
      <c r="AC1608" s="36"/>
      <c r="AD1608" s="36"/>
      <c r="AE1608" s="36"/>
      <c r="AQ1608"/>
      <c r="AR1608"/>
      <c r="AY1608"/>
    </row>
    <row r="1609" spans="19:51" x14ac:dyDescent="0.25">
      <c r="S1609" s="36"/>
      <c r="T1609" s="36"/>
      <c r="U1609" s="36"/>
      <c r="V1609" s="36"/>
      <c r="W1609" s="36"/>
      <c r="X1609" s="36"/>
      <c r="Y1609" s="36"/>
      <c r="Z1609" s="36"/>
      <c r="AA1609" s="36"/>
      <c r="AB1609" s="36"/>
      <c r="AC1609" s="36"/>
      <c r="AD1609" s="36"/>
      <c r="AE1609" s="36"/>
      <c r="AQ1609"/>
      <c r="AR1609"/>
      <c r="AY1609"/>
    </row>
    <row r="1610" spans="19:51" x14ac:dyDescent="0.25">
      <c r="S1610" s="36"/>
      <c r="T1610" s="36"/>
      <c r="U1610" s="36"/>
      <c r="V1610" s="36"/>
      <c r="W1610" s="36"/>
      <c r="X1610" s="36"/>
      <c r="Y1610" s="36"/>
      <c r="Z1610" s="36"/>
      <c r="AA1610" s="36"/>
      <c r="AB1610" s="36"/>
      <c r="AC1610" s="36"/>
      <c r="AD1610" s="36"/>
      <c r="AE1610" s="36"/>
      <c r="AQ1610"/>
      <c r="AR1610"/>
      <c r="AY1610"/>
    </row>
    <row r="1611" spans="19:51" x14ac:dyDescent="0.25">
      <c r="S1611" s="36"/>
      <c r="T1611" s="36"/>
      <c r="U1611" s="36"/>
      <c r="V1611" s="36"/>
      <c r="W1611" s="36"/>
      <c r="X1611" s="36"/>
      <c r="Y1611" s="36"/>
      <c r="Z1611" s="36"/>
      <c r="AA1611" s="36"/>
      <c r="AB1611" s="36"/>
      <c r="AC1611" s="36"/>
      <c r="AD1611" s="36"/>
      <c r="AE1611" s="36"/>
      <c r="AQ1611"/>
      <c r="AR1611"/>
      <c r="AY1611"/>
    </row>
    <row r="1612" spans="19:51" x14ac:dyDescent="0.25">
      <c r="S1612" s="36"/>
      <c r="T1612" s="36"/>
      <c r="U1612" s="36"/>
      <c r="V1612" s="36"/>
      <c r="W1612" s="36"/>
      <c r="X1612" s="36"/>
      <c r="Y1612" s="36"/>
      <c r="Z1612" s="36"/>
      <c r="AA1612" s="36"/>
      <c r="AB1612" s="36"/>
      <c r="AC1612" s="36"/>
      <c r="AD1612" s="36"/>
      <c r="AE1612" s="36"/>
      <c r="AQ1612"/>
      <c r="AR1612"/>
      <c r="AY1612"/>
    </row>
    <row r="1613" spans="19:51" x14ac:dyDescent="0.25">
      <c r="S1613" s="36"/>
      <c r="T1613" s="36"/>
      <c r="U1613" s="36"/>
      <c r="V1613" s="36"/>
      <c r="W1613" s="36"/>
      <c r="X1613" s="36"/>
      <c r="Y1613" s="36"/>
      <c r="Z1613" s="36"/>
      <c r="AA1613" s="36"/>
      <c r="AB1613" s="36"/>
      <c r="AC1613" s="36"/>
      <c r="AD1613" s="36"/>
      <c r="AE1613" s="36"/>
      <c r="AQ1613"/>
      <c r="AR1613"/>
      <c r="AY1613"/>
    </row>
    <row r="1614" spans="19:51" x14ac:dyDescent="0.25">
      <c r="S1614" s="36"/>
      <c r="T1614" s="36"/>
      <c r="U1614" s="36"/>
      <c r="V1614" s="36"/>
      <c r="W1614" s="36"/>
      <c r="X1614" s="36"/>
      <c r="Y1614" s="36"/>
      <c r="Z1614" s="36"/>
      <c r="AA1614" s="36"/>
      <c r="AB1614" s="36"/>
      <c r="AC1614" s="36"/>
      <c r="AD1614" s="36"/>
      <c r="AE1614" s="36"/>
      <c r="AQ1614"/>
      <c r="AR1614"/>
      <c r="AY1614"/>
    </row>
    <row r="1615" spans="19:51" x14ac:dyDescent="0.25">
      <c r="S1615" s="36"/>
      <c r="T1615" s="36"/>
      <c r="U1615" s="36"/>
      <c r="V1615" s="36"/>
      <c r="W1615" s="36"/>
      <c r="X1615" s="36"/>
      <c r="Y1615" s="36"/>
      <c r="Z1615" s="36"/>
      <c r="AA1615" s="36"/>
      <c r="AB1615" s="36"/>
      <c r="AC1615" s="36"/>
      <c r="AD1615" s="36"/>
      <c r="AE1615" s="36"/>
      <c r="AQ1615"/>
      <c r="AR1615"/>
      <c r="AY1615"/>
    </row>
    <row r="1616" spans="19:51" x14ac:dyDescent="0.25">
      <c r="S1616" s="36"/>
      <c r="T1616" s="36"/>
      <c r="U1616" s="36"/>
      <c r="V1616" s="36"/>
      <c r="W1616" s="36"/>
      <c r="X1616" s="36"/>
      <c r="Y1616" s="36"/>
      <c r="Z1616" s="36"/>
      <c r="AA1616" s="36"/>
      <c r="AB1616" s="36"/>
      <c r="AC1616" s="36"/>
      <c r="AD1616" s="36"/>
      <c r="AE1616" s="36"/>
      <c r="AQ1616"/>
      <c r="AR1616"/>
      <c r="AY1616"/>
    </row>
    <row r="1617" spans="19:51" x14ac:dyDescent="0.25">
      <c r="S1617" s="36"/>
      <c r="T1617" s="36"/>
      <c r="U1617" s="36"/>
      <c r="V1617" s="36"/>
      <c r="W1617" s="36"/>
      <c r="X1617" s="36"/>
      <c r="Y1617" s="36"/>
      <c r="Z1617" s="36"/>
      <c r="AA1617" s="36"/>
      <c r="AB1617" s="36"/>
      <c r="AC1617" s="36"/>
      <c r="AD1617" s="36"/>
      <c r="AE1617" s="36"/>
      <c r="AQ1617"/>
      <c r="AR1617"/>
      <c r="AY1617"/>
    </row>
    <row r="1618" spans="19:51" x14ac:dyDescent="0.25">
      <c r="S1618" s="36"/>
      <c r="T1618" s="36"/>
      <c r="U1618" s="36"/>
      <c r="V1618" s="36"/>
      <c r="W1618" s="36"/>
      <c r="X1618" s="36"/>
      <c r="Y1618" s="36"/>
      <c r="Z1618" s="36"/>
      <c r="AA1618" s="36"/>
      <c r="AB1618" s="36"/>
      <c r="AC1618" s="36"/>
      <c r="AD1618" s="36"/>
      <c r="AE1618" s="36"/>
      <c r="AQ1618"/>
      <c r="AR1618"/>
      <c r="AY1618"/>
    </row>
    <row r="1619" spans="19:51" x14ac:dyDescent="0.25">
      <c r="S1619" s="36"/>
      <c r="T1619" s="36"/>
      <c r="U1619" s="36"/>
      <c r="V1619" s="36"/>
      <c r="W1619" s="36"/>
      <c r="X1619" s="36"/>
      <c r="Y1619" s="36"/>
      <c r="Z1619" s="36"/>
      <c r="AA1619" s="36"/>
      <c r="AB1619" s="36"/>
      <c r="AC1619" s="36"/>
      <c r="AD1619" s="36"/>
      <c r="AE1619" s="36"/>
      <c r="AQ1619"/>
      <c r="AR1619"/>
      <c r="AY1619"/>
    </row>
    <row r="1620" spans="19:51" x14ac:dyDescent="0.25">
      <c r="S1620" s="36"/>
      <c r="T1620" s="36"/>
      <c r="U1620" s="36"/>
      <c r="V1620" s="36"/>
      <c r="W1620" s="36"/>
      <c r="X1620" s="36"/>
      <c r="Y1620" s="36"/>
      <c r="Z1620" s="36"/>
      <c r="AA1620" s="36"/>
      <c r="AB1620" s="36"/>
      <c r="AC1620" s="36"/>
      <c r="AD1620" s="36"/>
      <c r="AE1620" s="36"/>
      <c r="AQ1620"/>
      <c r="AR1620"/>
      <c r="AY1620"/>
    </row>
    <row r="1621" spans="19:51" x14ac:dyDescent="0.25">
      <c r="S1621" s="36"/>
      <c r="T1621" s="36"/>
      <c r="U1621" s="36"/>
      <c r="V1621" s="36"/>
      <c r="W1621" s="36"/>
      <c r="X1621" s="36"/>
      <c r="Y1621" s="36"/>
      <c r="Z1621" s="36"/>
      <c r="AA1621" s="36"/>
      <c r="AB1621" s="36"/>
      <c r="AC1621" s="36"/>
      <c r="AD1621" s="36"/>
      <c r="AE1621" s="36"/>
      <c r="AQ1621"/>
      <c r="AR1621"/>
      <c r="AY1621"/>
    </row>
    <row r="1622" spans="19:51" x14ac:dyDescent="0.25">
      <c r="S1622" s="36"/>
      <c r="T1622" s="36"/>
      <c r="U1622" s="36"/>
      <c r="V1622" s="36"/>
      <c r="W1622" s="36"/>
      <c r="X1622" s="36"/>
      <c r="Y1622" s="36"/>
      <c r="Z1622" s="36"/>
      <c r="AA1622" s="36"/>
      <c r="AB1622" s="36"/>
      <c r="AC1622" s="36"/>
      <c r="AD1622" s="36"/>
      <c r="AE1622" s="36"/>
      <c r="AQ1622"/>
      <c r="AR1622"/>
      <c r="AY1622"/>
    </row>
    <row r="1623" spans="19:51" x14ac:dyDescent="0.25">
      <c r="S1623" s="36"/>
      <c r="T1623" s="36"/>
      <c r="U1623" s="36"/>
      <c r="V1623" s="36"/>
      <c r="W1623" s="36"/>
      <c r="X1623" s="36"/>
      <c r="Y1623" s="36"/>
      <c r="Z1623" s="36"/>
      <c r="AA1623" s="36"/>
      <c r="AB1623" s="36"/>
      <c r="AC1623" s="36"/>
      <c r="AD1623" s="36"/>
      <c r="AE1623" s="36"/>
      <c r="AQ1623"/>
      <c r="AR1623"/>
      <c r="AY1623"/>
    </row>
    <row r="1624" spans="19:51" x14ac:dyDescent="0.25">
      <c r="S1624" s="36"/>
      <c r="T1624" s="36"/>
      <c r="U1624" s="36"/>
      <c r="V1624" s="36"/>
      <c r="W1624" s="36"/>
      <c r="X1624" s="36"/>
      <c r="Y1624" s="36"/>
      <c r="Z1624" s="36"/>
      <c r="AA1624" s="36"/>
      <c r="AB1624" s="36"/>
      <c r="AC1624" s="36"/>
      <c r="AD1624" s="36"/>
      <c r="AE1624" s="36"/>
      <c r="AQ1624"/>
      <c r="AR1624"/>
      <c r="AY1624"/>
    </row>
    <row r="1625" spans="19:51" x14ac:dyDescent="0.25">
      <c r="S1625" s="36"/>
      <c r="T1625" s="36"/>
      <c r="U1625" s="36"/>
      <c r="V1625" s="36"/>
      <c r="W1625" s="36"/>
      <c r="X1625" s="36"/>
      <c r="Y1625" s="36"/>
      <c r="Z1625" s="36"/>
      <c r="AA1625" s="36"/>
      <c r="AB1625" s="36"/>
      <c r="AC1625" s="36"/>
      <c r="AD1625" s="36"/>
      <c r="AE1625" s="36"/>
      <c r="AQ1625"/>
      <c r="AR1625"/>
      <c r="AY1625"/>
    </row>
    <row r="1626" spans="19:51" x14ac:dyDescent="0.25">
      <c r="S1626" s="36"/>
      <c r="T1626" s="36"/>
      <c r="U1626" s="36"/>
      <c r="V1626" s="36"/>
      <c r="W1626" s="36"/>
      <c r="X1626" s="36"/>
      <c r="Y1626" s="36"/>
      <c r="Z1626" s="36"/>
      <c r="AA1626" s="36"/>
      <c r="AB1626" s="36"/>
      <c r="AC1626" s="36"/>
      <c r="AD1626" s="36"/>
      <c r="AE1626" s="36"/>
      <c r="AQ1626"/>
      <c r="AR1626"/>
      <c r="AY1626"/>
    </row>
    <row r="1627" spans="19:51" x14ac:dyDescent="0.25">
      <c r="S1627" s="36"/>
      <c r="T1627" s="36"/>
      <c r="U1627" s="36"/>
      <c r="V1627" s="36"/>
      <c r="W1627" s="36"/>
      <c r="X1627" s="36"/>
      <c r="Y1627" s="36"/>
      <c r="Z1627" s="36"/>
      <c r="AA1627" s="36"/>
      <c r="AB1627" s="36"/>
      <c r="AC1627" s="36"/>
      <c r="AD1627" s="36"/>
      <c r="AE1627" s="36"/>
      <c r="AQ1627"/>
      <c r="AR1627"/>
      <c r="AY1627"/>
    </row>
    <row r="1628" spans="19:51" x14ac:dyDescent="0.25">
      <c r="S1628" s="36"/>
      <c r="T1628" s="36"/>
      <c r="U1628" s="36"/>
      <c r="V1628" s="36"/>
      <c r="W1628" s="36"/>
      <c r="X1628" s="36"/>
      <c r="Y1628" s="36"/>
      <c r="Z1628" s="36"/>
      <c r="AA1628" s="36"/>
      <c r="AB1628" s="36"/>
      <c r="AC1628" s="36"/>
      <c r="AD1628" s="36"/>
      <c r="AE1628" s="36"/>
      <c r="AQ1628"/>
      <c r="AR1628"/>
      <c r="AY1628"/>
    </row>
    <row r="1629" spans="19:51" x14ac:dyDescent="0.25">
      <c r="S1629" s="36"/>
      <c r="T1629" s="36"/>
      <c r="U1629" s="36"/>
      <c r="V1629" s="36"/>
      <c r="W1629" s="36"/>
      <c r="X1629" s="36"/>
      <c r="Y1629" s="36"/>
      <c r="Z1629" s="36"/>
      <c r="AA1629" s="36"/>
      <c r="AB1629" s="36"/>
      <c r="AC1629" s="36"/>
      <c r="AD1629" s="36"/>
      <c r="AE1629" s="36"/>
      <c r="AQ1629"/>
      <c r="AR1629"/>
      <c r="AY1629"/>
    </row>
    <row r="1630" spans="19:51" x14ac:dyDescent="0.25">
      <c r="S1630" s="36"/>
      <c r="T1630" s="36"/>
      <c r="U1630" s="36"/>
      <c r="V1630" s="36"/>
      <c r="W1630" s="36"/>
      <c r="X1630" s="36"/>
      <c r="Y1630" s="36"/>
      <c r="Z1630" s="36"/>
      <c r="AA1630" s="36"/>
      <c r="AB1630" s="36"/>
      <c r="AC1630" s="36"/>
      <c r="AD1630" s="36"/>
      <c r="AE1630" s="36"/>
      <c r="AQ1630"/>
      <c r="AR1630"/>
      <c r="AY1630"/>
    </row>
    <row r="1631" spans="19:51" x14ac:dyDescent="0.25">
      <c r="S1631" s="36"/>
      <c r="T1631" s="36"/>
      <c r="U1631" s="36"/>
      <c r="V1631" s="36"/>
      <c r="W1631" s="36"/>
      <c r="X1631" s="36"/>
      <c r="Y1631" s="36"/>
      <c r="Z1631" s="36"/>
      <c r="AA1631" s="36"/>
      <c r="AB1631" s="36"/>
      <c r="AC1631" s="36"/>
      <c r="AD1631" s="36"/>
      <c r="AE1631" s="36"/>
      <c r="AQ1631"/>
      <c r="AR1631"/>
      <c r="AY1631"/>
    </row>
    <row r="1632" spans="19:51" x14ac:dyDescent="0.25">
      <c r="S1632" s="36"/>
      <c r="T1632" s="36"/>
      <c r="U1632" s="36"/>
      <c r="V1632" s="36"/>
      <c r="W1632" s="36"/>
      <c r="X1632" s="36"/>
      <c r="Y1632" s="36"/>
      <c r="Z1632" s="36"/>
      <c r="AA1632" s="36"/>
      <c r="AB1632" s="36"/>
      <c r="AC1632" s="36"/>
      <c r="AD1632" s="36"/>
      <c r="AE1632" s="36"/>
      <c r="AQ1632"/>
      <c r="AR1632"/>
      <c r="AY1632"/>
    </row>
    <row r="1633" spans="19:51" x14ac:dyDescent="0.25">
      <c r="S1633" s="36"/>
      <c r="T1633" s="36"/>
      <c r="U1633" s="36"/>
      <c r="V1633" s="36"/>
      <c r="W1633" s="36"/>
      <c r="X1633" s="36"/>
      <c r="Y1633" s="36"/>
      <c r="Z1633" s="36"/>
      <c r="AA1633" s="36"/>
      <c r="AB1633" s="36"/>
      <c r="AC1633" s="36"/>
      <c r="AD1633" s="36"/>
      <c r="AE1633" s="36"/>
      <c r="AQ1633"/>
      <c r="AR1633"/>
      <c r="AY1633"/>
    </row>
    <row r="1634" spans="19:51" x14ac:dyDescent="0.25">
      <c r="S1634" s="36"/>
      <c r="T1634" s="36"/>
      <c r="U1634" s="36"/>
      <c r="V1634" s="36"/>
      <c r="W1634" s="36"/>
      <c r="X1634" s="36"/>
      <c r="Y1634" s="36"/>
      <c r="Z1634" s="36"/>
      <c r="AA1634" s="36"/>
      <c r="AB1634" s="36"/>
      <c r="AC1634" s="36"/>
      <c r="AD1634" s="36"/>
      <c r="AE1634" s="36"/>
      <c r="AQ1634"/>
      <c r="AR1634"/>
      <c r="AY1634"/>
    </row>
    <row r="1635" spans="19:51" x14ac:dyDescent="0.25">
      <c r="S1635" s="36"/>
      <c r="T1635" s="36"/>
      <c r="U1635" s="36"/>
      <c r="V1635" s="36"/>
      <c r="W1635" s="36"/>
      <c r="X1635" s="36"/>
      <c r="Y1635" s="36"/>
      <c r="Z1635" s="36"/>
      <c r="AA1635" s="36"/>
      <c r="AB1635" s="36"/>
      <c r="AC1635" s="36"/>
      <c r="AD1635" s="36"/>
      <c r="AE1635" s="36"/>
      <c r="AQ1635"/>
      <c r="AR1635"/>
      <c r="AY1635"/>
    </row>
    <row r="1636" spans="19:51" x14ac:dyDescent="0.25">
      <c r="S1636" s="36"/>
      <c r="T1636" s="36"/>
      <c r="U1636" s="36"/>
      <c r="V1636" s="36"/>
      <c r="W1636" s="36"/>
      <c r="X1636" s="36"/>
      <c r="Y1636" s="36"/>
      <c r="Z1636" s="36"/>
      <c r="AA1636" s="36"/>
      <c r="AB1636" s="36"/>
      <c r="AC1636" s="36"/>
      <c r="AD1636" s="36"/>
      <c r="AE1636" s="36"/>
      <c r="AQ1636"/>
      <c r="AR1636"/>
      <c r="AY1636"/>
    </row>
    <row r="1637" spans="19:51" x14ac:dyDescent="0.25">
      <c r="S1637" s="36"/>
      <c r="T1637" s="36"/>
      <c r="U1637" s="36"/>
      <c r="V1637" s="36"/>
      <c r="W1637" s="36"/>
      <c r="X1637" s="36"/>
      <c r="Y1637" s="36"/>
      <c r="Z1637" s="36"/>
      <c r="AA1637" s="36"/>
      <c r="AB1637" s="36"/>
      <c r="AC1637" s="36"/>
      <c r="AD1637" s="36"/>
      <c r="AE1637" s="36"/>
      <c r="AQ1637"/>
      <c r="AR1637"/>
      <c r="AY1637"/>
    </row>
    <row r="1638" spans="19:51" x14ac:dyDescent="0.25">
      <c r="S1638" s="36"/>
      <c r="T1638" s="36"/>
      <c r="U1638" s="36"/>
      <c r="V1638" s="36"/>
      <c r="W1638" s="36"/>
      <c r="X1638" s="36"/>
      <c r="Y1638" s="36"/>
      <c r="Z1638" s="36"/>
      <c r="AA1638" s="36"/>
      <c r="AB1638" s="36"/>
      <c r="AC1638" s="36"/>
      <c r="AD1638" s="36"/>
      <c r="AE1638" s="36"/>
      <c r="AQ1638"/>
      <c r="AR1638"/>
      <c r="AY1638"/>
    </row>
    <row r="1639" spans="19:51" x14ac:dyDescent="0.25">
      <c r="S1639" s="36"/>
      <c r="T1639" s="36"/>
      <c r="U1639" s="36"/>
      <c r="V1639" s="36"/>
      <c r="W1639" s="36"/>
      <c r="X1639" s="36"/>
      <c r="Y1639" s="36"/>
      <c r="Z1639" s="36"/>
      <c r="AA1639" s="36"/>
      <c r="AB1639" s="36"/>
      <c r="AC1639" s="36"/>
      <c r="AD1639" s="36"/>
      <c r="AE1639" s="36"/>
      <c r="AQ1639"/>
      <c r="AR1639"/>
      <c r="AY1639"/>
    </row>
    <row r="1640" spans="19:51" x14ac:dyDescent="0.25">
      <c r="S1640" s="36"/>
      <c r="T1640" s="36"/>
      <c r="U1640" s="36"/>
      <c r="V1640" s="36"/>
      <c r="W1640" s="36"/>
      <c r="X1640" s="36"/>
      <c r="Y1640" s="36"/>
      <c r="Z1640" s="36"/>
      <c r="AA1640" s="36"/>
      <c r="AB1640" s="36"/>
      <c r="AC1640" s="36"/>
      <c r="AD1640" s="36"/>
      <c r="AE1640" s="36"/>
      <c r="AQ1640"/>
      <c r="AR1640"/>
      <c r="AY1640"/>
    </row>
    <row r="1641" spans="19:51" x14ac:dyDescent="0.25">
      <c r="S1641" s="36"/>
      <c r="T1641" s="36"/>
      <c r="U1641" s="36"/>
      <c r="V1641" s="36"/>
      <c r="W1641" s="36"/>
      <c r="X1641" s="36"/>
      <c r="Y1641" s="36"/>
      <c r="Z1641" s="36"/>
      <c r="AA1641" s="36"/>
      <c r="AB1641" s="36"/>
      <c r="AC1641" s="36"/>
      <c r="AD1641" s="36"/>
      <c r="AE1641" s="36"/>
      <c r="AQ1641"/>
      <c r="AR1641"/>
      <c r="AY1641"/>
    </row>
    <row r="1642" spans="19:51" x14ac:dyDescent="0.25">
      <c r="S1642" s="36"/>
      <c r="T1642" s="36"/>
      <c r="U1642" s="36"/>
      <c r="V1642" s="36"/>
      <c r="W1642" s="36"/>
      <c r="X1642" s="36"/>
      <c r="Y1642" s="36"/>
      <c r="Z1642" s="36"/>
      <c r="AA1642" s="36"/>
      <c r="AB1642" s="36"/>
      <c r="AC1642" s="36"/>
      <c r="AD1642" s="36"/>
      <c r="AE1642" s="36"/>
      <c r="AQ1642"/>
      <c r="AR1642"/>
      <c r="AY1642"/>
    </row>
    <row r="1643" spans="19:51" x14ac:dyDescent="0.25">
      <c r="S1643" s="36"/>
      <c r="T1643" s="36"/>
      <c r="U1643" s="36"/>
      <c r="V1643" s="36"/>
      <c r="W1643" s="36"/>
      <c r="X1643" s="36"/>
      <c r="Y1643" s="36"/>
      <c r="Z1643" s="36"/>
      <c r="AA1643" s="36"/>
      <c r="AB1643" s="36"/>
      <c r="AC1643" s="36"/>
      <c r="AD1643" s="36"/>
      <c r="AE1643" s="36"/>
      <c r="AQ1643"/>
      <c r="AR1643"/>
      <c r="AY1643"/>
    </row>
    <row r="1644" spans="19:51" x14ac:dyDescent="0.25">
      <c r="S1644" s="36"/>
      <c r="T1644" s="36"/>
      <c r="U1644" s="36"/>
      <c r="V1644" s="36"/>
      <c r="W1644" s="36"/>
      <c r="X1644" s="36"/>
      <c r="Y1644" s="36"/>
      <c r="Z1644" s="36"/>
      <c r="AA1644" s="36"/>
      <c r="AB1644" s="36"/>
      <c r="AC1644" s="36"/>
      <c r="AD1644" s="36"/>
      <c r="AE1644" s="36"/>
      <c r="AQ1644"/>
      <c r="AR1644"/>
      <c r="AY1644"/>
    </row>
    <row r="1645" spans="19:51" x14ac:dyDescent="0.25">
      <c r="S1645" s="36"/>
      <c r="T1645" s="36"/>
      <c r="U1645" s="36"/>
      <c r="V1645" s="36"/>
      <c r="W1645" s="36"/>
      <c r="X1645" s="36"/>
      <c r="Y1645" s="36"/>
      <c r="Z1645" s="36"/>
      <c r="AA1645" s="36"/>
      <c r="AB1645" s="36"/>
      <c r="AC1645" s="36"/>
      <c r="AD1645" s="36"/>
      <c r="AE1645" s="36"/>
      <c r="AQ1645"/>
      <c r="AR1645"/>
      <c r="AY1645"/>
    </row>
    <row r="1646" spans="19:51" x14ac:dyDescent="0.25">
      <c r="S1646" s="36"/>
      <c r="T1646" s="36"/>
      <c r="U1646" s="36"/>
      <c r="V1646" s="36"/>
      <c r="W1646" s="36"/>
      <c r="X1646" s="36"/>
      <c r="Y1646" s="36"/>
      <c r="Z1646" s="36"/>
      <c r="AA1646" s="36"/>
      <c r="AB1646" s="36"/>
      <c r="AC1646" s="36"/>
      <c r="AD1646" s="36"/>
      <c r="AE1646" s="36"/>
      <c r="AQ1646"/>
      <c r="AR1646"/>
      <c r="AY1646"/>
    </row>
    <row r="1647" spans="19:51" x14ac:dyDescent="0.25">
      <c r="S1647" s="36"/>
      <c r="T1647" s="36"/>
      <c r="U1647" s="36"/>
      <c r="V1647" s="36"/>
      <c r="W1647" s="36"/>
      <c r="X1647" s="36"/>
      <c r="Y1647" s="36"/>
      <c r="Z1647" s="36"/>
      <c r="AA1647" s="36"/>
      <c r="AB1647" s="36"/>
      <c r="AC1647" s="36"/>
      <c r="AD1647" s="36"/>
      <c r="AE1647" s="36"/>
      <c r="AQ1647"/>
      <c r="AR1647"/>
      <c r="AY1647"/>
    </row>
    <row r="1648" spans="19:51" x14ac:dyDescent="0.25">
      <c r="S1648" s="36"/>
      <c r="T1648" s="36"/>
      <c r="U1648" s="36"/>
      <c r="V1648" s="36"/>
      <c r="W1648" s="36"/>
      <c r="X1648" s="36"/>
      <c r="Y1648" s="36"/>
      <c r="Z1648" s="36"/>
      <c r="AA1648" s="36"/>
      <c r="AB1648" s="36"/>
      <c r="AC1648" s="36"/>
      <c r="AD1648" s="36"/>
      <c r="AE1648" s="36"/>
      <c r="AQ1648"/>
      <c r="AR1648"/>
      <c r="AY1648"/>
    </row>
    <row r="1649" spans="19:51" x14ac:dyDescent="0.25">
      <c r="S1649" s="36"/>
      <c r="T1649" s="36"/>
      <c r="U1649" s="36"/>
      <c r="V1649" s="36"/>
      <c r="W1649" s="36"/>
      <c r="X1649" s="36"/>
      <c r="Y1649" s="36"/>
      <c r="Z1649" s="36"/>
      <c r="AA1649" s="36"/>
      <c r="AB1649" s="36"/>
      <c r="AC1649" s="36"/>
      <c r="AD1649" s="36"/>
      <c r="AE1649" s="36"/>
      <c r="AQ1649"/>
      <c r="AR1649"/>
      <c r="AY1649"/>
    </row>
    <row r="1650" spans="19:51" x14ac:dyDescent="0.25">
      <c r="S1650" s="36"/>
      <c r="T1650" s="36"/>
      <c r="U1650" s="36"/>
      <c r="V1650" s="36"/>
      <c r="W1650" s="36"/>
      <c r="X1650" s="36"/>
      <c r="Y1650" s="36"/>
      <c r="Z1650" s="36"/>
      <c r="AA1650" s="36"/>
      <c r="AB1650" s="36"/>
      <c r="AC1650" s="36"/>
      <c r="AD1650" s="36"/>
      <c r="AE1650" s="36"/>
      <c r="AQ1650"/>
      <c r="AR1650"/>
      <c r="AY1650"/>
    </row>
    <row r="1651" spans="19:51" x14ac:dyDescent="0.25">
      <c r="S1651" s="36"/>
      <c r="T1651" s="36"/>
      <c r="U1651" s="36"/>
      <c r="V1651" s="36"/>
      <c r="W1651" s="36"/>
      <c r="X1651" s="36"/>
      <c r="Y1651" s="36"/>
      <c r="Z1651" s="36"/>
      <c r="AA1651" s="36"/>
      <c r="AB1651" s="36"/>
      <c r="AC1651" s="36"/>
      <c r="AD1651" s="36"/>
      <c r="AE1651" s="36"/>
      <c r="AQ1651"/>
      <c r="AR1651"/>
      <c r="AY1651"/>
    </row>
    <row r="1652" spans="19:51" x14ac:dyDescent="0.25">
      <c r="S1652" s="36"/>
      <c r="T1652" s="36"/>
      <c r="U1652" s="36"/>
      <c r="V1652" s="36"/>
      <c r="W1652" s="36"/>
      <c r="X1652" s="36"/>
      <c r="Y1652" s="36"/>
      <c r="Z1652" s="36"/>
      <c r="AA1652" s="36"/>
      <c r="AB1652" s="36"/>
      <c r="AC1652" s="36"/>
      <c r="AD1652" s="36"/>
      <c r="AE1652" s="36"/>
      <c r="AQ1652"/>
      <c r="AR1652"/>
      <c r="AY1652"/>
    </row>
    <row r="1653" spans="19:51" x14ac:dyDescent="0.25">
      <c r="S1653" s="36"/>
      <c r="T1653" s="36"/>
      <c r="U1653" s="36"/>
      <c r="V1653" s="36"/>
      <c r="W1653" s="36"/>
      <c r="X1653" s="36"/>
      <c r="Y1653" s="36"/>
      <c r="Z1653" s="36"/>
      <c r="AA1653" s="36"/>
      <c r="AB1653" s="36"/>
      <c r="AC1653" s="36"/>
      <c r="AD1653" s="36"/>
      <c r="AE1653" s="36"/>
      <c r="AQ1653"/>
      <c r="AR1653"/>
      <c r="AY1653"/>
    </row>
    <row r="1654" spans="19:51" x14ac:dyDescent="0.25">
      <c r="S1654" s="36"/>
      <c r="T1654" s="36"/>
      <c r="U1654" s="36"/>
      <c r="V1654" s="36"/>
      <c r="W1654" s="36"/>
      <c r="X1654" s="36"/>
      <c r="Y1654" s="36"/>
      <c r="Z1654" s="36"/>
      <c r="AA1654" s="36"/>
      <c r="AB1654" s="36"/>
      <c r="AC1654" s="36"/>
      <c r="AD1654" s="36"/>
      <c r="AE1654" s="36"/>
      <c r="AQ1654"/>
      <c r="AR1654"/>
      <c r="AY1654"/>
    </row>
    <row r="1655" spans="19:51" x14ac:dyDescent="0.25">
      <c r="S1655" s="36"/>
      <c r="T1655" s="36"/>
      <c r="U1655" s="36"/>
      <c r="V1655" s="36"/>
      <c r="W1655" s="36"/>
      <c r="X1655" s="36"/>
      <c r="Y1655" s="36"/>
      <c r="Z1655" s="36"/>
      <c r="AA1655" s="36"/>
      <c r="AB1655" s="36"/>
      <c r="AC1655" s="36"/>
      <c r="AD1655" s="36"/>
      <c r="AE1655" s="36"/>
      <c r="AQ1655"/>
      <c r="AR1655"/>
      <c r="AY1655"/>
    </row>
    <row r="1656" spans="19:51" x14ac:dyDescent="0.25">
      <c r="S1656" s="36"/>
      <c r="T1656" s="36"/>
      <c r="U1656" s="36"/>
      <c r="V1656" s="36"/>
      <c r="W1656" s="36"/>
      <c r="X1656" s="36"/>
      <c r="Y1656" s="36"/>
      <c r="Z1656" s="36"/>
      <c r="AA1656" s="36"/>
      <c r="AB1656" s="36"/>
      <c r="AC1656" s="36"/>
      <c r="AD1656" s="36"/>
      <c r="AE1656" s="36"/>
      <c r="AQ1656"/>
      <c r="AR1656"/>
      <c r="AY1656"/>
    </row>
    <row r="1657" spans="19:51" x14ac:dyDescent="0.25">
      <c r="S1657" s="36"/>
      <c r="T1657" s="36"/>
      <c r="U1657" s="36"/>
      <c r="V1657" s="36"/>
      <c r="W1657" s="36"/>
      <c r="X1657" s="36"/>
      <c r="Y1657" s="36"/>
      <c r="Z1657" s="36"/>
      <c r="AA1657" s="36"/>
      <c r="AB1657" s="36"/>
      <c r="AC1657" s="36"/>
      <c r="AD1657" s="36"/>
      <c r="AE1657" s="36"/>
      <c r="AQ1657"/>
      <c r="AR1657"/>
      <c r="AY1657"/>
    </row>
    <row r="1658" spans="19:51" x14ac:dyDescent="0.25">
      <c r="S1658" s="36"/>
      <c r="T1658" s="36"/>
      <c r="U1658" s="36"/>
      <c r="V1658" s="36"/>
      <c r="W1658" s="36"/>
      <c r="X1658" s="36"/>
      <c r="Y1658" s="36"/>
      <c r="Z1658" s="36"/>
      <c r="AA1658" s="36"/>
      <c r="AB1658" s="36"/>
      <c r="AC1658" s="36"/>
      <c r="AD1658" s="36"/>
      <c r="AE1658" s="36"/>
      <c r="AQ1658"/>
      <c r="AR1658"/>
      <c r="AY1658"/>
    </row>
    <row r="1659" spans="19:51" x14ac:dyDescent="0.25">
      <c r="S1659" s="36"/>
      <c r="T1659" s="36"/>
      <c r="U1659" s="36"/>
      <c r="V1659" s="36"/>
      <c r="W1659" s="36"/>
      <c r="X1659" s="36"/>
      <c r="Y1659" s="36"/>
      <c r="Z1659" s="36"/>
      <c r="AA1659" s="36"/>
      <c r="AB1659" s="36"/>
      <c r="AC1659" s="36"/>
      <c r="AD1659" s="36"/>
      <c r="AE1659" s="36"/>
      <c r="AQ1659"/>
      <c r="AR1659"/>
      <c r="AY1659"/>
    </row>
    <row r="1660" spans="19:51" x14ac:dyDescent="0.25">
      <c r="S1660" s="36"/>
      <c r="T1660" s="36"/>
      <c r="U1660" s="36"/>
      <c r="V1660" s="36"/>
      <c r="W1660" s="36"/>
      <c r="X1660" s="36"/>
      <c r="Y1660" s="36"/>
      <c r="Z1660" s="36"/>
      <c r="AA1660" s="36"/>
      <c r="AB1660" s="36"/>
      <c r="AC1660" s="36"/>
      <c r="AD1660" s="36"/>
      <c r="AE1660" s="36"/>
      <c r="AQ1660"/>
      <c r="AR1660"/>
      <c r="AY1660"/>
    </row>
    <row r="1661" spans="19:51" x14ac:dyDescent="0.25">
      <c r="S1661" s="36"/>
      <c r="T1661" s="36"/>
      <c r="U1661" s="36"/>
      <c r="V1661" s="36"/>
      <c r="W1661" s="36"/>
      <c r="X1661" s="36"/>
      <c r="Y1661" s="36"/>
      <c r="Z1661" s="36"/>
      <c r="AA1661" s="36"/>
      <c r="AB1661" s="36"/>
      <c r="AC1661" s="36"/>
      <c r="AD1661" s="36"/>
      <c r="AE1661" s="36"/>
      <c r="AQ1661"/>
      <c r="AR1661"/>
      <c r="AY1661"/>
    </row>
    <row r="1662" spans="19:51" x14ac:dyDescent="0.25">
      <c r="S1662" s="36"/>
      <c r="T1662" s="36"/>
      <c r="U1662" s="36"/>
      <c r="V1662" s="36"/>
      <c r="W1662" s="36"/>
      <c r="X1662" s="36"/>
      <c r="Y1662" s="36"/>
      <c r="Z1662" s="36"/>
      <c r="AA1662" s="36"/>
      <c r="AB1662" s="36"/>
      <c r="AC1662" s="36"/>
      <c r="AD1662" s="36"/>
      <c r="AE1662" s="36"/>
      <c r="AQ1662"/>
      <c r="AR1662"/>
      <c r="AY1662"/>
    </row>
    <row r="1663" spans="19:51" x14ac:dyDescent="0.25">
      <c r="S1663" s="36"/>
      <c r="T1663" s="36"/>
      <c r="U1663" s="36"/>
      <c r="V1663" s="36"/>
      <c r="W1663" s="36"/>
      <c r="X1663" s="36"/>
      <c r="Y1663" s="36"/>
      <c r="Z1663" s="36"/>
      <c r="AA1663" s="36"/>
      <c r="AB1663" s="36"/>
      <c r="AC1663" s="36"/>
      <c r="AD1663" s="36"/>
      <c r="AE1663" s="36"/>
      <c r="AQ1663"/>
      <c r="AR1663"/>
      <c r="AY1663"/>
    </row>
    <row r="1664" spans="19:51" x14ac:dyDescent="0.25">
      <c r="S1664" s="36"/>
      <c r="T1664" s="36"/>
      <c r="U1664" s="36"/>
      <c r="V1664" s="36"/>
      <c r="W1664" s="36"/>
      <c r="X1664" s="36"/>
      <c r="Y1664" s="36"/>
      <c r="Z1664" s="36"/>
      <c r="AA1664" s="36"/>
      <c r="AB1664" s="36"/>
      <c r="AC1664" s="36"/>
      <c r="AD1664" s="36"/>
      <c r="AE1664" s="36"/>
      <c r="AQ1664"/>
      <c r="AR1664"/>
      <c r="AY1664"/>
    </row>
    <row r="1665" spans="19:51" x14ac:dyDescent="0.25">
      <c r="S1665" s="36"/>
      <c r="T1665" s="36"/>
      <c r="U1665" s="36"/>
      <c r="V1665" s="36"/>
      <c r="W1665" s="36"/>
      <c r="X1665" s="36"/>
      <c r="Y1665" s="36"/>
      <c r="Z1665" s="36"/>
      <c r="AA1665" s="36"/>
      <c r="AB1665" s="36"/>
      <c r="AC1665" s="36"/>
      <c r="AD1665" s="36"/>
      <c r="AE1665" s="36"/>
      <c r="AQ1665"/>
      <c r="AR1665"/>
      <c r="AY1665"/>
    </row>
    <row r="1666" spans="19:51" x14ac:dyDescent="0.25">
      <c r="S1666" s="36"/>
      <c r="T1666" s="36"/>
      <c r="U1666" s="36"/>
      <c r="V1666" s="36"/>
      <c r="W1666" s="36"/>
      <c r="X1666" s="36"/>
      <c r="Y1666" s="36"/>
      <c r="Z1666" s="36"/>
      <c r="AA1666" s="36"/>
      <c r="AB1666" s="36"/>
      <c r="AC1666" s="36"/>
      <c r="AD1666" s="36"/>
      <c r="AE1666" s="36"/>
      <c r="AQ1666"/>
      <c r="AR1666"/>
      <c r="AY1666"/>
    </row>
    <row r="1667" spans="19:51" x14ac:dyDescent="0.25">
      <c r="S1667" s="36"/>
      <c r="T1667" s="36"/>
      <c r="U1667" s="36"/>
      <c r="V1667" s="36"/>
      <c r="W1667" s="36"/>
      <c r="X1667" s="36"/>
      <c r="Y1667" s="36"/>
      <c r="Z1667" s="36"/>
      <c r="AA1667" s="36"/>
      <c r="AB1667" s="36"/>
      <c r="AC1667" s="36"/>
      <c r="AD1667" s="36"/>
      <c r="AE1667" s="36"/>
      <c r="AQ1667"/>
      <c r="AR1667"/>
      <c r="AY1667"/>
    </row>
    <row r="1668" spans="19:51" x14ac:dyDescent="0.25">
      <c r="S1668" s="36"/>
      <c r="T1668" s="36"/>
      <c r="U1668" s="36"/>
      <c r="V1668" s="36"/>
      <c r="W1668" s="36"/>
      <c r="X1668" s="36"/>
      <c r="Y1668" s="36"/>
      <c r="Z1668" s="36"/>
      <c r="AA1668" s="36"/>
      <c r="AB1668" s="36"/>
      <c r="AC1668" s="36"/>
      <c r="AD1668" s="36"/>
      <c r="AE1668" s="36"/>
      <c r="AQ1668"/>
      <c r="AR1668"/>
      <c r="AY1668"/>
    </row>
    <row r="1669" spans="19:51" x14ac:dyDescent="0.25">
      <c r="S1669" s="36"/>
      <c r="T1669" s="36"/>
      <c r="U1669" s="36"/>
      <c r="V1669" s="36"/>
      <c r="W1669" s="36"/>
      <c r="X1669" s="36"/>
      <c r="Y1669" s="36"/>
      <c r="Z1669" s="36"/>
      <c r="AA1669" s="36"/>
      <c r="AB1669" s="36"/>
      <c r="AC1669" s="36"/>
      <c r="AD1669" s="36"/>
      <c r="AE1669" s="36"/>
      <c r="AQ1669"/>
      <c r="AR1669"/>
      <c r="AY1669"/>
    </row>
    <row r="1670" spans="19:51" x14ac:dyDescent="0.25">
      <c r="S1670" s="36"/>
      <c r="T1670" s="36"/>
      <c r="U1670" s="36"/>
      <c r="V1670" s="36"/>
      <c r="W1670" s="36"/>
      <c r="X1670" s="36"/>
      <c r="Y1670" s="36"/>
      <c r="Z1670" s="36"/>
      <c r="AA1670" s="36"/>
      <c r="AB1670" s="36"/>
      <c r="AC1670" s="36"/>
      <c r="AD1670" s="36"/>
      <c r="AE1670" s="36"/>
      <c r="AQ1670"/>
      <c r="AR1670"/>
      <c r="AY1670"/>
    </row>
    <row r="1671" spans="19:51" x14ac:dyDescent="0.25">
      <c r="S1671" s="36"/>
      <c r="T1671" s="36"/>
      <c r="U1671" s="36"/>
      <c r="V1671" s="36"/>
      <c r="W1671" s="36"/>
      <c r="X1671" s="36"/>
      <c r="Y1671" s="36"/>
      <c r="Z1671" s="36"/>
      <c r="AA1671" s="36"/>
      <c r="AB1671" s="36"/>
      <c r="AC1671" s="36"/>
      <c r="AD1671" s="36"/>
      <c r="AE1671" s="36"/>
      <c r="AQ1671"/>
      <c r="AR1671"/>
      <c r="AY1671"/>
    </row>
    <row r="1672" spans="19:51" x14ac:dyDescent="0.25">
      <c r="S1672" s="36"/>
      <c r="T1672" s="36"/>
      <c r="U1672" s="36"/>
      <c r="V1672" s="36"/>
      <c r="W1672" s="36"/>
      <c r="X1672" s="36"/>
      <c r="Y1672" s="36"/>
      <c r="Z1672" s="36"/>
      <c r="AA1672" s="36"/>
      <c r="AB1672" s="36"/>
      <c r="AC1672" s="36"/>
      <c r="AD1672" s="36"/>
      <c r="AE1672" s="36"/>
      <c r="AQ1672"/>
      <c r="AR1672"/>
      <c r="AY1672"/>
    </row>
    <row r="1673" spans="19:51" x14ac:dyDescent="0.25">
      <c r="S1673" s="36"/>
      <c r="T1673" s="36"/>
      <c r="U1673" s="36"/>
      <c r="V1673" s="36"/>
      <c r="W1673" s="36"/>
      <c r="X1673" s="36"/>
      <c r="Y1673" s="36"/>
      <c r="Z1673" s="36"/>
      <c r="AA1673" s="36"/>
      <c r="AB1673" s="36"/>
      <c r="AC1673" s="36"/>
      <c r="AD1673" s="36"/>
      <c r="AE1673" s="36"/>
      <c r="AQ1673"/>
      <c r="AR1673"/>
      <c r="AY1673"/>
    </row>
    <row r="1674" spans="19:51" x14ac:dyDescent="0.25">
      <c r="S1674" s="36"/>
      <c r="T1674" s="36"/>
      <c r="U1674" s="36"/>
      <c r="V1674" s="36"/>
      <c r="W1674" s="36"/>
      <c r="X1674" s="36"/>
      <c r="Y1674" s="36"/>
      <c r="Z1674" s="36"/>
      <c r="AA1674" s="36"/>
      <c r="AB1674" s="36"/>
      <c r="AC1674" s="36"/>
      <c r="AD1674" s="36"/>
      <c r="AE1674" s="36"/>
      <c r="AQ1674"/>
      <c r="AR1674"/>
      <c r="AY1674"/>
    </row>
    <row r="1675" spans="19:51" x14ac:dyDescent="0.25">
      <c r="S1675" s="36"/>
      <c r="T1675" s="36"/>
      <c r="U1675" s="36"/>
      <c r="V1675" s="36"/>
      <c r="W1675" s="36"/>
      <c r="X1675" s="36"/>
      <c r="Y1675" s="36"/>
      <c r="Z1675" s="36"/>
      <c r="AA1675" s="36"/>
      <c r="AB1675" s="36"/>
      <c r="AC1675" s="36"/>
      <c r="AD1675" s="36"/>
      <c r="AE1675" s="36"/>
      <c r="AQ1675"/>
      <c r="AR1675"/>
      <c r="AY1675"/>
    </row>
    <row r="1676" spans="19:51" x14ac:dyDescent="0.25">
      <c r="S1676" s="36"/>
      <c r="T1676" s="36"/>
      <c r="U1676" s="36"/>
      <c r="V1676" s="36"/>
      <c r="W1676" s="36"/>
      <c r="X1676" s="36"/>
      <c r="Y1676" s="36"/>
      <c r="Z1676" s="36"/>
      <c r="AA1676" s="36"/>
      <c r="AB1676" s="36"/>
      <c r="AC1676" s="36"/>
      <c r="AD1676" s="36"/>
      <c r="AE1676" s="36"/>
      <c r="AQ1676"/>
      <c r="AR1676"/>
      <c r="AY1676"/>
    </row>
    <row r="1677" spans="19:51" x14ac:dyDescent="0.25">
      <c r="S1677" s="36"/>
      <c r="T1677" s="36"/>
      <c r="U1677" s="36"/>
      <c r="V1677" s="36"/>
      <c r="W1677" s="36"/>
      <c r="X1677" s="36"/>
      <c r="Y1677" s="36"/>
      <c r="Z1677" s="36"/>
      <c r="AA1677" s="36"/>
      <c r="AB1677" s="36"/>
      <c r="AC1677" s="36"/>
      <c r="AD1677" s="36"/>
      <c r="AE1677" s="36"/>
      <c r="AQ1677"/>
      <c r="AR1677"/>
      <c r="AY1677"/>
    </row>
    <row r="1678" spans="19:51" x14ac:dyDescent="0.25">
      <c r="S1678" s="36"/>
      <c r="T1678" s="36"/>
      <c r="U1678" s="36"/>
      <c r="V1678" s="36"/>
      <c r="W1678" s="36"/>
      <c r="X1678" s="36"/>
      <c r="Y1678" s="36"/>
      <c r="Z1678" s="36"/>
      <c r="AA1678" s="36"/>
      <c r="AB1678" s="36"/>
      <c r="AC1678" s="36"/>
      <c r="AD1678" s="36"/>
      <c r="AE1678" s="36"/>
      <c r="AQ1678"/>
      <c r="AR1678"/>
      <c r="AY1678"/>
    </row>
    <row r="1679" spans="19:51" x14ac:dyDescent="0.25">
      <c r="S1679" s="36"/>
      <c r="T1679" s="36"/>
      <c r="U1679" s="36"/>
      <c r="V1679" s="36"/>
      <c r="W1679" s="36"/>
      <c r="X1679" s="36"/>
      <c r="Y1679" s="36"/>
      <c r="Z1679" s="36"/>
      <c r="AA1679" s="36"/>
      <c r="AB1679" s="36"/>
      <c r="AC1679" s="36"/>
      <c r="AD1679" s="36"/>
      <c r="AE1679" s="36"/>
      <c r="AQ1679"/>
      <c r="AR1679"/>
      <c r="AY1679"/>
    </row>
    <row r="1680" spans="19:51" x14ac:dyDescent="0.25">
      <c r="S1680" s="36"/>
      <c r="T1680" s="36"/>
      <c r="U1680" s="36"/>
      <c r="V1680" s="36"/>
      <c r="W1680" s="36"/>
      <c r="X1680" s="36"/>
      <c r="Y1680" s="36"/>
      <c r="Z1680" s="36"/>
      <c r="AA1680" s="36"/>
      <c r="AB1680" s="36"/>
      <c r="AC1680" s="36"/>
      <c r="AD1680" s="36"/>
      <c r="AE1680" s="36"/>
      <c r="AQ1680"/>
      <c r="AR1680"/>
      <c r="AY1680"/>
    </row>
    <row r="1681" spans="19:51" x14ac:dyDescent="0.25">
      <c r="S1681" s="36"/>
      <c r="T1681" s="36"/>
      <c r="U1681" s="36"/>
      <c r="V1681" s="36"/>
      <c r="W1681" s="36"/>
      <c r="X1681" s="36"/>
      <c r="Y1681" s="36"/>
      <c r="Z1681" s="36"/>
      <c r="AA1681" s="36"/>
      <c r="AB1681" s="36"/>
      <c r="AC1681" s="36"/>
      <c r="AD1681" s="36"/>
      <c r="AE1681" s="36"/>
      <c r="AQ1681"/>
      <c r="AR1681"/>
      <c r="AY1681"/>
    </row>
    <row r="1682" spans="19:51" x14ac:dyDescent="0.25">
      <c r="S1682" s="36"/>
      <c r="T1682" s="36"/>
      <c r="U1682" s="36"/>
      <c r="V1682" s="36"/>
      <c r="W1682" s="36"/>
      <c r="X1682" s="36"/>
      <c r="Y1682" s="36"/>
      <c r="Z1682" s="36"/>
      <c r="AA1682" s="36"/>
      <c r="AB1682" s="36"/>
      <c r="AC1682" s="36"/>
      <c r="AD1682" s="36"/>
      <c r="AE1682" s="36"/>
      <c r="AQ1682"/>
      <c r="AR1682"/>
      <c r="AY1682"/>
    </row>
    <row r="1683" spans="19:51" x14ac:dyDescent="0.25">
      <c r="S1683" s="36"/>
      <c r="T1683" s="36"/>
      <c r="U1683" s="36"/>
      <c r="V1683" s="36"/>
      <c r="W1683" s="36"/>
      <c r="X1683" s="36"/>
      <c r="Y1683" s="36"/>
      <c r="Z1683" s="36"/>
      <c r="AA1683" s="36"/>
      <c r="AB1683" s="36"/>
      <c r="AC1683" s="36"/>
      <c r="AD1683" s="36"/>
      <c r="AE1683" s="36"/>
      <c r="AQ1683"/>
      <c r="AR1683"/>
      <c r="AY1683"/>
    </row>
    <row r="1684" spans="19:51" x14ac:dyDescent="0.25">
      <c r="S1684" s="36"/>
      <c r="T1684" s="36"/>
      <c r="U1684" s="36"/>
      <c r="V1684" s="36"/>
      <c r="W1684" s="36"/>
      <c r="X1684" s="36"/>
      <c r="Y1684" s="36"/>
      <c r="Z1684" s="36"/>
      <c r="AA1684" s="36"/>
      <c r="AB1684" s="36"/>
      <c r="AC1684" s="36"/>
      <c r="AD1684" s="36"/>
      <c r="AE1684" s="36"/>
      <c r="AQ1684"/>
      <c r="AR1684"/>
      <c r="AY1684"/>
    </row>
    <row r="1685" spans="19:51" x14ac:dyDescent="0.25">
      <c r="S1685" s="36"/>
      <c r="T1685" s="36"/>
      <c r="U1685" s="36"/>
      <c r="V1685" s="36"/>
      <c r="W1685" s="36"/>
      <c r="X1685" s="36"/>
      <c r="Y1685" s="36"/>
      <c r="Z1685" s="36"/>
      <c r="AA1685" s="36"/>
      <c r="AB1685" s="36"/>
      <c r="AC1685" s="36"/>
      <c r="AD1685" s="36"/>
      <c r="AE1685" s="36"/>
      <c r="AQ1685"/>
      <c r="AR1685"/>
      <c r="AY1685"/>
    </row>
    <row r="1686" spans="19:51" x14ac:dyDescent="0.25">
      <c r="S1686" s="36"/>
      <c r="T1686" s="36"/>
      <c r="U1686" s="36"/>
      <c r="V1686" s="36"/>
      <c r="W1686" s="36"/>
      <c r="X1686" s="36"/>
      <c r="Y1686" s="36"/>
      <c r="Z1686" s="36"/>
      <c r="AA1686" s="36"/>
      <c r="AB1686" s="36"/>
      <c r="AC1686" s="36"/>
      <c r="AD1686" s="36"/>
      <c r="AE1686" s="36"/>
      <c r="AQ1686"/>
      <c r="AR1686"/>
      <c r="AY1686"/>
    </row>
    <row r="1687" spans="19:51" x14ac:dyDescent="0.25">
      <c r="S1687" s="36"/>
      <c r="T1687" s="36"/>
      <c r="U1687" s="36"/>
      <c r="V1687" s="36"/>
      <c r="W1687" s="36"/>
      <c r="X1687" s="36"/>
      <c r="Y1687" s="36"/>
      <c r="Z1687" s="36"/>
      <c r="AA1687" s="36"/>
      <c r="AB1687" s="36"/>
      <c r="AC1687" s="36"/>
      <c r="AD1687" s="36"/>
      <c r="AE1687" s="36"/>
      <c r="AQ1687"/>
      <c r="AR1687"/>
      <c r="AY1687"/>
    </row>
    <row r="1688" spans="19:51" x14ac:dyDescent="0.25">
      <c r="S1688" s="36"/>
      <c r="T1688" s="36"/>
      <c r="U1688" s="36"/>
      <c r="V1688" s="36"/>
      <c r="W1688" s="36"/>
      <c r="X1688" s="36"/>
      <c r="Y1688" s="36"/>
      <c r="Z1688" s="36"/>
      <c r="AA1688" s="36"/>
      <c r="AB1688" s="36"/>
      <c r="AC1688" s="36"/>
      <c r="AD1688" s="36"/>
      <c r="AE1688" s="36"/>
      <c r="AQ1688"/>
      <c r="AR1688"/>
      <c r="AY1688"/>
    </row>
    <row r="1689" spans="19:51" x14ac:dyDescent="0.25">
      <c r="S1689" s="36"/>
      <c r="T1689" s="36"/>
      <c r="U1689" s="36"/>
      <c r="V1689" s="36"/>
      <c r="W1689" s="36"/>
      <c r="X1689" s="36"/>
      <c r="Y1689" s="36"/>
      <c r="Z1689" s="36"/>
      <c r="AA1689" s="36"/>
      <c r="AB1689" s="36"/>
      <c r="AC1689" s="36"/>
      <c r="AD1689" s="36"/>
      <c r="AE1689" s="36"/>
      <c r="AQ1689"/>
      <c r="AR1689"/>
      <c r="AY1689"/>
    </row>
    <row r="1690" spans="19:51" x14ac:dyDescent="0.25">
      <c r="S1690" s="36"/>
      <c r="T1690" s="36"/>
      <c r="U1690" s="36"/>
      <c r="V1690" s="36"/>
      <c r="W1690" s="36"/>
      <c r="X1690" s="36"/>
      <c r="Y1690" s="36"/>
      <c r="Z1690" s="36"/>
      <c r="AA1690" s="36"/>
      <c r="AB1690" s="36"/>
      <c r="AC1690" s="36"/>
      <c r="AD1690" s="36"/>
      <c r="AE1690" s="36"/>
      <c r="AQ1690"/>
      <c r="AR1690"/>
      <c r="AY1690"/>
    </row>
    <row r="1691" spans="19:51" x14ac:dyDescent="0.25">
      <c r="S1691" s="36"/>
      <c r="T1691" s="36"/>
      <c r="U1691" s="36"/>
      <c r="V1691" s="36"/>
      <c r="W1691" s="36"/>
      <c r="X1691" s="36"/>
      <c r="Y1691" s="36"/>
      <c r="Z1691" s="36"/>
      <c r="AA1691" s="36"/>
      <c r="AB1691" s="36"/>
      <c r="AC1691" s="36"/>
      <c r="AD1691" s="36"/>
      <c r="AE1691" s="36"/>
      <c r="AQ1691"/>
      <c r="AR1691"/>
      <c r="AY1691"/>
    </row>
    <row r="1692" spans="19:51" x14ac:dyDescent="0.25">
      <c r="S1692" s="36"/>
      <c r="T1692" s="36"/>
      <c r="U1692" s="36"/>
      <c r="V1692" s="36"/>
      <c r="W1692" s="36"/>
      <c r="X1692" s="36"/>
      <c r="Y1692" s="36"/>
      <c r="Z1692" s="36"/>
      <c r="AA1692" s="36"/>
      <c r="AB1692" s="36"/>
      <c r="AC1692" s="36"/>
      <c r="AD1692" s="36"/>
      <c r="AE1692" s="36"/>
      <c r="AQ1692"/>
      <c r="AR1692"/>
      <c r="AY1692"/>
    </row>
    <row r="1693" spans="19:51" x14ac:dyDescent="0.25">
      <c r="S1693" s="36"/>
      <c r="T1693" s="36"/>
      <c r="U1693" s="36"/>
      <c r="V1693" s="36"/>
      <c r="W1693" s="36"/>
      <c r="X1693" s="36"/>
      <c r="Y1693" s="36"/>
      <c r="Z1693" s="36"/>
      <c r="AA1693" s="36"/>
      <c r="AB1693" s="36"/>
      <c r="AC1693" s="36"/>
      <c r="AD1693" s="36"/>
      <c r="AE1693" s="36"/>
      <c r="AQ1693"/>
      <c r="AR1693"/>
      <c r="AY1693"/>
    </row>
    <row r="1694" spans="19:51" x14ac:dyDescent="0.25">
      <c r="S1694" s="36"/>
      <c r="T1694" s="36"/>
      <c r="U1694" s="36"/>
      <c r="V1694" s="36"/>
      <c r="W1694" s="36"/>
      <c r="X1694" s="36"/>
      <c r="Y1694" s="36"/>
      <c r="Z1694" s="36"/>
      <c r="AA1694" s="36"/>
      <c r="AB1694" s="36"/>
      <c r="AC1694" s="36"/>
      <c r="AD1694" s="36"/>
      <c r="AE1694" s="36"/>
      <c r="AQ1694"/>
      <c r="AR1694"/>
      <c r="AY1694"/>
    </row>
    <row r="1695" spans="19:51" x14ac:dyDescent="0.25">
      <c r="S1695" s="36"/>
      <c r="T1695" s="36"/>
      <c r="U1695" s="36"/>
      <c r="V1695" s="36"/>
      <c r="W1695" s="36"/>
      <c r="X1695" s="36"/>
      <c r="Y1695" s="36"/>
      <c r="Z1695" s="36"/>
      <c r="AA1695" s="36"/>
      <c r="AB1695" s="36"/>
      <c r="AC1695" s="36"/>
      <c r="AD1695" s="36"/>
      <c r="AE1695" s="36"/>
      <c r="AQ1695"/>
      <c r="AR1695"/>
      <c r="AY1695"/>
    </row>
    <row r="1696" spans="19:51" x14ac:dyDescent="0.25">
      <c r="S1696" s="36"/>
      <c r="T1696" s="36"/>
      <c r="U1696" s="36"/>
      <c r="V1696" s="36"/>
      <c r="W1696" s="36"/>
      <c r="X1696" s="36"/>
      <c r="Y1696" s="36"/>
      <c r="Z1696" s="36"/>
      <c r="AA1696" s="36"/>
      <c r="AB1696" s="36"/>
      <c r="AC1696" s="36"/>
      <c r="AD1696" s="36"/>
      <c r="AE1696" s="36"/>
      <c r="AQ1696"/>
      <c r="AR1696"/>
      <c r="AY1696"/>
    </row>
    <row r="1697" spans="19:51" x14ac:dyDescent="0.25">
      <c r="S1697" s="36"/>
      <c r="T1697" s="36"/>
      <c r="U1697" s="36"/>
      <c r="V1697" s="36"/>
      <c r="W1697" s="36"/>
      <c r="X1697" s="36"/>
      <c r="Y1697" s="36"/>
      <c r="Z1697" s="36"/>
      <c r="AA1697" s="36"/>
      <c r="AB1697" s="36"/>
      <c r="AC1697" s="36"/>
      <c r="AD1697" s="36"/>
      <c r="AE1697" s="36"/>
      <c r="AQ1697"/>
      <c r="AR1697"/>
      <c r="AY1697"/>
    </row>
    <row r="1698" spans="19:51" x14ac:dyDescent="0.25">
      <c r="S1698" s="36"/>
      <c r="T1698" s="36"/>
      <c r="U1698" s="36"/>
      <c r="V1698" s="36"/>
      <c r="W1698" s="36"/>
      <c r="X1698" s="36"/>
      <c r="Y1698" s="36"/>
      <c r="Z1698" s="36"/>
      <c r="AA1698" s="36"/>
      <c r="AB1698" s="36"/>
      <c r="AC1698" s="36"/>
      <c r="AD1698" s="36"/>
      <c r="AE1698" s="36"/>
      <c r="AQ1698"/>
      <c r="AR1698"/>
      <c r="AY1698"/>
    </row>
    <row r="1699" spans="19:51" x14ac:dyDescent="0.25">
      <c r="S1699" s="36"/>
      <c r="T1699" s="36"/>
      <c r="U1699" s="36"/>
      <c r="V1699" s="36"/>
      <c r="W1699" s="36"/>
      <c r="X1699" s="36"/>
      <c r="Y1699" s="36"/>
      <c r="Z1699" s="36"/>
      <c r="AA1699" s="36"/>
      <c r="AB1699" s="36"/>
      <c r="AC1699" s="36"/>
      <c r="AD1699" s="36"/>
      <c r="AE1699" s="36"/>
      <c r="AQ1699"/>
      <c r="AR1699"/>
      <c r="AY1699"/>
    </row>
    <row r="1700" spans="19:51" x14ac:dyDescent="0.25">
      <c r="S1700" s="36"/>
      <c r="T1700" s="36"/>
      <c r="U1700" s="36"/>
      <c r="V1700" s="36"/>
      <c r="W1700" s="36"/>
      <c r="X1700" s="36"/>
      <c r="Y1700" s="36"/>
      <c r="Z1700" s="36"/>
      <c r="AA1700" s="36"/>
      <c r="AB1700" s="36"/>
      <c r="AC1700" s="36"/>
      <c r="AD1700" s="36"/>
      <c r="AE1700" s="36"/>
      <c r="AQ1700"/>
      <c r="AR1700"/>
      <c r="AY1700"/>
    </row>
    <row r="1701" spans="19:51" x14ac:dyDescent="0.25">
      <c r="S1701" s="36"/>
      <c r="T1701" s="36"/>
      <c r="U1701" s="36"/>
      <c r="V1701" s="36"/>
      <c r="W1701" s="36"/>
      <c r="X1701" s="36"/>
      <c r="Y1701" s="36"/>
      <c r="Z1701" s="36"/>
      <c r="AA1701" s="36"/>
      <c r="AB1701" s="36"/>
      <c r="AC1701" s="36"/>
      <c r="AD1701" s="36"/>
      <c r="AE1701" s="36"/>
      <c r="AQ1701"/>
      <c r="AR1701"/>
      <c r="AY1701"/>
    </row>
    <row r="1702" spans="19:51" x14ac:dyDescent="0.25">
      <c r="S1702" s="36"/>
      <c r="T1702" s="36"/>
      <c r="U1702" s="36"/>
      <c r="V1702" s="36"/>
      <c r="W1702" s="36"/>
      <c r="X1702" s="36"/>
      <c r="Y1702" s="36"/>
      <c r="Z1702" s="36"/>
      <c r="AA1702" s="36"/>
      <c r="AB1702" s="36"/>
      <c r="AC1702" s="36"/>
      <c r="AD1702" s="36"/>
      <c r="AE1702" s="36"/>
      <c r="AQ1702"/>
      <c r="AR1702"/>
      <c r="AY1702"/>
    </row>
    <row r="1703" spans="19:51" x14ac:dyDescent="0.25">
      <c r="S1703" s="36"/>
      <c r="T1703" s="36"/>
      <c r="U1703" s="36"/>
      <c r="V1703" s="36"/>
      <c r="W1703" s="36"/>
      <c r="X1703" s="36"/>
      <c r="Y1703" s="36"/>
      <c r="Z1703" s="36"/>
      <c r="AA1703" s="36"/>
      <c r="AB1703" s="36"/>
      <c r="AC1703" s="36"/>
      <c r="AD1703" s="36"/>
      <c r="AE1703" s="36"/>
      <c r="AQ1703"/>
      <c r="AR1703"/>
      <c r="AY1703"/>
    </row>
    <row r="1704" spans="19:51" x14ac:dyDescent="0.25">
      <c r="S1704" s="36"/>
      <c r="T1704" s="36"/>
      <c r="U1704" s="36"/>
      <c r="V1704" s="36"/>
      <c r="W1704" s="36"/>
      <c r="X1704" s="36"/>
      <c r="Y1704" s="36"/>
      <c r="Z1704" s="36"/>
      <c r="AA1704" s="36"/>
      <c r="AB1704" s="36"/>
      <c r="AC1704" s="36"/>
      <c r="AD1704" s="36"/>
      <c r="AE1704" s="36"/>
      <c r="AQ1704"/>
      <c r="AR1704"/>
      <c r="AY1704"/>
    </row>
    <row r="1705" spans="19:51" x14ac:dyDescent="0.25">
      <c r="S1705" s="36"/>
      <c r="T1705" s="36"/>
      <c r="U1705" s="36"/>
      <c r="V1705" s="36"/>
      <c r="W1705" s="36"/>
      <c r="X1705" s="36"/>
      <c r="Y1705" s="36"/>
      <c r="Z1705" s="36"/>
      <c r="AA1705" s="36"/>
      <c r="AB1705" s="36"/>
      <c r="AC1705" s="36"/>
      <c r="AD1705" s="36"/>
      <c r="AE1705" s="36"/>
      <c r="AQ1705"/>
      <c r="AR1705"/>
      <c r="AY1705"/>
    </row>
    <row r="1706" spans="19:51" x14ac:dyDescent="0.25">
      <c r="S1706" s="36"/>
      <c r="T1706" s="36"/>
      <c r="U1706" s="36"/>
      <c r="V1706" s="36"/>
      <c r="W1706" s="36"/>
      <c r="X1706" s="36"/>
      <c r="Y1706" s="36"/>
      <c r="Z1706" s="36"/>
      <c r="AA1706" s="36"/>
      <c r="AB1706" s="36"/>
      <c r="AC1706" s="36"/>
      <c r="AD1706" s="36"/>
      <c r="AE1706" s="36"/>
      <c r="AQ1706"/>
      <c r="AR1706"/>
      <c r="AY1706"/>
    </row>
    <row r="1707" spans="19:51" x14ac:dyDescent="0.25">
      <c r="S1707" s="36"/>
      <c r="T1707" s="36"/>
      <c r="U1707" s="36"/>
      <c r="V1707" s="36"/>
      <c r="W1707" s="36"/>
      <c r="X1707" s="36"/>
      <c r="Y1707" s="36"/>
      <c r="Z1707" s="36"/>
      <c r="AA1707" s="36"/>
      <c r="AB1707" s="36"/>
      <c r="AC1707" s="36"/>
      <c r="AD1707" s="36"/>
      <c r="AE1707" s="36"/>
      <c r="AQ1707"/>
      <c r="AR1707"/>
      <c r="AY1707"/>
    </row>
    <row r="1708" spans="19:51" x14ac:dyDescent="0.25">
      <c r="S1708" s="36"/>
      <c r="T1708" s="36"/>
      <c r="U1708" s="36"/>
      <c r="V1708" s="36"/>
      <c r="W1708" s="36"/>
      <c r="X1708" s="36"/>
      <c r="Y1708" s="36"/>
      <c r="Z1708" s="36"/>
      <c r="AA1708" s="36"/>
      <c r="AB1708" s="36"/>
      <c r="AC1708" s="36"/>
      <c r="AD1708" s="36"/>
      <c r="AE1708" s="36"/>
      <c r="AQ1708"/>
      <c r="AR1708"/>
      <c r="AY1708"/>
    </row>
    <row r="1709" spans="19:51" x14ac:dyDescent="0.25">
      <c r="S1709" s="36"/>
      <c r="T1709" s="36"/>
      <c r="U1709" s="36"/>
      <c r="V1709" s="36"/>
      <c r="W1709" s="36"/>
      <c r="X1709" s="36"/>
      <c r="Y1709" s="36"/>
      <c r="Z1709" s="36"/>
      <c r="AA1709" s="36"/>
      <c r="AB1709" s="36"/>
      <c r="AC1709" s="36"/>
      <c r="AD1709" s="36"/>
      <c r="AE1709" s="36"/>
      <c r="AQ1709"/>
      <c r="AR1709"/>
      <c r="AY1709"/>
    </row>
    <row r="1710" spans="19:51" x14ac:dyDescent="0.25">
      <c r="S1710" s="36"/>
      <c r="T1710" s="36"/>
      <c r="U1710" s="36"/>
      <c r="V1710" s="36"/>
      <c r="W1710" s="36"/>
      <c r="X1710" s="36"/>
      <c r="Y1710" s="36"/>
      <c r="Z1710" s="36"/>
      <c r="AA1710" s="36"/>
      <c r="AB1710" s="36"/>
      <c r="AC1710" s="36"/>
      <c r="AD1710" s="36"/>
      <c r="AE1710" s="36"/>
      <c r="AQ1710"/>
      <c r="AR1710"/>
      <c r="AY1710"/>
    </row>
    <row r="1711" spans="19:51" x14ac:dyDescent="0.25">
      <c r="S1711" s="36"/>
      <c r="T1711" s="36"/>
      <c r="U1711" s="36"/>
      <c r="V1711" s="36"/>
      <c r="W1711" s="36"/>
      <c r="X1711" s="36"/>
      <c r="Y1711" s="36"/>
      <c r="Z1711" s="36"/>
      <c r="AA1711" s="36"/>
      <c r="AB1711" s="36"/>
      <c r="AC1711" s="36"/>
      <c r="AD1711" s="36"/>
      <c r="AE1711" s="36"/>
      <c r="AQ1711"/>
      <c r="AR1711"/>
      <c r="AY1711"/>
    </row>
    <row r="1712" spans="19:51" x14ac:dyDescent="0.25">
      <c r="S1712" s="36"/>
      <c r="T1712" s="36"/>
      <c r="U1712" s="36"/>
      <c r="V1712" s="36"/>
      <c r="W1712" s="36"/>
      <c r="X1712" s="36"/>
      <c r="Y1712" s="36"/>
      <c r="Z1712" s="36"/>
      <c r="AA1712" s="36"/>
      <c r="AB1712" s="36"/>
      <c r="AC1712" s="36"/>
      <c r="AD1712" s="36"/>
      <c r="AE1712" s="36"/>
      <c r="AQ1712"/>
      <c r="AR1712"/>
      <c r="AY1712"/>
    </row>
    <row r="1713" spans="19:51" x14ac:dyDescent="0.25">
      <c r="S1713" s="36"/>
      <c r="T1713" s="36"/>
      <c r="U1713" s="36"/>
      <c r="V1713" s="36"/>
      <c r="W1713" s="36"/>
      <c r="X1713" s="36"/>
      <c r="Y1713" s="36"/>
      <c r="Z1713" s="36"/>
      <c r="AA1713" s="36"/>
      <c r="AB1713" s="36"/>
      <c r="AC1713" s="36"/>
      <c r="AD1713" s="36"/>
      <c r="AE1713" s="36"/>
      <c r="AQ1713"/>
      <c r="AR1713"/>
      <c r="AY1713"/>
    </row>
    <row r="1714" spans="19:51" x14ac:dyDescent="0.25">
      <c r="S1714" s="36"/>
      <c r="T1714" s="36"/>
      <c r="U1714" s="36"/>
      <c r="V1714" s="36"/>
      <c r="W1714" s="36"/>
      <c r="X1714" s="36"/>
      <c r="Y1714" s="36"/>
      <c r="Z1714" s="36"/>
      <c r="AA1714" s="36"/>
      <c r="AB1714" s="36"/>
      <c r="AC1714" s="36"/>
      <c r="AD1714" s="36"/>
      <c r="AE1714" s="36"/>
      <c r="AQ1714"/>
      <c r="AR1714"/>
      <c r="AY1714"/>
    </row>
    <row r="1715" spans="19:51" x14ac:dyDescent="0.25">
      <c r="S1715" s="36"/>
      <c r="T1715" s="36"/>
      <c r="U1715" s="36"/>
      <c r="V1715" s="36"/>
      <c r="W1715" s="36"/>
      <c r="X1715" s="36"/>
      <c r="Y1715" s="36"/>
      <c r="Z1715" s="36"/>
      <c r="AA1715" s="36"/>
      <c r="AB1715" s="36"/>
      <c r="AC1715" s="36"/>
      <c r="AD1715" s="36"/>
      <c r="AE1715" s="36"/>
      <c r="AQ1715"/>
      <c r="AR1715"/>
      <c r="AY1715"/>
    </row>
    <row r="1716" spans="19:51" x14ac:dyDescent="0.25">
      <c r="S1716" s="36"/>
      <c r="T1716" s="36"/>
      <c r="U1716" s="36"/>
      <c r="V1716" s="36"/>
      <c r="W1716" s="36"/>
      <c r="X1716" s="36"/>
      <c r="Y1716" s="36"/>
      <c r="Z1716" s="36"/>
      <c r="AA1716" s="36"/>
      <c r="AB1716" s="36"/>
      <c r="AC1716" s="36"/>
      <c r="AD1716" s="36"/>
      <c r="AE1716" s="36"/>
      <c r="AQ1716"/>
      <c r="AR1716"/>
      <c r="AY1716"/>
    </row>
    <row r="1717" spans="19:51" x14ac:dyDescent="0.25">
      <c r="S1717" s="36"/>
      <c r="T1717" s="36"/>
      <c r="U1717" s="36"/>
      <c r="V1717" s="36"/>
      <c r="W1717" s="36"/>
      <c r="X1717" s="36"/>
      <c r="Y1717" s="36"/>
      <c r="Z1717" s="36"/>
      <c r="AA1717" s="36"/>
      <c r="AB1717" s="36"/>
      <c r="AC1717" s="36"/>
      <c r="AD1717" s="36"/>
      <c r="AE1717" s="36"/>
      <c r="AQ1717"/>
      <c r="AR1717"/>
      <c r="AY1717"/>
    </row>
    <row r="1718" spans="19:51" x14ac:dyDescent="0.25">
      <c r="S1718" s="36"/>
      <c r="T1718" s="36"/>
      <c r="U1718" s="36"/>
      <c r="V1718" s="36"/>
      <c r="W1718" s="36"/>
      <c r="X1718" s="36"/>
      <c r="Y1718" s="36"/>
      <c r="Z1718" s="36"/>
      <c r="AA1718" s="36"/>
      <c r="AB1718" s="36"/>
      <c r="AC1718" s="36"/>
      <c r="AD1718" s="36"/>
      <c r="AE1718" s="36"/>
      <c r="AQ1718"/>
      <c r="AR1718"/>
      <c r="AY1718"/>
    </row>
    <row r="1719" spans="19:51" x14ac:dyDescent="0.25">
      <c r="S1719" s="36"/>
      <c r="T1719" s="36"/>
      <c r="U1719" s="36"/>
      <c r="V1719" s="36"/>
      <c r="W1719" s="36"/>
      <c r="X1719" s="36"/>
      <c r="Y1719" s="36"/>
      <c r="Z1719" s="36"/>
      <c r="AA1719" s="36"/>
      <c r="AB1719" s="36"/>
      <c r="AC1719" s="36"/>
      <c r="AD1719" s="36"/>
      <c r="AE1719" s="36"/>
      <c r="AQ1719"/>
      <c r="AR1719"/>
      <c r="AY1719"/>
    </row>
  </sheetData>
  <mergeCells count="532">
    <mergeCell ref="A1:D3"/>
    <mergeCell ref="E1:AZ1"/>
    <mergeCell ref="E2:AZ2"/>
    <mergeCell ref="E3:AE3"/>
    <mergeCell ref="AF3:AZ3"/>
    <mergeCell ref="A4:D4"/>
    <mergeCell ref="E4:AZ4"/>
    <mergeCell ref="A5:D5"/>
    <mergeCell ref="E5:AZ5"/>
    <mergeCell ref="A6:D6"/>
    <mergeCell ref="E6:AZ6"/>
    <mergeCell ref="A7:AZ7"/>
    <mergeCell ref="A8:F8"/>
    <mergeCell ref="G8:T8"/>
    <mergeCell ref="U8:AG8"/>
    <mergeCell ref="AH8:AL8"/>
    <mergeCell ref="AM8:AN8"/>
    <mergeCell ref="AQ10:AQ15"/>
    <mergeCell ref="AO8:AY8"/>
    <mergeCell ref="AZ8:AZ9"/>
    <mergeCell ref="A10:A133"/>
    <mergeCell ref="B10:B133"/>
    <mergeCell ref="C10:C15"/>
    <mergeCell ref="AG10:AG15"/>
    <mergeCell ref="AH10:AH15"/>
    <mergeCell ref="AI10:AI15"/>
    <mergeCell ref="AJ10:AJ15"/>
    <mergeCell ref="AK10:AK15"/>
    <mergeCell ref="AP16:AP21"/>
    <mergeCell ref="AQ16:AQ21"/>
    <mergeCell ref="AR16:AR21"/>
    <mergeCell ref="AX10:AX15"/>
    <mergeCell ref="AY10:AY15"/>
    <mergeCell ref="AZ10:AZ15"/>
    <mergeCell ref="C16:C21"/>
    <mergeCell ref="AG16:AG21"/>
    <mergeCell ref="AH16:AH21"/>
    <mergeCell ref="AI16:AI21"/>
    <mergeCell ref="AJ16:AJ21"/>
    <mergeCell ref="AK16:AK21"/>
    <mergeCell ref="AL16:AL21"/>
    <mergeCell ref="AR10:AR15"/>
    <mergeCell ref="AS10:AS15"/>
    <mergeCell ref="AT10:AT15"/>
    <mergeCell ref="AU10:AU15"/>
    <mergeCell ref="AV10:AV15"/>
    <mergeCell ref="AW10:AW15"/>
    <mergeCell ref="AL10:AL15"/>
    <mergeCell ref="AM10:AM15"/>
    <mergeCell ref="AN10:AN15"/>
    <mergeCell ref="AO10:AO15"/>
    <mergeCell ref="AP10:AP15"/>
    <mergeCell ref="AO22:AO27"/>
    <mergeCell ref="AP22:AP27"/>
    <mergeCell ref="AQ22:AQ27"/>
    <mergeCell ref="AR22:AR27"/>
    <mergeCell ref="AS22:AS27"/>
    <mergeCell ref="AY16:AY21"/>
    <mergeCell ref="AZ16:AZ21"/>
    <mergeCell ref="C22:C27"/>
    <mergeCell ref="AG22:AG27"/>
    <mergeCell ref="AH22:AH27"/>
    <mergeCell ref="AI22:AI27"/>
    <mergeCell ref="AJ22:AJ27"/>
    <mergeCell ref="AK22:AK27"/>
    <mergeCell ref="AL22:AL27"/>
    <mergeCell ref="AM22:AM27"/>
    <mergeCell ref="AS16:AS21"/>
    <mergeCell ref="AT16:AT21"/>
    <mergeCell ref="AU16:AU21"/>
    <mergeCell ref="AV16:AV21"/>
    <mergeCell ref="AW16:AW21"/>
    <mergeCell ref="AX16:AX21"/>
    <mergeCell ref="AM16:AM21"/>
    <mergeCell ref="AN16:AN21"/>
    <mergeCell ref="AO16:AO21"/>
    <mergeCell ref="AZ28:AZ33"/>
    <mergeCell ref="AO28:AO33"/>
    <mergeCell ref="AP28:AP33"/>
    <mergeCell ref="AQ28:AQ33"/>
    <mergeCell ref="AR28:AR33"/>
    <mergeCell ref="AS28:AS33"/>
    <mergeCell ref="AT28:AT33"/>
    <mergeCell ref="AZ22:AZ27"/>
    <mergeCell ref="C28:C33"/>
    <mergeCell ref="AG28:AG33"/>
    <mergeCell ref="AH28:AH33"/>
    <mergeCell ref="AI28:AI33"/>
    <mergeCell ref="AJ28:AJ33"/>
    <mergeCell ref="AK28:AK33"/>
    <mergeCell ref="AL28:AL33"/>
    <mergeCell ref="AM28:AM33"/>
    <mergeCell ref="AN28:AN33"/>
    <mergeCell ref="AT22:AT27"/>
    <mergeCell ref="AU22:AU27"/>
    <mergeCell ref="AV22:AV27"/>
    <mergeCell ref="AW22:AW27"/>
    <mergeCell ref="AX22:AX27"/>
    <mergeCell ref="AY22:AY27"/>
    <mergeCell ref="AN22:AN27"/>
    <mergeCell ref="AH34:AH39"/>
    <mergeCell ref="AI34:AI39"/>
    <mergeCell ref="AJ34:AJ39"/>
    <mergeCell ref="AK34:AK39"/>
    <mergeCell ref="AU28:AU33"/>
    <mergeCell ref="AV28:AV33"/>
    <mergeCell ref="AW28:AW33"/>
    <mergeCell ref="AX28:AX33"/>
    <mergeCell ref="AY28:AY33"/>
    <mergeCell ref="AX34:AX39"/>
    <mergeCell ref="AY34:AY39"/>
    <mergeCell ref="AZ34:AZ39"/>
    <mergeCell ref="C40:C45"/>
    <mergeCell ref="AG40:AG45"/>
    <mergeCell ref="AH40:AH45"/>
    <mergeCell ref="AI40:AI45"/>
    <mergeCell ref="AJ40:AJ45"/>
    <mergeCell ref="AK40:AK45"/>
    <mergeCell ref="AL40:AL45"/>
    <mergeCell ref="AR34:AR39"/>
    <mergeCell ref="AS34:AS39"/>
    <mergeCell ref="AT34:AT39"/>
    <mergeCell ref="AU34:AU39"/>
    <mergeCell ref="AV34:AV39"/>
    <mergeCell ref="AW34:AW39"/>
    <mergeCell ref="AL34:AL39"/>
    <mergeCell ref="AM34:AM39"/>
    <mergeCell ref="AN34:AN39"/>
    <mergeCell ref="AO34:AO39"/>
    <mergeCell ref="AP34:AP39"/>
    <mergeCell ref="AQ34:AQ39"/>
    <mergeCell ref="C34:C39"/>
    <mergeCell ref="AG34:AG39"/>
    <mergeCell ref="AY40:AY45"/>
    <mergeCell ref="AZ40:AZ45"/>
    <mergeCell ref="C46:C51"/>
    <mergeCell ref="AG46:AG51"/>
    <mergeCell ref="AH46:AH51"/>
    <mergeCell ref="AI46:AI51"/>
    <mergeCell ref="AJ46:AJ51"/>
    <mergeCell ref="AK46:AK51"/>
    <mergeCell ref="AL46:AL51"/>
    <mergeCell ref="AM46:AM51"/>
    <mergeCell ref="AS40:AS45"/>
    <mergeCell ref="AT40:AT45"/>
    <mergeCell ref="AU40:AU45"/>
    <mergeCell ref="AV40:AV45"/>
    <mergeCell ref="AW40:AW45"/>
    <mergeCell ref="AX40:AX45"/>
    <mergeCell ref="AM40:AM45"/>
    <mergeCell ref="AN40:AN45"/>
    <mergeCell ref="AO40:AO45"/>
    <mergeCell ref="AP40:AP45"/>
    <mergeCell ref="AQ40:AQ45"/>
    <mergeCell ref="AR40:AR45"/>
    <mergeCell ref="AZ46:AZ51"/>
    <mergeCell ref="C52:C57"/>
    <mergeCell ref="AG52:AG57"/>
    <mergeCell ref="AH52:AH57"/>
    <mergeCell ref="AI52:AI57"/>
    <mergeCell ref="AJ52:AJ57"/>
    <mergeCell ref="AK52:AK57"/>
    <mergeCell ref="AL52:AL57"/>
    <mergeCell ref="AM52:AM57"/>
    <mergeCell ref="AN52:AN57"/>
    <mergeCell ref="AT46:AT51"/>
    <mergeCell ref="AU46:AU51"/>
    <mergeCell ref="AV46:AV51"/>
    <mergeCell ref="AW46:AW51"/>
    <mergeCell ref="AX46:AX51"/>
    <mergeCell ref="AY46:AY51"/>
    <mergeCell ref="AN46:AN51"/>
    <mergeCell ref="AO46:AO51"/>
    <mergeCell ref="AP46:AP51"/>
    <mergeCell ref="AQ46:AQ51"/>
    <mergeCell ref="AR46:AR51"/>
    <mergeCell ref="AS46:AS51"/>
    <mergeCell ref="AW52:AW57"/>
    <mergeCell ref="AX52:AX57"/>
    <mergeCell ref="AY52:AY57"/>
    <mergeCell ref="AZ52:AZ57"/>
    <mergeCell ref="AO52:AO57"/>
    <mergeCell ref="AP52:AP57"/>
    <mergeCell ref="AQ52:AQ57"/>
    <mergeCell ref="AR52:AR57"/>
    <mergeCell ref="AS52:AS57"/>
    <mergeCell ref="AT52:AT57"/>
    <mergeCell ref="AQ58:AQ63"/>
    <mergeCell ref="C58:C63"/>
    <mergeCell ref="AG58:AG63"/>
    <mergeCell ref="AH58:AH63"/>
    <mergeCell ref="AI58:AI63"/>
    <mergeCell ref="AJ58:AJ63"/>
    <mergeCell ref="AK58:AK63"/>
    <mergeCell ref="AU52:AU57"/>
    <mergeCell ref="AV52:AV57"/>
    <mergeCell ref="AP64:AP69"/>
    <mergeCell ref="AQ64:AQ69"/>
    <mergeCell ref="AR64:AR69"/>
    <mergeCell ref="AX58:AX63"/>
    <mergeCell ref="AY58:AY63"/>
    <mergeCell ref="AZ58:AZ63"/>
    <mergeCell ref="C64:C69"/>
    <mergeCell ref="AG64:AG69"/>
    <mergeCell ref="AH64:AH69"/>
    <mergeCell ref="AI64:AI69"/>
    <mergeCell ref="AJ64:AJ69"/>
    <mergeCell ref="AK64:AK69"/>
    <mergeCell ref="AL64:AL69"/>
    <mergeCell ref="AR58:AR63"/>
    <mergeCell ref="AS58:AS63"/>
    <mergeCell ref="AT58:AT63"/>
    <mergeCell ref="AU58:AU63"/>
    <mergeCell ref="AV58:AV63"/>
    <mergeCell ref="AW58:AW63"/>
    <mergeCell ref="AL58:AL63"/>
    <mergeCell ref="AM58:AM63"/>
    <mergeCell ref="AN58:AN63"/>
    <mergeCell ref="AO58:AO63"/>
    <mergeCell ref="AP58:AP63"/>
    <mergeCell ref="AO70:AO75"/>
    <mergeCell ref="AP70:AP75"/>
    <mergeCell ref="AQ70:AQ75"/>
    <mergeCell ref="AR70:AR75"/>
    <mergeCell ref="AS70:AS75"/>
    <mergeCell ref="AY64:AY69"/>
    <mergeCell ref="AZ64:AZ69"/>
    <mergeCell ref="C70:C75"/>
    <mergeCell ref="AG70:AG75"/>
    <mergeCell ref="AH70:AH75"/>
    <mergeCell ref="AI70:AI75"/>
    <mergeCell ref="AJ70:AJ75"/>
    <mergeCell ref="AK70:AK75"/>
    <mergeCell ref="AL70:AL75"/>
    <mergeCell ref="AM70:AM75"/>
    <mergeCell ref="AS64:AS69"/>
    <mergeCell ref="AT64:AT69"/>
    <mergeCell ref="AU64:AU69"/>
    <mergeCell ref="AV64:AV69"/>
    <mergeCell ref="AW64:AW69"/>
    <mergeCell ref="AX64:AX69"/>
    <mergeCell ref="AM64:AM69"/>
    <mergeCell ref="AN64:AN69"/>
    <mergeCell ref="AO64:AO69"/>
    <mergeCell ref="AZ76:AZ81"/>
    <mergeCell ref="AO76:AO81"/>
    <mergeCell ref="AP76:AP81"/>
    <mergeCell ref="AQ76:AQ81"/>
    <mergeCell ref="AR76:AR81"/>
    <mergeCell ref="AS76:AS81"/>
    <mergeCell ref="AT76:AT81"/>
    <mergeCell ref="AZ70:AZ75"/>
    <mergeCell ref="C76:C81"/>
    <mergeCell ref="AG76:AG81"/>
    <mergeCell ref="AH76:AH81"/>
    <mergeCell ref="AI76:AI81"/>
    <mergeCell ref="AJ76:AJ81"/>
    <mergeCell ref="AK76:AK81"/>
    <mergeCell ref="AL76:AL81"/>
    <mergeCell ref="AM76:AM81"/>
    <mergeCell ref="AN76:AN81"/>
    <mergeCell ref="AT70:AT75"/>
    <mergeCell ref="AU70:AU75"/>
    <mergeCell ref="AV70:AV75"/>
    <mergeCell ref="AW70:AW75"/>
    <mergeCell ref="AX70:AX75"/>
    <mergeCell ref="AY70:AY75"/>
    <mergeCell ref="AN70:AN75"/>
    <mergeCell ref="AH82:AH87"/>
    <mergeCell ref="AI82:AI87"/>
    <mergeCell ref="AJ82:AJ87"/>
    <mergeCell ref="AK82:AK87"/>
    <mergeCell ref="AU76:AU81"/>
    <mergeCell ref="AV76:AV81"/>
    <mergeCell ref="AW76:AW81"/>
    <mergeCell ref="AX76:AX81"/>
    <mergeCell ref="AY76:AY81"/>
    <mergeCell ref="AX82:AX87"/>
    <mergeCell ref="AY82:AY87"/>
    <mergeCell ref="AZ82:AZ87"/>
    <mergeCell ref="C88:C93"/>
    <mergeCell ref="AG88:AG93"/>
    <mergeCell ref="AH88:AH93"/>
    <mergeCell ref="AI88:AI93"/>
    <mergeCell ref="AJ88:AJ93"/>
    <mergeCell ref="AK88:AK93"/>
    <mergeCell ref="AL88:AL93"/>
    <mergeCell ref="AR82:AR87"/>
    <mergeCell ref="AS82:AS87"/>
    <mergeCell ref="AT82:AT87"/>
    <mergeCell ref="AU82:AU87"/>
    <mergeCell ref="AV82:AV87"/>
    <mergeCell ref="AW82:AW87"/>
    <mergeCell ref="AL82:AL87"/>
    <mergeCell ref="AM82:AM87"/>
    <mergeCell ref="AN82:AN87"/>
    <mergeCell ref="AO82:AO87"/>
    <mergeCell ref="AP82:AP87"/>
    <mergeCell ref="AQ82:AQ87"/>
    <mergeCell ref="C82:C87"/>
    <mergeCell ref="AG82:AG87"/>
    <mergeCell ref="AY88:AY93"/>
    <mergeCell ref="AZ88:AZ93"/>
    <mergeCell ref="C94:C99"/>
    <mergeCell ref="AG94:AG99"/>
    <mergeCell ref="AH94:AH99"/>
    <mergeCell ref="AI94:AI99"/>
    <mergeCell ref="AJ94:AJ99"/>
    <mergeCell ref="AK94:AK99"/>
    <mergeCell ref="AL94:AL99"/>
    <mergeCell ref="AM94:AM99"/>
    <mergeCell ref="AS88:AS93"/>
    <mergeCell ref="AT88:AT93"/>
    <mergeCell ref="AU88:AU93"/>
    <mergeCell ref="AV88:AV93"/>
    <mergeCell ref="AW88:AW93"/>
    <mergeCell ref="AX88:AX93"/>
    <mergeCell ref="AM88:AM93"/>
    <mergeCell ref="AN88:AN93"/>
    <mergeCell ref="AO88:AO93"/>
    <mergeCell ref="AP88:AP93"/>
    <mergeCell ref="AQ88:AQ93"/>
    <mergeCell ref="AR88:AR93"/>
    <mergeCell ref="AZ94:AZ99"/>
    <mergeCell ref="C100:C105"/>
    <mergeCell ref="AG100:AG105"/>
    <mergeCell ref="AH100:AH105"/>
    <mergeCell ref="AI100:AI105"/>
    <mergeCell ref="AJ100:AJ105"/>
    <mergeCell ref="AK100:AK105"/>
    <mergeCell ref="AL100:AL105"/>
    <mergeCell ref="AM100:AM105"/>
    <mergeCell ref="AN100:AN105"/>
    <mergeCell ref="AT94:AT99"/>
    <mergeCell ref="AU94:AU99"/>
    <mergeCell ref="AV94:AV99"/>
    <mergeCell ref="AW94:AW99"/>
    <mergeCell ref="AX94:AX99"/>
    <mergeCell ref="AY94:AY99"/>
    <mergeCell ref="AN94:AN99"/>
    <mergeCell ref="AO94:AO99"/>
    <mergeCell ref="AP94:AP99"/>
    <mergeCell ref="AQ94:AQ99"/>
    <mergeCell ref="AR94:AR99"/>
    <mergeCell ref="AS94:AS99"/>
    <mergeCell ref="AW100:AW105"/>
    <mergeCell ref="AX100:AX105"/>
    <mergeCell ref="AY100:AY105"/>
    <mergeCell ref="AZ100:AZ105"/>
    <mergeCell ref="AO100:AO105"/>
    <mergeCell ref="AP100:AP105"/>
    <mergeCell ref="AQ100:AQ105"/>
    <mergeCell ref="AR100:AR105"/>
    <mergeCell ref="AS100:AS105"/>
    <mergeCell ref="AT100:AT105"/>
    <mergeCell ref="AQ106:AQ111"/>
    <mergeCell ref="C106:C111"/>
    <mergeCell ref="AG106:AG111"/>
    <mergeCell ref="AH106:AH111"/>
    <mergeCell ref="AI106:AI111"/>
    <mergeCell ref="AJ106:AJ111"/>
    <mergeCell ref="AK106:AK111"/>
    <mergeCell ref="AU100:AU105"/>
    <mergeCell ref="AV100:AV105"/>
    <mergeCell ref="AP112:AP117"/>
    <mergeCell ref="AQ112:AQ117"/>
    <mergeCell ref="AR112:AR117"/>
    <mergeCell ref="AX106:AX111"/>
    <mergeCell ref="AY106:AY111"/>
    <mergeCell ref="AZ106:AZ111"/>
    <mergeCell ref="C112:C117"/>
    <mergeCell ref="AG112:AG117"/>
    <mergeCell ref="AH112:AH117"/>
    <mergeCell ref="AI112:AI117"/>
    <mergeCell ref="AJ112:AJ117"/>
    <mergeCell ref="AK112:AK117"/>
    <mergeCell ref="AL112:AL117"/>
    <mergeCell ref="AR106:AR111"/>
    <mergeCell ref="AS106:AS111"/>
    <mergeCell ref="AT106:AT111"/>
    <mergeCell ref="AU106:AU111"/>
    <mergeCell ref="AV106:AV111"/>
    <mergeCell ref="AW106:AW111"/>
    <mergeCell ref="AL106:AL111"/>
    <mergeCell ref="AM106:AM111"/>
    <mergeCell ref="AN106:AN111"/>
    <mergeCell ref="AO106:AO111"/>
    <mergeCell ref="AP106:AP111"/>
    <mergeCell ref="AO118:AO123"/>
    <mergeCell ref="AP118:AP123"/>
    <mergeCell ref="AQ118:AQ123"/>
    <mergeCell ref="AR118:AR123"/>
    <mergeCell ref="AS118:AS123"/>
    <mergeCell ref="AY112:AY117"/>
    <mergeCell ref="AZ112:AZ117"/>
    <mergeCell ref="C118:C123"/>
    <mergeCell ref="AG118:AG123"/>
    <mergeCell ref="AH118:AH123"/>
    <mergeCell ref="AI118:AI123"/>
    <mergeCell ref="AJ118:AJ123"/>
    <mergeCell ref="AK118:AK123"/>
    <mergeCell ref="AL118:AL123"/>
    <mergeCell ref="AM118:AM123"/>
    <mergeCell ref="AS112:AS117"/>
    <mergeCell ref="AT112:AT117"/>
    <mergeCell ref="AU112:AU117"/>
    <mergeCell ref="AV112:AV117"/>
    <mergeCell ref="AW112:AW117"/>
    <mergeCell ref="AX112:AX117"/>
    <mergeCell ref="AM112:AM117"/>
    <mergeCell ref="AN112:AN117"/>
    <mergeCell ref="AO112:AO117"/>
    <mergeCell ref="AZ124:AZ129"/>
    <mergeCell ref="AO124:AO129"/>
    <mergeCell ref="AP124:AP129"/>
    <mergeCell ref="AQ124:AQ129"/>
    <mergeCell ref="AR124:AR129"/>
    <mergeCell ref="AS124:AS129"/>
    <mergeCell ref="AT124:AT129"/>
    <mergeCell ref="AZ118:AZ123"/>
    <mergeCell ref="C124:C129"/>
    <mergeCell ref="AG124:AG129"/>
    <mergeCell ref="AH124:AH129"/>
    <mergeCell ref="AI124:AI129"/>
    <mergeCell ref="AJ124:AJ129"/>
    <mergeCell ref="AK124:AK129"/>
    <mergeCell ref="AL124:AL129"/>
    <mergeCell ref="AM124:AM129"/>
    <mergeCell ref="AN124:AN129"/>
    <mergeCell ref="AT118:AT123"/>
    <mergeCell ref="AU118:AU123"/>
    <mergeCell ref="AV118:AV123"/>
    <mergeCell ref="AW118:AW123"/>
    <mergeCell ref="AX118:AX123"/>
    <mergeCell ref="AY118:AY123"/>
    <mergeCell ref="AN118:AN123"/>
    <mergeCell ref="AH130:AH133"/>
    <mergeCell ref="AI130:AI133"/>
    <mergeCell ref="AJ130:AJ133"/>
    <mergeCell ref="AK130:AK133"/>
    <mergeCell ref="AU124:AU129"/>
    <mergeCell ref="AV124:AV129"/>
    <mergeCell ref="AW124:AW129"/>
    <mergeCell ref="AX124:AX129"/>
    <mergeCell ref="AY124:AY129"/>
    <mergeCell ref="AX130:AX133"/>
    <mergeCell ref="AY130:AY133"/>
    <mergeCell ref="AZ130:AZ133"/>
    <mergeCell ref="A134:A139"/>
    <mergeCell ref="B134:B139"/>
    <mergeCell ref="C134:C139"/>
    <mergeCell ref="AH134:AH139"/>
    <mergeCell ref="AI134:AI139"/>
    <mergeCell ref="AJ134:AJ139"/>
    <mergeCell ref="AK134:AK139"/>
    <mergeCell ref="AR130:AR133"/>
    <mergeCell ref="AS130:AS133"/>
    <mergeCell ref="AT130:AT133"/>
    <mergeCell ref="AU130:AU133"/>
    <mergeCell ref="AV130:AV133"/>
    <mergeCell ref="AW130:AW133"/>
    <mergeCell ref="AL130:AL133"/>
    <mergeCell ref="AM130:AM133"/>
    <mergeCell ref="AN130:AN133"/>
    <mergeCell ref="AO130:AO133"/>
    <mergeCell ref="AP130:AP133"/>
    <mergeCell ref="AQ130:AQ133"/>
    <mergeCell ref="C130:C133"/>
    <mergeCell ref="AG130:AG133"/>
    <mergeCell ref="AX134:AX139"/>
    <mergeCell ref="AY134:AY139"/>
    <mergeCell ref="AZ134:AZ139"/>
    <mergeCell ref="A140:A145"/>
    <mergeCell ref="B140:B145"/>
    <mergeCell ref="C140:C145"/>
    <mergeCell ref="AH140:AH145"/>
    <mergeCell ref="AI140:AI145"/>
    <mergeCell ref="AJ140:AJ145"/>
    <mergeCell ref="AK140:AK145"/>
    <mergeCell ref="AR134:AR139"/>
    <mergeCell ref="AS134:AS139"/>
    <mergeCell ref="AT134:AT139"/>
    <mergeCell ref="AU134:AU139"/>
    <mergeCell ref="AV134:AV139"/>
    <mergeCell ref="AW134:AW139"/>
    <mergeCell ref="AL134:AL139"/>
    <mergeCell ref="AM134:AM139"/>
    <mergeCell ref="AN134:AN139"/>
    <mergeCell ref="AO134:AO139"/>
    <mergeCell ref="AP134:AP139"/>
    <mergeCell ref="AQ134:AQ139"/>
    <mergeCell ref="AX140:AX145"/>
    <mergeCell ref="AY140:AY145"/>
    <mergeCell ref="AZ140:AZ145"/>
    <mergeCell ref="A146:C148"/>
    <mergeCell ref="AH146:AH148"/>
    <mergeCell ref="AI146:AI148"/>
    <mergeCell ref="AJ146:AJ148"/>
    <mergeCell ref="AK146:AK148"/>
    <mergeCell ref="AL146:AL148"/>
    <mergeCell ref="AM146:AM148"/>
    <mergeCell ref="AR140:AR145"/>
    <mergeCell ref="AS140:AS145"/>
    <mergeCell ref="AT140:AT145"/>
    <mergeCell ref="AU140:AU145"/>
    <mergeCell ref="AV140:AV145"/>
    <mergeCell ref="AW140:AW145"/>
    <mergeCell ref="AL140:AL145"/>
    <mergeCell ref="AM140:AM145"/>
    <mergeCell ref="AN140:AN145"/>
    <mergeCell ref="AO140:AO145"/>
    <mergeCell ref="AP140:AP145"/>
    <mergeCell ref="AQ140:AQ145"/>
    <mergeCell ref="AZ146:AZ148"/>
    <mergeCell ref="B151:D151"/>
    <mergeCell ref="E151:S151"/>
    <mergeCell ref="B152:D152"/>
    <mergeCell ref="E152:S152"/>
    <mergeCell ref="B153:D153"/>
    <mergeCell ref="E153:S153"/>
    <mergeCell ref="AT146:AT148"/>
    <mergeCell ref="AU146:AU148"/>
    <mergeCell ref="AV146:AV148"/>
    <mergeCell ref="AW146:AW148"/>
    <mergeCell ref="AX146:AX148"/>
    <mergeCell ref="AY146:AY148"/>
    <mergeCell ref="AN146:AN148"/>
    <mergeCell ref="AO146:AO148"/>
    <mergeCell ref="AP146:AP148"/>
    <mergeCell ref="AQ146:AQ148"/>
    <mergeCell ref="AR146:AR148"/>
    <mergeCell ref="AS146:AS148"/>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74B77-F2AA-4989-B860-8F3BF2A69B43}">
  <dimension ref="A1:K46"/>
  <sheetViews>
    <sheetView showGridLines="0" zoomScaleNormal="100" workbookViewId="0">
      <selection activeCell="J1" sqref="J1"/>
    </sheetView>
  </sheetViews>
  <sheetFormatPr baseColWidth="10" defaultColWidth="11.42578125" defaultRowHeight="12.75" x14ac:dyDescent="0.25"/>
  <cols>
    <col min="1" max="1" width="17.42578125" style="348" customWidth="1"/>
    <col min="2" max="2" width="24.28515625" style="348" customWidth="1"/>
    <col min="3" max="3" width="24.140625" style="348" customWidth="1"/>
    <col min="4" max="7" width="24" style="348" customWidth="1"/>
    <col min="8" max="8" width="24.42578125" style="348" customWidth="1"/>
    <col min="9" max="9" width="20.140625" style="348" customWidth="1"/>
    <col min="10" max="10" width="19.85546875" style="367" customWidth="1"/>
    <col min="11" max="11" width="14.5703125" style="348" customWidth="1"/>
    <col min="12" max="16384" width="11.42578125" style="348"/>
  </cols>
  <sheetData>
    <row r="1" spans="1:11" ht="27.75" customHeight="1" x14ac:dyDescent="0.25">
      <c r="A1" s="343" t="s">
        <v>419</v>
      </c>
      <c r="B1" s="343" t="s">
        <v>420</v>
      </c>
      <c r="C1" s="344" t="s">
        <v>421</v>
      </c>
      <c r="D1" s="345" t="s">
        <v>422</v>
      </c>
      <c r="E1" s="346" t="s">
        <v>423</v>
      </c>
      <c r="F1" s="346" t="s">
        <v>424</v>
      </c>
      <c r="G1" s="346" t="s">
        <v>425</v>
      </c>
      <c r="H1" s="343" t="s">
        <v>426</v>
      </c>
      <c r="I1" s="343" t="s">
        <v>410</v>
      </c>
      <c r="J1" s="347">
        <f>+INVERSIÓN!BA11</f>
        <v>1583535494</v>
      </c>
      <c r="K1" s="347">
        <v>5000</v>
      </c>
    </row>
    <row r="2" spans="1:11" ht="17.25" customHeight="1" x14ac:dyDescent="0.25">
      <c r="A2" s="349">
        <v>1</v>
      </c>
      <c r="B2" s="350" t="s">
        <v>332</v>
      </c>
      <c r="C2" s="350">
        <v>81</v>
      </c>
      <c r="D2" s="351">
        <v>514</v>
      </c>
      <c r="E2" s="352">
        <v>495</v>
      </c>
      <c r="F2" s="352">
        <f>+VLOOKUP(B2,[6]TERRITORIALIZACIÓN!C$10:AE$129,29,0)</f>
        <v>150</v>
      </c>
      <c r="G2" s="352">
        <f>+E2+F2</f>
        <v>645</v>
      </c>
      <c r="H2" s="353">
        <f>+AVERAGE(C2,D2,G2)</f>
        <v>413.33333333333331</v>
      </c>
      <c r="I2" s="354">
        <f>+H2/$H$22</f>
        <v>5.0184143429519615E-2</v>
      </c>
      <c r="J2" s="355">
        <f>+ROUND($J$1*I2,0)</f>
        <v>79468372</v>
      </c>
      <c r="K2" s="355">
        <f>+ROUND($K$1*I2,0)</f>
        <v>251</v>
      </c>
    </row>
    <row r="3" spans="1:11" ht="17.25" customHeight="1" x14ac:dyDescent="0.25">
      <c r="A3" s="349">
        <v>2</v>
      </c>
      <c r="B3" s="350" t="s">
        <v>337</v>
      </c>
      <c r="C3" s="350">
        <v>71</v>
      </c>
      <c r="D3" s="351">
        <v>105</v>
      </c>
      <c r="E3" s="352">
        <v>42</v>
      </c>
      <c r="F3" s="352">
        <f>+VLOOKUP(B3,[6]TERRITORIALIZACIÓN!C$10:AE$129,29,0)</f>
        <v>61</v>
      </c>
      <c r="G3" s="352">
        <f t="shared" ref="G3:G21" si="0">+E3+F3</f>
        <v>103</v>
      </c>
      <c r="H3" s="353">
        <f t="shared" ref="H3:H21" si="1">+AVERAGE(C3,D3,G3)</f>
        <v>93</v>
      </c>
      <c r="I3" s="354">
        <f>+H3/$H$22</f>
        <v>1.1291432271641914E-2</v>
      </c>
      <c r="J3" s="355">
        <f t="shared" ref="J3:J20" si="2">+ROUND($J$1*I3,0)</f>
        <v>17880384</v>
      </c>
      <c r="K3" s="355">
        <f t="shared" ref="K3:K21" si="3">+ROUND($K$1*I3,0)</f>
        <v>56</v>
      </c>
    </row>
    <row r="4" spans="1:11" ht="17.25" customHeight="1" x14ac:dyDescent="0.25">
      <c r="A4" s="349">
        <v>3</v>
      </c>
      <c r="B4" s="350" t="s">
        <v>339</v>
      </c>
      <c r="C4" s="350">
        <v>26</v>
      </c>
      <c r="D4" s="351">
        <v>37</v>
      </c>
      <c r="E4" s="352">
        <v>27</v>
      </c>
      <c r="F4" s="352">
        <f>+VLOOKUP(B4,[6]TERRITORIALIZACIÓN!C$10:AE$129,29,0)</f>
        <v>93</v>
      </c>
      <c r="G4" s="352">
        <f t="shared" si="0"/>
        <v>120</v>
      </c>
      <c r="H4" s="353">
        <f t="shared" si="1"/>
        <v>61</v>
      </c>
      <c r="I4" s="354">
        <f t="shared" ref="I4:I21" si="4">+H4/$H$22</f>
        <v>7.4062082641952335E-3</v>
      </c>
      <c r="J4" s="355">
        <f t="shared" si="2"/>
        <v>11727994</v>
      </c>
      <c r="K4" s="355">
        <f t="shared" si="3"/>
        <v>37</v>
      </c>
    </row>
    <row r="5" spans="1:11" ht="17.25" customHeight="1" x14ac:dyDescent="0.25">
      <c r="A5" s="349">
        <v>4</v>
      </c>
      <c r="B5" s="350" t="s">
        <v>341</v>
      </c>
      <c r="C5" s="350">
        <v>65</v>
      </c>
      <c r="D5" s="351">
        <v>166</v>
      </c>
      <c r="E5" s="352">
        <v>54</v>
      </c>
      <c r="F5" s="352">
        <f>+VLOOKUP(B5,[6]TERRITORIALIZACIÓN!C$10:AE$129,29,0)</f>
        <v>57</v>
      </c>
      <c r="G5" s="352">
        <f t="shared" si="0"/>
        <v>111</v>
      </c>
      <c r="H5" s="353">
        <f t="shared" si="1"/>
        <v>114</v>
      </c>
      <c r="I5" s="354">
        <f t="shared" si="4"/>
        <v>1.3841110526528796E-2</v>
      </c>
      <c r="J5" s="355">
        <f t="shared" si="2"/>
        <v>21917890</v>
      </c>
      <c r="K5" s="355">
        <f t="shared" si="3"/>
        <v>69</v>
      </c>
    </row>
    <row r="6" spans="1:11" ht="17.25" customHeight="1" x14ac:dyDescent="0.25">
      <c r="A6" s="349">
        <v>5</v>
      </c>
      <c r="B6" s="350" t="s">
        <v>343</v>
      </c>
      <c r="C6" s="350">
        <v>83</v>
      </c>
      <c r="D6" s="351">
        <v>64</v>
      </c>
      <c r="E6" s="352">
        <v>58</v>
      </c>
      <c r="F6" s="352">
        <f>+VLOOKUP(B6,[6]TERRITORIALIZACIÓN!C$10:AE$129,29,0)</f>
        <v>37</v>
      </c>
      <c r="G6" s="352">
        <f t="shared" si="0"/>
        <v>95</v>
      </c>
      <c r="H6" s="353">
        <f t="shared" si="1"/>
        <v>80.666666666666671</v>
      </c>
      <c r="I6" s="354">
        <f t="shared" si="4"/>
        <v>9.7940021854385061E-3</v>
      </c>
      <c r="J6" s="355">
        <f t="shared" si="2"/>
        <v>15509150</v>
      </c>
      <c r="K6" s="355">
        <f t="shared" si="3"/>
        <v>49</v>
      </c>
    </row>
    <row r="7" spans="1:11" ht="17.25" customHeight="1" x14ac:dyDescent="0.25">
      <c r="A7" s="349">
        <v>6</v>
      </c>
      <c r="B7" s="350" t="s">
        <v>345</v>
      </c>
      <c r="C7" s="350">
        <v>81</v>
      </c>
      <c r="D7" s="351">
        <v>102</v>
      </c>
      <c r="E7" s="352">
        <v>28</v>
      </c>
      <c r="F7" s="352">
        <f>+VLOOKUP(B7,[6]TERRITORIALIZACIÓN!C$10:AE$129,29,0)</f>
        <v>48</v>
      </c>
      <c r="G7" s="352">
        <f t="shared" si="0"/>
        <v>76</v>
      </c>
      <c r="H7" s="353">
        <f t="shared" si="1"/>
        <v>86.333333333333329</v>
      </c>
      <c r="I7" s="354">
        <f t="shared" si="4"/>
        <v>1.0482010603423854E-2</v>
      </c>
      <c r="J7" s="355">
        <f t="shared" si="2"/>
        <v>16598636</v>
      </c>
      <c r="K7" s="355">
        <f t="shared" si="3"/>
        <v>52</v>
      </c>
    </row>
    <row r="8" spans="1:11" ht="17.25" customHeight="1" x14ac:dyDescent="0.25">
      <c r="A8" s="349">
        <v>7</v>
      </c>
      <c r="B8" s="350" t="s">
        <v>347</v>
      </c>
      <c r="C8" s="350">
        <v>1423</v>
      </c>
      <c r="D8" s="351">
        <v>532</v>
      </c>
      <c r="E8" s="352">
        <v>265</v>
      </c>
      <c r="F8" s="352">
        <f>+VLOOKUP(B8,[6]TERRITORIALIZACIÓN!C$10:AE$129,29,0)</f>
        <v>115</v>
      </c>
      <c r="G8" s="352">
        <f t="shared" si="0"/>
        <v>380</v>
      </c>
      <c r="H8" s="353">
        <f t="shared" si="1"/>
        <v>778.33333333333337</v>
      </c>
      <c r="I8" s="354">
        <f t="shared" si="4"/>
        <v>9.4499979764458314E-2</v>
      </c>
      <c r="J8" s="355">
        <f t="shared" si="2"/>
        <v>149644072</v>
      </c>
      <c r="K8" s="355">
        <f t="shared" si="3"/>
        <v>472</v>
      </c>
    </row>
    <row r="9" spans="1:11" ht="17.25" customHeight="1" x14ac:dyDescent="0.25">
      <c r="A9" s="349">
        <v>8</v>
      </c>
      <c r="B9" s="350" t="s">
        <v>349</v>
      </c>
      <c r="C9" s="350">
        <v>145</v>
      </c>
      <c r="D9" s="351">
        <v>321</v>
      </c>
      <c r="E9" s="352">
        <v>177</v>
      </c>
      <c r="F9" s="352">
        <f>+VLOOKUP(B9,[6]TERRITORIALIZACIÓN!C$10:AE$129,29,0)</f>
        <v>200</v>
      </c>
      <c r="G9" s="352">
        <f t="shared" si="0"/>
        <v>377</v>
      </c>
      <c r="H9" s="353">
        <f t="shared" si="1"/>
        <v>281</v>
      </c>
      <c r="I9" s="354">
        <f t="shared" si="4"/>
        <v>3.4117123315391157E-2</v>
      </c>
      <c r="J9" s="355">
        <f t="shared" si="2"/>
        <v>54025676</v>
      </c>
      <c r="K9" s="355">
        <f t="shared" si="3"/>
        <v>171</v>
      </c>
    </row>
    <row r="10" spans="1:11" ht="17.25" customHeight="1" x14ac:dyDescent="0.25">
      <c r="A10" s="349">
        <v>9</v>
      </c>
      <c r="B10" s="350" t="s">
        <v>351</v>
      </c>
      <c r="C10" s="350">
        <v>3478</v>
      </c>
      <c r="D10" s="351">
        <v>3280</v>
      </c>
      <c r="E10" s="352">
        <v>667</v>
      </c>
      <c r="F10" s="352">
        <f>+VLOOKUP(B10,[6]TERRITORIALIZACIÓN!C$10:AE$129,29,0)</f>
        <v>898</v>
      </c>
      <c r="G10" s="352">
        <f t="shared" si="0"/>
        <v>1565</v>
      </c>
      <c r="H10" s="353">
        <f t="shared" si="1"/>
        <v>2774.3333333333335</v>
      </c>
      <c r="I10" s="354">
        <f t="shared" si="4"/>
        <v>0.33684082722894498</v>
      </c>
      <c r="J10" s="355">
        <f>+ROUND($J$1*I10,0)-1</f>
        <v>533399405</v>
      </c>
      <c r="K10" s="355">
        <f>+ROUND($K$1*I10,0)+2</f>
        <v>1686</v>
      </c>
    </row>
    <row r="11" spans="1:11" ht="17.25" customHeight="1" x14ac:dyDescent="0.25">
      <c r="A11" s="349">
        <v>10</v>
      </c>
      <c r="B11" s="350" t="s">
        <v>353</v>
      </c>
      <c r="C11" s="350">
        <v>127</v>
      </c>
      <c r="D11" s="351">
        <v>742</v>
      </c>
      <c r="E11" s="352">
        <v>688</v>
      </c>
      <c r="F11" s="352">
        <f>+VLOOKUP(B11,[6]TERRITORIALIZACIÓN!C$10:AE$129,29,0)</f>
        <v>183</v>
      </c>
      <c r="G11" s="352">
        <f t="shared" si="0"/>
        <v>871</v>
      </c>
      <c r="H11" s="353">
        <f t="shared" si="1"/>
        <v>580</v>
      </c>
      <c r="I11" s="354">
        <f t="shared" si="4"/>
        <v>7.0419685134971072E-2</v>
      </c>
      <c r="J11" s="355">
        <f t="shared" si="2"/>
        <v>111512071</v>
      </c>
      <c r="K11" s="355">
        <f t="shared" si="3"/>
        <v>352</v>
      </c>
    </row>
    <row r="12" spans="1:11" ht="17.25" customHeight="1" x14ac:dyDescent="0.25">
      <c r="A12" s="349">
        <v>11</v>
      </c>
      <c r="B12" s="350" t="s">
        <v>355</v>
      </c>
      <c r="C12" s="350">
        <v>145</v>
      </c>
      <c r="D12" s="351">
        <v>549</v>
      </c>
      <c r="E12" s="352">
        <v>565</v>
      </c>
      <c r="F12" s="352">
        <f>+VLOOKUP(B12,[6]TERRITORIALIZACIÓN!C$10:AE$129,29,0)</f>
        <v>408</v>
      </c>
      <c r="G12" s="352">
        <f t="shared" si="0"/>
        <v>973</v>
      </c>
      <c r="H12" s="353">
        <f t="shared" si="1"/>
        <v>555.66666666666663</v>
      </c>
      <c r="I12" s="354">
        <f t="shared" si="4"/>
        <v>6.7465296045975162E-2</v>
      </c>
      <c r="J12" s="355">
        <f t="shared" si="2"/>
        <v>106833691</v>
      </c>
      <c r="K12" s="355">
        <f t="shared" si="3"/>
        <v>337</v>
      </c>
    </row>
    <row r="13" spans="1:11" ht="17.25" customHeight="1" x14ac:dyDescent="0.25">
      <c r="A13" s="349">
        <v>12</v>
      </c>
      <c r="B13" s="350" t="s">
        <v>357</v>
      </c>
      <c r="C13" s="350">
        <v>30</v>
      </c>
      <c r="D13" s="351">
        <v>126</v>
      </c>
      <c r="E13" s="352">
        <v>40</v>
      </c>
      <c r="F13" s="352">
        <f>+VLOOKUP(B13,[6]TERRITORIALIZACIÓN!C$10:AE$129,29,0)</f>
        <v>105</v>
      </c>
      <c r="G13" s="352">
        <f t="shared" si="0"/>
        <v>145</v>
      </c>
      <c r="H13" s="353">
        <f t="shared" si="1"/>
        <v>100.33333333333333</v>
      </c>
      <c r="I13" s="354">
        <f t="shared" si="4"/>
        <v>1.2181796106681778E-2</v>
      </c>
      <c r="J13" s="355">
        <f t="shared" si="2"/>
        <v>19290307</v>
      </c>
      <c r="K13" s="355">
        <f t="shared" si="3"/>
        <v>61</v>
      </c>
    </row>
    <row r="14" spans="1:11" ht="17.25" customHeight="1" x14ac:dyDescent="0.25">
      <c r="A14" s="349">
        <v>13</v>
      </c>
      <c r="B14" s="350" t="s">
        <v>359</v>
      </c>
      <c r="C14" s="350">
        <v>71</v>
      </c>
      <c r="D14" s="351">
        <v>126</v>
      </c>
      <c r="E14" s="352">
        <v>50</v>
      </c>
      <c r="F14" s="352">
        <f>+VLOOKUP(B14,[6]TERRITORIALIZACIÓN!C$10:AE$129,29,0)</f>
        <v>135</v>
      </c>
      <c r="G14" s="352">
        <f t="shared" si="0"/>
        <v>185</v>
      </c>
      <c r="H14" s="353">
        <f t="shared" si="1"/>
        <v>127.33333333333333</v>
      </c>
      <c r="I14" s="354">
        <f t="shared" si="4"/>
        <v>1.5459953862964913E-2</v>
      </c>
      <c r="J14" s="355">
        <f t="shared" si="2"/>
        <v>24481386</v>
      </c>
      <c r="K14" s="355">
        <f t="shared" si="3"/>
        <v>77</v>
      </c>
    </row>
    <row r="15" spans="1:11" ht="17.25" customHeight="1" x14ac:dyDescent="0.25">
      <c r="A15" s="349">
        <v>14</v>
      </c>
      <c r="B15" s="350" t="s">
        <v>361</v>
      </c>
      <c r="C15" s="350">
        <v>34</v>
      </c>
      <c r="D15" s="351">
        <v>42</v>
      </c>
      <c r="E15" s="352">
        <v>32</v>
      </c>
      <c r="F15" s="352">
        <f>+VLOOKUP(B15,[6]TERRITORIALIZACIÓN!C$10:AE$129,29,0)</f>
        <v>33</v>
      </c>
      <c r="G15" s="352">
        <f t="shared" si="0"/>
        <v>65</v>
      </c>
      <c r="H15" s="353">
        <f t="shared" si="1"/>
        <v>47</v>
      </c>
      <c r="I15" s="354">
        <f t="shared" si="4"/>
        <v>5.7064227609373115E-3</v>
      </c>
      <c r="J15" s="355">
        <f t="shared" si="2"/>
        <v>9036323</v>
      </c>
      <c r="K15" s="355">
        <f t="shared" si="3"/>
        <v>29</v>
      </c>
    </row>
    <row r="16" spans="1:11" ht="17.25" customHeight="1" x14ac:dyDescent="0.25">
      <c r="A16" s="349">
        <v>15</v>
      </c>
      <c r="B16" s="350" t="s">
        <v>363</v>
      </c>
      <c r="C16" s="350">
        <v>53</v>
      </c>
      <c r="D16" s="351">
        <v>73</v>
      </c>
      <c r="E16" s="352">
        <v>32</v>
      </c>
      <c r="F16" s="352">
        <f>+VLOOKUP(B16,[6]TERRITORIALIZACIÓN!C$10:AE$129,29,0)</f>
        <v>42</v>
      </c>
      <c r="G16" s="352">
        <f t="shared" si="0"/>
        <v>74</v>
      </c>
      <c r="H16" s="353">
        <f t="shared" si="1"/>
        <v>66.666666666666671</v>
      </c>
      <c r="I16" s="354">
        <f t="shared" si="4"/>
        <v>8.0942166821805842E-3</v>
      </c>
      <c r="J16" s="355">
        <f t="shared" si="2"/>
        <v>12817479</v>
      </c>
      <c r="K16" s="355">
        <f t="shared" si="3"/>
        <v>40</v>
      </c>
    </row>
    <row r="17" spans="1:11" ht="17.25" customHeight="1" x14ac:dyDescent="0.25">
      <c r="A17" s="349">
        <v>16</v>
      </c>
      <c r="B17" s="350" t="s">
        <v>365</v>
      </c>
      <c r="C17" s="350">
        <v>176</v>
      </c>
      <c r="D17" s="351">
        <v>219</v>
      </c>
      <c r="E17" s="352">
        <v>107</v>
      </c>
      <c r="F17" s="352">
        <f>+VLOOKUP(B17,[6]TERRITORIALIZACIÓN!C$10:AE$129,29,0)</f>
        <v>140</v>
      </c>
      <c r="G17" s="352">
        <f t="shared" si="0"/>
        <v>247</v>
      </c>
      <c r="H17" s="353">
        <f t="shared" si="1"/>
        <v>214</v>
      </c>
      <c r="I17" s="354">
        <f t="shared" si="4"/>
        <v>2.5982435549799673E-2</v>
      </c>
      <c r="J17" s="355">
        <f t="shared" si="2"/>
        <v>41144109</v>
      </c>
      <c r="K17" s="355">
        <f t="shared" si="3"/>
        <v>130</v>
      </c>
    </row>
    <row r="18" spans="1:11" ht="17.25" customHeight="1" x14ac:dyDescent="0.25">
      <c r="A18" s="349">
        <v>17</v>
      </c>
      <c r="B18" s="350" t="s">
        <v>367</v>
      </c>
      <c r="C18" s="350">
        <v>29</v>
      </c>
      <c r="D18" s="351">
        <v>46</v>
      </c>
      <c r="E18" s="352">
        <v>9</v>
      </c>
      <c r="F18" s="352">
        <f>+VLOOKUP(B18,[6]TERRITORIALIZACIÓN!C$10:AE$129,29,0)</f>
        <v>19</v>
      </c>
      <c r="G18" s="352">
        <f t="shared" si="0"/>
        <v>28</v>
      </c>
      <c r="H18" s="353">
        <f t="shared" si="1"/>
        <v>34.333333333333336</v>
      </c>
      <c r="I18" s="354">
        <f t="shared" si="4"/>
        <v>4.1685215913230007E-3</v>
      </c>
      <c r="J18" s="355">
        <f t="shared" si="2"/>
        <v>6601002</v>
      </c>
      <c r="K18" s="355">
        <f t="shared" si="3"/>
        <v>21</v>
      </c>
    </row>
    <row r="19" spans="1:11" ht="17.25" customHeight="1" x14ac:dyDescent="0.25">
      <c r="A19" s="349">
        <v>18</v>
      </c>
      <c r="B19" s="356" t="s">
        <v>369</v>
      </c>
      <c r="C19" s="356">
        <v>76</v>
      </c>
      <c r="D19" s="351">
        <v>67</v>
      </c>
      <c r="E19" s="352">
        <v>63</v>
      </c>
      <c r="F19" s="352">
        <f>+VLOOKUP(B19,[6]TERRITORIALIZACIÓN!C$10:AE$129,29,0)</f>
        <v>67</v>
      </c>
      <c r="G19" s="352">
        <f t="shared" si="0"/>
        <v>130</v>
      </c>
      <c r="H19" s="353">
        <f t="shared" si="1"/>
        <v>91</v>
      </c>
      <c r="I19" s="354">
        <f t="shared" si="4"/>
        <v>1.1048605771176495E-2</v>
      </c>
      <c r="J19" s="355">
        <f t="shared" si="2"/>
        <v>17495859</v>
      </c>
      <c r="K19" s="355">
        <f t="shared" si="3"/>
        <v>55</v>
      </c>
    </row>
    <row r="20" spans="1:11" ht="17.25" customHeight="1" x14ac:dyDescent="0.25">
      <c r="A20" s="349">
        <v>19</v>
      </c>
      <c r="B20" s="350" t="s">
        <v>371</v>
      </c>
      <c r="C20" s="350">
        <v>100</v>
      </c>
      <c r="D20" s="351">
        <v>185</v>
      </c>
      <c r="E20" s="352">
        <v>58</v>
      </c>
      <c r="F20" s="352">
        <f>+VLOOKUP(B20,[6]TERRITORIALIZACIÓN!C$10:AE$129,29,0)</f>
        <v>87</v>
      </c>
      <c r="G20" s="352">
        <f t="shared" si="0"/>
        <v>145</v>
      </c>
      <c r="H20" s="353">
        <f t="shared" si="1"/>
        <v>143.33333333333334</v>
      </c>
      <c r="I20" s="354">
        <f t="shared" si="4"/>
        <v>1.7402565866688254E-2</v>
      </c>
      <c r="J20" s="355">
        <f t="shared" si="2"/>
        <v>27557581</v>
      </c>
      <c r="K20" s="355">
        <f t="shared" si="3"/>
        <v>87</v>
      </c>
    </row>
    <row r="21" spans="1:11" ht="17.25" customHeight="1" x14ac:dyDescent="0.25">
      <c r="A21" s="349">
        <v>20</v>
      </c>
      <c r="B21" s="350" t="s">
        <v>373</v>
      </c>
      <c r="C21" s="350">
        <v>1301</v>
      </c>
      <c r="D21" s="357">
        <v>2990</v>
      </c>
      <c r="E21" s="352">
        <v>55</v>
      </c>
      <c r="F21" s="352">
        <f>+VLOOKUP(B21,[6]TERRITORIALIZACIÓN!C$10:AE$129,29,0)</f>
        <v>438</v>
      </c>
      <c r="G21" s="352">
        <f t="shared" si="0"/>
        <v>493</v>
      </c>
      <c r="H21" s="353">
        <f t="shared" si="1"/>
        <v>1594.6666666666667</v>
      </c>
      <c r="I21" s="354">
        <f t="shared" si="4"/>
        <v>0.19361366303775956</v>
      </c>
      <c r="J21" s="355">
        <f>+ROUND($J$1*I21,0)</f>
        <v>306594108</v>
      </c>
      <c r="K21" s="355">
        <f t="shared" si="3"/>
        <v>968</v>
      </c>
    </row>
    <row r="22" spans="1:11" ht="25.5" customHeight="1" x14ac:dyDescent="0.25">
      <c r="A22" s="970" t="s">
        <v>267</v>
      </c>
      <c r="B22" s="971"/>
      <c r="C22" s="358">
        <f>SUM(C2:C21)</f>
        <v>7595</v>
      </c>
      <c r="D22" s="358">
        <f t="shared" ref="D22:K22" si="5">SUM(D2:D21)</f>
        <v>10286</v>
      </c>
      <c r="E22" s="358">
        <f t="shared" si="5"/>
        <v>3512</v>
      </c>
      <c r="F22" s="358">
        <f t="shared" si="5"/>
        <v>3316</v>
      </c>
      <c r="G22" s="358">
        <f t="shared" si="5"/>
        <v>6828</v>
      </c>
      <c r="H22" s="359">
        <f t="shared" si="5"/>
        <v>8236.3333333333321</v>
      </c>
      <c r="I22" s="360">
        <f t="shared" si="5"/>
        <v>1.0000000000000002</v>
      </c>
      <c r="J22" s="361">
        <f t="shared" si="5"/>
        <v>1583535495</v>
      </c>
      <c r="K22" s="361">
        <f t="shared" si="5"/>
        <v>5000</v>
      </c>
    </row>
    <row r="24" spans="1:11" ht="23.25" customHeight="1" x14ac:dyDescent="0.25">
      <c r="B24" s="343" t="s">
        <v>419</v>
      </c>
      <c r="C24" s="343" t="s">
        <v>420</v>
      </c>
      <c r="D24" s="346" t="s">
        <v>424</v>
      </c>
      <c r="E24" s="346" t="s">
        <v>410</v>
      </c>
      <c r="F24" s="362">
        <f>+[5]INVERSIÓN!V14</f>
        <v>5000</v>
      </c>
      <c r="G24" s="363">
        <f>+[5]INVERSIÓN!W14</f>
        <v>0</v>
      </c>
      <c r="H24" s="363">
        <f>+[5]INVERSIÓN!Y14</f>
        <v>1032</v>
      </c>
      <c r="I24" s="363">
        <f>+[5]INVERSIÓN!AA14</f>
        <v>2034</v>
      </c>
      <c r="J24" s="363">
        <f>INVERSIÓN!BE14</f>
        <v>155171953</v>
      </c>
    </row>
    <row r="25" spans="1:11" ht="17.25" customHeight="1" x14ac:dyDescent="0.25">
      <c r="B25" s="349">
        <v>1</v>
      </c>
      <c r="C25" s="350" t="s">
        <v>332</v>
      </c>
      <c r="D25" s="352">
        <v>150</v>
      </c>
      <c r="E25" s="364">
        <f>+D25/$D$45</f>
        <v>4.5235223160434261E-2</v>
      </c>
      <c r="F25" s="352">
        <f>+ROUND($F$24*E25,0)</f>
        <v>226</v>
      </c>
      <c r="G25" s="352">
        <f>+ROUND($G$24*E25,0)</f>
        <v>0</v>
      </c>
      <c r="H25" s="352">
        <f>+ROUND($H$24*E25,0)</f>
        <v>47</v>
      </c>
      <c r="I25" s="352">
        <f>+ROUND($I$24*E25,0)</f>
        <v>92</v>
      </c>
      <c r="J25" s="352">
        <f>+ROUND($J$24*E25,0)</f>
        <v>7019238</v>
      </c>
    </row>
    <row r="26" spans="1:11" ht="17.25" customHeight="1" x14ac:dyDescent="0.25">
      <c r="B26" s="349">
        <v>2</v>
      </c>
      <c r="C26" s="350" t="s">
        <v>337</v>
      </c>
      <c r="D26" s="352">
        <v>61</v>
      </c>
      <c r="E26" s="364">
        <f t="shared" ref="E26:E44" si="6">+D26/$D$45</f>
        <v>1.83956574185766E-2</v>
      </c>
      <c r="F26" s="352">
        <f t="shared" ref="F26:F44" si="7">+ROUND($F$24*E26,0)</f>
        <v>92</v>
      </c>
      <c r="G26" s="352">
        <f t="shared" ref="G26:G44" si="8">+ROUND($G$24*E26,0)</f>
        <v>0</v>
      </c>
      <c r="H26" s="352">
        <f t="shared" ref="H26:H44" si="9">+ROUND($H$24*E26,0)</f>
        <v>19</v>
      </c>
      <c r="I26" s="352">
        <f t="shared" ref="I26:I44" si="10">+ROUND($I$24*E26,0)</f>
        <v>37</v>
      </c>
      <c r="J26" s="352">
        <f t="shared" ref="J26:J44" si="11">+ROUND($J$24*E26,0)</f>
        <v>2854490</v>
      </c>
    </row>
    <row r="27" spans="1:11" ht="17.25" customHeight="1" x14ac:dyDescent="0.25">
      <c r="B27" s="349">
        <v>3</v>
      </c>
      <c r="C27" s="350" t="s">
        <v>339</v>
      </c>
      <c r="D27" s="352">
        <v>93</v>
      </c>
      <c r="E27" s="364">
        <f t="shared" si="6"/>
        <v>2.8045838359469239E-2</v>
      </c>
      <c r="F27" s="352">
        <f t="shared" si="7"/>
        <v>140</v>
      </c>
      <c r="G27" s="352">
        <f t="shared" si="8"/>
        <v>0</v>
      </c>
      <c r="H27" s="352">
        <f t="shared" si="9"/>
        <v>29</v>
      </c>
      <c r="I27" s="352">
        <f t="shared" si="10"/>
        <v>57</v>
      </c>
      <c r="J27" s="352">
        <f t="shared" si="11"/>
        <v>4351928</v>
      </c>
    </row>
    <row r="28" spans="1:11" ht="17.25" customHeight="1" x14ac:dyDescent="0.25">
      <c r="B28" s="349">
        <v>4</v>
      </c>
      <c r="C28" s="350" t="s">
        <v>341</v>
      </c>
      <c r="D28" s="352">
        <v>57</v>
      </c>
      <c r="E28" s="364">
        <f t="shared" si="6"/>
        <v>1.7189384800965019E-2</v>
      </c>
      <c r="F28" s="352">
        <f t="shared" si="7"/>
        <v>86</v>
      </c>
      <c r="G28" s="352">
        <f t="shared" si="8"/>
        <v>0</v>
      </c>
      <c r="H28" s="352">
        <f t="shared" si="9"/>
        <v>18</v>
      </c>
      <c r="I28" s="352">
        <f t="shared" si="10"/>
        <v>35</v>
      </c>
      <c r="J28" s="352">
        <f t="shared" si="11"/>
        <v>2667310</v>
      </c>
    </row>
    <row r="29" spans="1:11" ht="17.25" customHeight="1" x14ac:dyDescent="0.25">
      <c r="B29" s="349">
        <v>5</v>
      </c>
      <c r="C29" s="350" t="s">
        <v>343</v>
      </c>
      <c r="D29" s="352">
        <v>37</v>
      </c>
      <c r="E29" s="364">
        <f t="shared" si="6"/>
        <v>1.1158021712907118E-2</v>
      </c>
      <c r="F29" s="352">
        <f t="shared" si="7"/>
        <v>56</v>
      </c>
      <c r="G29" s="352">
        <f t="shared" si="8"/>
        <v>0</v>
      </c>
      <c r="H29" s="352">
        <f t="shared" si="9"/>
        <v>12</v>
      </c>
      <c r="I29" s="352">
        <f t="shared" si="10"/>
        <v>23</v>
      </c>
      <c r="J29" s="352">
        <f t="shared" si="11"/>
        <v>1731412</v>
      </c>
    </row>
    <row r="30" spans="1:11" ht="17.25" customHeight="1" x14ac:dyDescent="0.25">
      <c r="B30" s="349">
        <v>6</v>
      </c>
      <c r="C30" s="350" t="s">
        <v>345</v>
      </c>
      <c r="D30" s="352">
        <v>48</v>
      </c>
      <c r="E30" s="364">
        <f t="shared" si="6"/>
        <v>1.4475271411338963E-2</v>
      </c>
      <c r="F30" s="352">
        <f t="shared" si="7"/>
        <v>72</v>
      </c>
      <c r="G30" s="352">
        <f t="shared" si="8"/>
        <v>0</v>
      </c>
      <c r="H30" s="352">
        <f t="shared" si="9"/>
        <v>15</v>
      </c>
      <c r="I30" s="352">
        <f t="shared" si="10"/>
        <v>29</v>
      </c>
      <c r="J30" s="352">
        <f t="shared" si="11"/>
        <v>2246156</v>
      </c>
    </row>
    <row r="31" spans="1:11" ht="17.25" customHeight="1" x14ac:dyDescent="0.25">
      <c r="B31" s="349">
        <v>7</v>
      </c>
      <c r="C31" s="350" t="s">
        <v>347</v>
      </c>
      <c r="D31" s="352">
        <v>115</v>
      </c>
      <c r="E31" s="364">
        <f t="shared" si="6"/>
        <v>3.4680337756332932E-2</v>
      </c>
      <c r="F31" s="352">
        <f t="shared" si="7"/>
        <v>173</v>
      </c>
      <c r="G31" s="352">
        <f t="shared" si="8"/>
        <v>0</v>
      </c>
      <c r="H31" s="352">
        <f t="shared" si="9"/>
        <v>36</v>
      </c>
      <c r="I31" s="352">
        <f t="shared" si="10"/>
        <v>71</v>
      </c>
      <c r="J31" s="352">
        <f t="shared" si="11"/>
        <v>5381416</v>
      </c>
    </row>
    <row r="32" spans="1:11" ht="17.25" customHeight="1" x14ac:dyDescent="0.25">
      <c r="B32" s="349">
        <v>8</v>
      </c>
      <c r="C32" s="350" t="s">
        <v>349</v>
      </c>
      <c r="D32" s="352">
        <v>200</v>
      </c>
      <c r="E32" s="364">
        <f t="shared" si="6"/>
        <v>6.0313630880579013E-2</v>
      </c>
      <c r="F32" s="352">
        <f t="shared" si="7"/>
        <v>302</v>
      </c>
      <c r="G32" s="352">
        <f t="shared" si="8"/>
        <v>0</v>
      </c>
      <c r="H32" s="352">
        <f t="shared" si="9"/>
        <v>62</v>
      </c>
      <c r="I32" s="352">
        <f t="shared" si="10"/>
        <v>123</v>
      </c>
      <c r="J32" s="352">
        <f t="shared" si="11"/>
        <v>9358984</v>
      </c>
    </row>
    <row r="33" spans="2:10" ht="17.25" customHeight="1" x14ac:dyDescent="0.25">
      <c r="B33" s="349">
        <v>9</v>
      </c>
      <c r="C33" s="350" t="s">
        <v>351</v>
      </c>
      <c r="D33" s="352">
        <v>898</v>
      </c>
      <c r="E33" s="364">
        <f t="shared" si="6"/>
        <v>0.27080820265379973</v>
      </c>
      <c r="F33" s="352">
        <f>+ROUND($F$24*E33,0)-1</f>
        <v>1353</v>
      </c>
      <c r="G33" s="352">
        <f>+ROUND($G$24*E33,0)+1</f>
        <v>1</v>
      </c>
      <c r="H33" s="352">
        <f t="shared" si="9"/>
        <v>279</v>
      </c>
      <c r="I33" s="352">
        <f>+ROUND($I$24*E33,0)-1</f>
        <v>550</v>
      </c>
      <c r="J33" s="352">
        <f>+ROUND($J$24*E33,0)-1</f>
        <v>42021837</v>
      </c>
    </row>
    <row r="34" spans="2:10" ht="17.25" customHeight="1" x14ac:dyDescent="0.25">
      <c r="B34" s="349">
        <v>10</v>
      </c>
      <c r="C34" s="350" t="s">
        <v>353</v>
      </c>
      <c r="D34" s="352">
        <v>183</v>
      </c>
      <c r="E34" s="364">
        <f t="shared" si="6"/>
        <v>5.5186972255729792E-2</v>
      </c>
      <c r="F34" s="352">
        <f t="shared" si="7"/>
        <v>276</v>
      </c>
      <c r="G34" s="352">
        <f t="shared" si="8"/>
        <v>0</v>
      </c>
      <c r="H34" s="352">
        <f t="shared" si="9"/>
        <v>57</v>
      </c>
      <c r="I34" s="352">
        <f t="shared" si="10"/>
        <v>112</v>
      </c>
      <c r="J34" s="352">
        <f t="shared" si="11"/>
        <v>8563470</v>
      </c>
    </row>
    <row r="35" spans="2:10" ht="17.25" customHeight="1" x14ac:dyDescent="0.25">
      <c r="B35" s="349">
        <v>11</v>
      </c>
      <c r="C35" s="350" t="s">
        <v>355</v>
      </c>
      <c r="D35" s="352">
        <v>408</v>
      </c>
      <c r="E35" s="364">
        <f t="shared" si="6"/>
        <v>0.12303980699638119</v>
      </c>
      <c r="F35" s="352">
        <f t="shared" si="7"/>
        <v>615</v>
      </c>
      <c r="G35" s="352">
        <f t="shared" si="8"/>
        <v>0</v>
      </c>
      <c r="H35" s="352">
        <f t="shared" si="9"/>
        <v>127</v>
      </c>
      <c r="I35" s="352">
        <f t="shared" si="10"/>
        <v>250</v>
      </c>
      <c r="J35" s="352">
        <f t="shared" si="11"/>
        <v>19092327</v>
      </c>
    </row>
    <row r="36" spans="2:10" ht="17.25" customHeight="1" x14ac:dyDescent="0.25">
      <c r="B36" s="349">
        <v>12</v>
      </c>
      <c r="C36" s="350" t="s">
        <v>357</v>
      </c>
      <c r="D36" s="352">
        <v>105</v>
      </c>
      <c r="E36" s="364">
        <f t="shared" si="6"/>
        <v>3.1664656212303979E-2</v>
      </c>
      <c r="F36" s="352">
        <f t="shared" si="7"/>
        <v>158</v>
      </c>
      <c r="G36" s="352">
        <f t="shared" si="8"/>
        <v>0</v>
      </c>
      <c r="H36" s="352">
        <f t="shared" si="9"/>
        <v>33</v>
      </c>
      <c r="I36" s="352">
        <f t="shared" si="10"/>
        <v>64</v>
      </c>
      <c r="J36" s="352">
        <f t="shared" si="11"/>
        <v>4913467</v>
      </c>
    </row>
    <row r="37" spans="2:10" ht="17.25" customHeight="1" x14ac:dyDescent="0.25">
      <c r="B37" s="349">
        <v>13</v>
      </c>
      <c r="C37" s="350" t="s">
        <v>359</v>
      </c>
      <c r="D37" s="352">
        <v>135</v>
      </c>
      <c r="E37" s="364">
        <f t="shared" si="6"/>
        <v>4.0711700844390832E-2</v>
      </c>
      <c r="F37" s="352">
        <f t="shared" si="7"/>
        <v>204</v>
      </c>
      <c r="G37" s="352">
        <f t="shared" si="8"/>
        <v>0</v>
      </c>
      <c r="H37" s="352">
        <f t="shared" si="9"/>
        <v>42</v>
      </c>
      <c r="I37" s="352">
        <f t="shared" si="10"/>
        <v>83</v>
      </c>
      <c r="J37" s="352">
        <f t="shared" si="11"/>
        <v>6317314</v>
      </c>
    </row>
    <row r="38" spans="2:10" ht="17.25" customHeight="1" x14ac:dyDescent="0.25">
      <c r="B38" s="349">
        <v>14</v>
      </c>
      <c r="C38" s="350" t="s">
        <v>361</v>
      </c>
      <c r="D38" s="352">
        <v>33</v>
      </c>
      <c r="E38" s="364">
        <f t="shared" si="6"/>
        <v>9.9517490952955364E-3</v>
      </c>
      <c r="F38" s="352">
        <f t="shared" si="7"/>
        <v>50</v>
      </c>
      <c r="G38" s="352">
        <f t="shared" si="8"/>
        <v>0</v>
      </c>
      <c r="H38" s="352">
        <f t="shared" si="9"/>
        <v>10</v>
      </c>
      <c r="I38" s="352">
        <f t="shared" si="10"/>
        <v>20</v>
      </c>
      <c r="J38" s="352">
        <f t="shared" si="11"/>
        <v>1544232</v>
      </c>
    </row>
    <row r="39" spans="2:10" ht="17.25" customHeight="1" x14ac:dyDescent="0.25">
      <c r="B39" s="349">
        <v>15</v>
      </c>
      <c r="C39" s="350" t="s">
        <v>363</v>
      </c>
      <c r="D39" s="352">
        <v>42</v>
      </c>
      <c r="E39" s="364">
        <f t="shared" si="6"/>
        <v>1.2665862484921592E-2</v>
      </c>
      <c r="F39" s="352">
        <f t="shared" si="7"/>
        <v>63</v>
      </c>
      <c r="G39" s="352">
        <f t="shared" si="8"/>
        <v>0</v>
      </c>
      <c r="H39" s="352">
        <f t="shared" si="9"/>
        <v>13</v>
      </c>
      <c r="I39" s="352">
        <f t="shared" si="10"/>
        <v>26</v>
      </c>
      <c r="J39" s="352">
        <f t="shared" si="11"/>
        <v>1965387</v>
      </c>
    </row>
    <row r="40" spans="2:10" ht="17.25" customHeight="1" x14ac:dyDescent="0.25">
      <c r="B40" s="349">
        <v>16</v>
      </c>
      <c r="C40" s="350" t="s">
        <v>365</v>
      </c>
      <c r="D40" s="352">
        <v>140</v>
      </c>
      <c r="E40" s="364">
        <f t="shared" si="6"/>
        <v>4.2219541616405308E-2</v>
      </c>
      <c r="F40" s="352">
        <f t="shared" si="7"/>
        <v>211</v>
      </c>
      <c r="G40" s="352">
        <f t="shared" si="8"/>
        <v>0</v>
      </c>
      <c r="H40" s="352">
        <f t="shared" si="9"/>
        <v>44</v>
      </c>
      <c r="I40" s="352">
        <f t="shared" si="10"/>
        <v>86</v>
      </c>
      <c r="J40" s="352">
        <f t="shared" si="11"/>
        <v>6551289</v>
      </c>
    </row>
    <row r="41" spans="2:10" ht="17.25" customHeight="1" x14ac:dyDescent="0.25">
      <c r="B41" s="349">
        <v>17</v>
      </c>
      <c r="C41" s="350" t="s">
        <v>367</v>
      </c>
      <c r="D41" s="352">
        <v>19</v>
      </c>
      <c r="E41" s="364">
        <f t="shared" si="6"/>
        <v>5.7297949336550056E-3</v>
      </c>
      <c r="F41" s="352">
        <f t="shared" si="7"/>
        <v>29</v>
      </c>
      <c r="G41" s="352">
        <f t="shared" si="8"/>
        <v>0</v>
      </c>
      <c r="H41" s="352">
        <f t="shared" si="9"/>
        <v>6</v>
      </c>
      <c r="I41" s="352">
        <f t="shared" si="10"/>
        <v>12</v>
      </c>
      <c r="J41" s="352">
        <f t="shared" si="11"/>
        <v>889103</v>
      </c>
    </row>
    <row r="42" spans="2:10" ht="17.25" customHeight="1" x14ac:dyDescent="0.25">
      <c r="B42" s="349">
        <v>18</v>
      </c>
      <c r="C42" s="356" t="s">
        <v>369</v>
      </c>
      <c r="D42" s="352">
        <v>67</v>
      </c>
      <c r="E42" s="364">
        <f t="shared" si="6"/>
        <v>2.0205066344993968E-2</v>
      </c>
      <c r="F42" s="352">
        <f t="shared" si="7"/>
        <v>101</v>
      </c>
      <c r="G42" s="352">
        <f t="shared" si="8"/>
        <v>0</v>
      </c>
      <c r="H42" s="352">
        <f t="shared" si="9"/>
        <v>21</v>
      </c>
      <c r="I42" s="352">
        <f t="shared" si="10"/>
        <v>41</v>
      </c>
      <c r="J42" s="352">
        <f t="shared" si="11"/>
        <v>3135260</v>
      </c>
    </row>
    <row r="43" spans="2:10" ht="17.25" customHeight="1" x14ac:dyDescent="0.25">
      <c r="B43" s="349">
        <v>19</v>
      </c>
      <c r="C43" s="350" t="s">
        <v>371</v>
      </c>
      <c r="D43" s="352">
        <v>87</v>
      </c>
      <c r="E43" s="364">
        <f t="shared" si="6"/>
        <v>2.6236429433051871E-2</v>
      </c>
      <c r="F43" s="352">
        <f t="shared" si="7"/>
        <v>131</v>
      </c>
      <c r="G43" s="352">
        <f t="shared" si="8"/>
        <v>0</v>
      </c>
      <c r="H43" s="352">
        <f t="shared" si="9"/>
        <v>27</v>
      </c>
      <c r="I43" s="352">
        <f t="shared" si="10"/>
        <v>53</v>
      </c>
      <c r="J43" s="352">
        <f t="shared" si="11"/>
        <v>4071158</v>
      </c>
    </row>
    <row r="44" spans="2:10" ht="17.25" customHeight="1" x14ac:dyDescent="0.25">
      <c r="B44" s="349">
        <v>20</v>
      </c>
      <c r="C44" s="350" t="s">
        <v>373</v>
      </c>
      <c r="D44" s="352">
        <v>438</v>
      </c>
      <c r="E44" s="364">
        <f t="shared" si="6"/>
        <v>0.13208685162846803</v>
      </c>
      <c r="F44" s="352">
        <f t="shared" si="7"/>
        <v>660</v>
      </c>
      <c r="G44" s="352">
        <f t="shared" si="8"/>
        <v>0</v>
      </c>
      <c r="H44" s="352">
        <f t="shared" si="9"/>
        <v>136</v>
      </c>
      <c r="I44" s="352">
        <f t="shared" si="10"/>
        <v>269</v>
      </c>
      <c r="J44" s="352">
        <f t="shared" si="11"/>
        <v>20496175</v>
      </c>
    </row>
    <row r="45" spans="2:10" ht="17.25" customHeight="1" x14ac:dyDescent="0.25">
      <c r="B45" s="970" t="s">
        <v>267</v>
      </c>
      <c r="C45" s="971"/>
      <c r="D45" s="358">
        <v>3316</v>
      </c>
      <c r="E45" s="365">
        <f t="shared" ref="E45:J45" si="12">SUM(E25:E44)</f>
        <v>0.99999999999999978</v>
      </c>
      <c r="F45" s="358">
        <f t="shared" si="12"/>
        <v>4998</v>
      </c>
      <c r="G45" s="358">
        <f t="shared" si="12"/>
        <v>1</v>
      </c>
      <c r="H45" s="358">
        <f t="shared" si="12"/>
        <v>1033</v>
      </c>
      <c r="I45" s="358">
        <f t="shared" si="12"/>
        <v>2033</v>
      </c>
      <c r="J45" s="358">
        <f t="shared" si="12"/>
        <v>155171953</v>
      </c>
    </row>
    <row r="46" spans="2:10" x14ac:dyDescent="0.25">
      <c r="F46" s="366"/>
      <c r="G46" s="366"/>
    </row>
  </sheetData>
  <mergeCells count="2">
    <mergeCell ref="A22:B22"/>
    <mergeCell ref="B45:C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BADC-F183-4E85-ACBE-1D803A2E2FD4}">
  <dimension ref="A1:AR340"/>
  <sheetViews>
    <sheetView showGridLines="0" zoomScale="68" zoomScaleNormal="68" workbookViewId="0">
      <selection activeCell="E21" sqref="E21"/>
    </sheetView>
  </sheetViews>
  <sheetFormatPr baseColWidth="10" defaultColWidth="11.42578125" defaultRowHeight="15" x14ac:dyDescent="0.25"/>
  <cols>
    <col min="1" max="1" width="16.42578125" style="250" customWidth="1"/>
    <col min="2" max="2" width="21.7109375" style="250" customWidth="1"/>
    <col min="3" max="3" width="19.140625" style="250" customWidth="1"/>
    <col min="4" max="4" width="22.140625" style="250" customWidth="1"/>
    <col min="5" max="5" width="24.85546875" style="250" customWidth="1"/>
    <col min="6" max="6" width="20.28515625" style="250" customWidth="1"/>
    <col min="7" max="7" width="19.42578125" style="250" customWidth="1"/>
    <col min="8" max="8" width="20.28515625" style="250" customWidth="1"/>
    <col min="9" max="9" width="18.42578125" style="250" customWidth="1"/>
    <col min="10" max="10" width="15.140625" style="250" customWidth="1"/>
    <col min="11" max="11" width="11.42578125" style="250"/>
    <col min="12" max="12" width="14.5703125" style="250" customWidth="1"/>
    <col min="13" max="13" width="14.140625" style="250" customWidth="1"/>
    <col min="14" max="14" width="34.28515625" style="250" customWidth="1"/>
    <col min="15" max="15" width="11.42578125" style="249"/>
    <col min="16" max="16384" width="11.42578125" style="250"/>
  </cols>
  <sheetData>
    <row r="1" spans="1:14" ht="29.25" customHeight="1" x14ac:dyDescent="0.25">
      <c r="A1" s="997"/>
      <c r="B1" s="998"/>
      <c r="C1" s="1003" t="s">
        <v>39</v>
      </c>
      <c r="D1" s="1004"/>
      <c r="E1" s="1004"/>
      <c r="F1" s="1004"/>
      <c r="G1" s="1004"/>
      <c r="H1" s="1004"/>
      <c r="I1" s="1004"/>
      <c r="J1" s="1004"/>
      <c r="K1" s="1004"/>
      <c r="L1" s="1004"/>
      <c r="M1" s="1004"/>
      <c r="N1" s="1005"/>
    </row>
    <row r="2" spans="1:14" ht="33.75" customHeight="1" thickBot="1" x14ac:dyDescent="0.3">
      <c r="A2" s="999"/>
      <c r="B2" s="1000"/>
      <c r="C2" s="1006" t="s">
        <v>384</v>
      </c>
      <c r="D2" s="1007"/>
      <c r="E2" s="1007"/>
      <c r="F2" s="1007"/>
      <c r="G2" s="1007"/>
      <c r="H2" s="1007"/>
      <c r="I2" s="1007"/>
      <c r="J2" s="1007"/>
      <c r="K2" s="1007"/>
      <c r="L2" s="1007"/>
      <c r="M2" s="1007"/>
      <c r="N2" s="1008"/>
    </row>
    <row r="3" spans="1:14" ht="18.75" thickBot="1" x14ac:dyDescent="0.3">
      <c r="A3" s="1001"/>
      <c r="B3" s="1002"/>
      <c r="C3" s="1009" t="s">
        <v>40</v>
      </c>
      <c r="D3" s="1010"/>
      <c r="E3" s="1010"/>
      <c r="F3" s="1010"/>
      <c r="G3" s="1011"/>
      <c r="H3" s="1012" t="s">
        <v>445</v>
      </c>
      <c r="I3" s="1013"/>
      <c r="J3" s="1013"/>
      <c r="K3" s="1013"/>
      <c r="L3" s="1013"/>
      <c r="M3" s="1013"/>
      <c r="N3" s="1014"/>
    </row>
    <row r="4" spans="1:14" ht="26.25" customHeight="1" thickBot="1" x14ac:dyDescent="0.3">
      <c r="A4" s="1015" t="s">
        <v>0</v>
      </c>
      <c r="B4" s="1016"/>
      <c r="C4" s="991" t="s">
        <v>285</v>
      </c>
      <c r="D4" s="992"/>
      <c r="E4" s="992"/>
      <c r="F4" s="992"/>
      <c r="G4" s="992"/>
      <c r="H4" s="992"/>
      <c r="I4" s="992"/>
      <c r="J4" s="992"/>
      <c r="K4" s="992"/>
      <c r="L4" s="992"/>
      <c r="M4" s="992"/>
      <c r="N4" s="993"/>
    </row>
    <row r="5" spans="1:14" ht="29.25" customHeight="1" thickBot="1" x14ac:dyDescent="0.3">
      <c r="A5" s="989" t="s">
        <v>2</v>
      </c>
      <c r="B5" s="990"/>
      <c r="C5" s="991" t="s">
        <v>286</v>
      </c>
      <c r="D5" s="992"/>
      <c r="E5" s="992"/>
      <c r="F5" s="992"/>
      <c r="G5" s="992"/>
      <c r="H5" s="992"/>
      <c r="I5" s="992"/>
      <c r="J5" s="992"/>
      <c r="K5" s="992"/>
      <c r="L5" s="992"/>
      <c r="M5" s="992"/>
      <c r="N5" s="993"/>
    </row>
    <row r="6" spans="1:14" ht="15.75" thickBot="1" x14ac:dyDescent="0.3"/>
    <row r="7" spans="1:14" ht="28.5" customHeight="1" x14ac:dyDescent="0.25">
      <c r="A7" s="994" t="s">
        <v>119</v>
      </c>
      <c r="B7" s="995"/>
      <c r="C7" s="995"/>
      <c r="D7" s="995"/>
      <c r="E7" s="995"/>
      <c r="F7" s="995"/>
      <c r="G7" s="995"/>
      <c r="H7" s="996"/>
    </row>
    <row r="8" spans="1:14" ht="33.75" customHeight="1" x14ac:dyDescent="0.25">
      <c r="A8" s="251" t="s">
        <v>49</v>
      </c>
      <c r="B8" s="252" t="s">
        <v>120</v>
      </c>
      <c r="C8" s="252" t="s">
        <v>121</v>
      </c>
      <c r="D8" s="252" t="s">
        <v>122</v>
      </c>
      <c r="E8" s="252" t="s">
        <v>123</v>
      </c>
      <c r="F8" s="252" t="s">
        <v>124</v>
      </c>
      <c r="G8" s="252" t="s">
        <v>125</v>
      </c>
      <c r="H8" s="253" t="s">
        <v>126</v>
      </c>
    </row>
    <row r="9" spans="1:14" ht="19.5" customHeight="1" x14ac:dyDescent="0.25">
      <c r="A9" s="254" t="s">
        <v>127</v>
      </c>
      <c r="B9" s="255" t="s">
        <v>385</v>
      </c>
      <c r="C9" s="170">
        <v>1050000000</v>
      </c>
      <c r="D9" s="170">
        <v>1050000000</v>
      </c>
      <c r="E9" s="170">
        <v>378937000</v>
      </c>
      <c r="F9" s="170">
        <v>0</v>
      </c>
      <c r="G9" s="170">
        <v>0</v>
      </c>
      <c r="H9" s="256">
        <f>G9/E9</f>
        <v>0</v>
      </c>
    </row>
    <row r="10" spans="1:14" ht="19.5" customHeight="1" x14ac:dyDescent="0.25">
      <c r="A10" s="254" t="s">
        <v>128</v>
      </c>
      <c r="B10" s="255" t="s">
        <v>385</v>
      </c>
      <c r="C10" s="170">
        <v>1050000000</v>
      </c>
      <c r="D10" s="170">
        <v>1050000000</v>
      </c>
      <c r="E10" s="170">
        <v>820796000</v>
      </c>
      <c r="F10" s="170">
        <v>223800</v>
      </c>
      <c r="G10" s="170">
        <v>223800</v>
      </c>
      <c r="H10" s="256">
        <f t="shared" ref="H10:H12" si="0">G10/E10</f>
        <v>2.7266214747635222E-4</v>
      </c>
    </row>
    <row r="11" spans="1:14" ht="19.5" customHeight="1" x14ac:dyDescent="0.25">
      <c r="A11" s="254" t="s">
        <v>129</v>
      </c>
      <c r="B11" s="255" t="s">
        <v>385</v>
      </c>
      <c r="C11" s="170">
        <v>1050000000</v>
      </c>
      <c r="D11" s="170">
        <v>1050000000</v>
      </c>
      <c r="E11" s="170">
        <v>865155164</v>
      </c>
      <c r="F11" s="170">
        <v>129541364</v>
      </c>
      <c r="G11" s="170">
        <v>129541364</v>
      </c>
      <c r="H11" s="256">
        <f t="shared" si="0"/>
        <v>0.1497319433442115</v>
      </c>
    </row>
    <row r="12" spans="1:14" ht="19.5" customHeight="1" x14ac:dyDescent="0.25">
      <c r="A12" s="254" t="s">
        <v>130</v>
      </c>
      <c r="B12" s="255" t="s">
        <v>385</v>
      </c>
      <c r="C12" s="170">
        <v>1050000000</v>
      </c>
      <c r="D12" s="170">
        <v>1050000000</v>
      </c>
      <c r="E12" s="170">
        <v>866031831</v>
      </c>
      <c r="F12" s="170">
        <v>281351751</v>
      </c>
      <c r="G12" s="170">
        <v>281351751</v>
      </c>
      <c r="H12" s="256">
        <f t="shared" si="0"/>
        <v>0.32487460729373585</v>
      </c>
    </row>
    <row r="13" spans="1:14" ht="19.5" customHeight="1" x14ac:dyDescent="0.25">
      <c r="A13" s="254" t="s">
        <v>131</v>
      </c>
      <c r="B13" s="255" t="s">
        <v>385</v>
      </c>
      <c r="C13" s="257">
        <v>1050000000</v>
      </c>
      <c r="D13" s="257">
        <v>1050000000</v>
      </c>
      <c r="E13" s="257">
        <f>+[6]INVERSIÓN!EA30</f>
        <v>922812530</v>
      </c>
      <c r="F13" s="257">
        <v>521464564</v>
      </c>
      <c r="G13" s="257">
        <v>521464564</v>
      </c>
      <c r="H13" s="258">
        <f>+G13/E13</f>
        <v>0.56508179835832961</v>
      </c>
    </row>
    <row r="14" spans="1:14" ht="19.5" customHeight="1" x14ac:dyDescent="0.25">
      <c r="A14" s="254" t="s">
        <v>132</v>
      </c>
      <c r="B14" s="255" t="s">
        <v>385</v>
      </c>
      <c r="C14" s="257">
        <v>1050000000</v>
      </c>
      <c r="D14" s="257">
        <v>1050000000</v>
      </c>
      <c r="E14" s="257">
        <v>1040143567</v>
      </c>
      <c r="F14" s="257">
        <v>800672981</v>
      </c>
      <c r="G14" s="257">
        <v>800672981</v>
      </c>
      <c r="H14" s="258">
        <f>+G14/E14</f>
        <v>0.76977160307717407</v>
      </c>
    </row>
    <row r="15" spans="1:14" ht="16.5" customHeight="1" thickBot="1" x14ac:dyDescent="0.3"/>
    <row r="16" spans="1:14" ht="26.25" customHeight="1" x14ac:dyDescent="0.25">
      <c r="A16" s="994" t="s">
        <v>133</v>
      </c>
      <c r="B16" s="995"/>
      <c r="C16" s="995"/>
      <c r="D16" s="995"/>
      <c r="E16" s="995"/>
      <c r="F16" s="995"/>
      <c r="G16" s="995"/>
      <c r="H16" s="996"/>
    </row>
    <row r="17" spans="1:15" ht="30.75" customHeight="1" x14ac:dyDescent="0.25">
      <c r="A17" s="251" t="s">
        <v>50</v>
      </c>
      <c r="B17" s="252" t="s">
        <v>120</v>
      </c>
      <c r="C17" s="252" t="s">
        <v>121</v>
      </c>
      <c r="D17" s="252" t="s">
        <v>122</v>
      </c>
      <c r="E17" s="252" t="s">
        <v>123</v>
      </c>
      <c r="F17" s="252" t="s">
        <v>124</v>
      </c>
      <c r="G17" s="252" t="s">
        <v>125</v>
      </c>
      <c r="H17" s="253" t="s">
        <v>126</v>
      </c>
    </row>
    <row r="18" spans="1:15" ht="16.5" customHeight="1" x14ac:dyDescent="0.25">
      <c r="A18" s="254" t="s">
        <v>134</v>
      </c>
      <c r="B18" s="259" t="s">
        <v>385</v>
      </c>
      <c r="C18" s="257">
        <v>5390639000</v>
      </c>
      <c r="D18" s="257">
        <v>5390639000</v>
      </c>
      <c r="E18" s="257">
        <v>0</v>
      </c>
      <c r="F18" s="257">
        <v>0</v>
      </c>
      <c r="G18" s="257">
        <v>0</v>
      </c>
      <c r="H18" s="258">
        <v>0</v>
      </c>
    </row>
    <row r="19" spans="1:15" ht="16.5" customHeight="1" x14ac:dyDescent="0.25">
      <c r="A19" s="260" t="s">
        <v>135</v>
      </c>
      <c r="B19" s="259" t="s">
        <v>385</v>
      </c>
      <c r="C19" s="257">
        <v>5390639000</v>
      </c>
      <c r="D19" s="257">
        <v>5390639000</v>
      </c>
      <c r="E19" s="257">
        <v>1942762096</v>
      </c>
      <c r="F19" s="257">
        <v>18596790</v>
      </c>
      <c r="G19" s="257">
        <v>18596790</v>
      </c>
      <c r="H19" s="258">
        <f t="shared" ref="H19:H24" si="1">+G19/E19</f>
        <v>9.5723454962856145E-3</v>
      </c>
    </row>
    <row r="20" spans="1:15" ht="16.5" customHeight="1" x14ac:dyDescent="0.25">
      <c r="A20" s="260" t="s">
        <v>136</v>
      </c>
      <c r="B20" s="259" t="s">
        <v>385</v>
      </c>
      <c r="C20" s="257">
        <v>5390639000</v>
      </c>
      <c r="D20" s="257">
        <v>5390639000</v>
      </c>
      <c r="E20" s="257">
        <v>2620480296</v>
      </c>
      <c r="F20" s="257">
        <v>132377717</v>
      </c>
      <c r="G20" s="257">
        <v>132377717</v>
      </c>
      <c r="H20" s="258">
        <f t="shared" si="1"/>
        <v>5.0516585529021663E-2</v>
      </c>
    </row>
    <row r="21" spans="1:15" s="405" customFormat="1" ht="16.5" customHeight="1" x14ac:dyDescent="0.25">
      <c r="A21" s="404" t="s">
        <v>137</v>
      </c>
      <c r="B21" s="259" t="s">
        <v>385</v>
      </c>
      <c r="C21" s="257">
        <v>5390639000</v>
      </c>
      <c r="D21" s="257">
        <v>4576839000</v>
      </c>
      <c r="E21" s="257">
        <v>3088810499</v>
      </c>
      <c r="F21" s="257">
        <v>439392653</v>
      </c>
      <c r="G21" s="257">
        <v>439392653</v>
      </c>
      <c r="H21" s="258">
        <f t="shared" si="1"/>
        <v>0.14225303013644022</v>
      </c>
      <c r="O21" s="406"/>
    </row>
    <row r="22" spans="1:15" ht="16.5" customHeight="1" x14ac:dyDescent="0.25">
      <c r="A22" s="404" t="s">
        <v>138</v>
      </c>
      <c r="B22" s="259" t="s">
        <v>385</v>
      </c>
      <c r="C22" s="257">
        <v>5390639000</v>
      </c>
      <c r="D22" s="257">
        <v>4576839000</v>
      </c>
      <c r="E22" s="257">
        <v>3275836121</v>
      </c>
      <c r="F22" s="257">
        <v>754740633</v>
      </c>
      <c r="G22" s="257">
        <v>754740633</v>
      </c>
      <c r="H22" s="258">
        <f t="shared" si="1"/>
        <v>0.23039633398071319</v>
      </c>
    </row>
    <row r="23" spans="1:15" s="405" customFormat="1" ht="16.5" customHeight="1" x14ac:dyDescent="0.25">
      <c r="A23" s="404" t="s">
        <v>139</v>
      </c>
      <c r="B23" s="259" t="s">
        <v>385</v>
      </c>
      <c r="C23" s="257">
        <v>5390639000</v>
      </c>
      <c r="D23" s="257">
        <v>4576839000</v>
      </c>
      <c r="E23" s="257">
        <v>3933481565</v>
      </c>
      <c r="F23" s="257">
        <v>1174804665</v>
      </c>
      <c r="G23" s="257">
        <v>1174804665</v>
      </c>
      <c r="H23" s="258">
        <f t="shared" si="1"/>
        <v>0.29866789651523384</v>
      </c>
      <c r="O23" s="406"/>
    </row>
    <row r="24" spans="1:15" ht="16.5" customHeight="1" x14ac:dyDescent="0.25">
      <c r="A24" s="404" t="s">
        <v>127</v>
      </c>
      <c r="B24" s="259" t="s">
        <v>385</v>
      </c>
      <c r="C24" s="257">
        <v>5390639000</v>
      </c>
      <c r="D24" s="257">
        <v>4576839000</v>
      </c>
      <c r="E24" s="257">
        <v>3877203698</v>
      </c>
      <c r="F24" s="257">
        <v>1490440914</v>
      </c>
      <c r="G24" s="257">
        <v>1490440914</v>
      </c>
      <c r="H24" s="258">
        <f t="shared" si="1"/>
        <v>0.38441130002244212</v>
      </c>
    </row>
    <row r="25" spans="1:15" ht="16.5" customHeight="1" x14ac:dyDescent="0.25">
      <c r="A25" s="404" t="s">
        <v>128</v>
      </c>
      <c r="B25" s="259" t="s">
        <v>385</v>
      </c>
      <c r="C25" s="257">
        <v>5390639000</v>
      </c>
      <c r="D25" s="257">
        <v>4976839000</v>
      </c>
      <c r="E25" s="257">
        <v>3882327393</v>
      </c>
      <c r="F25" s="257">
        <v>1979891670</v>
      </c>
      <c r="G25" s="257">
        <v>1979891670</v>
      </c>
      <c r="H25" s="258">
        <v>0.50997545275801015</v>
      </c>
    </row>
    <row r="26" spans="1:15" ht="16.5" customHeight="1" x14ac:dyDescent="0.25">
      <c r="A26" s="404" t="s">
        <v>129</v>
      </c>
      <c r="B26" s="259" t="s">
        <v>385</v>
      </c>
      <c r="C26" s="257">
        <v>5390639000</v>
      </c>
      <c r="D26" s="257">
        <f>+INVERSIÓN!BD31</f>
        <v>4835640000</v>
      </c>
      <c r="E26" s="257">
        <f>+INVERSIÓN!BE31</f>
        <v>4026725481</v>
      </c>
      <c r="F26" s="257">
        <f>+INVERSIÓN!BE12+INVERSIÓN!BE19+INVERSIÓN!BE26</f>
        <v>2369547397</v>
      </c>
      <c r="G26" s="257">
        <f>+F26</f>
        <v>2369547397</v>
      </c>
      <c r="H26" s="258">
        <f>+G26/E26</f>
        <v>0.58845516243425289</v>
      </c>
    </row>
    <row r="27" spans="1:15" ht="16.5" customHeight="1" x14ac:dyDescent="0.25">
      <c r="A27" s="260" t="s">
        <v>130</v>
      </c>
      <c r="B27" s="261"/>
      <c r="C27" s="261"/>
      <c r="D27" s="261"/>
      <c r="E27" s="261"/>
      <c r="F27" s="261"/>
      <c r="G27" s="261"/>
      <c r="H27" s="262"/>
    </row>
    <row r="28" spans="1:15" ht="16.5" customHeight="1" x14ac:dyDescent="0.25">
      <c r="A28" s="260" t="s">
        <v>131</v>
      </c>
      <c r="B28" s="261"/>
      <c r="C28" s="261"/>
      <c r="D28" s="261"/>
      <c r="E28" s="261"/>
      <c r="F28" s="261"/>
      <c r="G28" s="261"/>
      <c r="H28" s="262"/>
    </row>
    <row r="29" spans="1:15" ht="16.5" customHeight="1" thickBot="1" x14ac:dyDescent="0.3">
      <c r="A29" s="263" t="s">
        <v>132</v>
      </c>
      <c r="B29" s="264"/>
      <c r="C29" s="264"/>
      <c r="D29" s="264"/>
      <c r="E29" s="264"/>
      <c r="F29" s="264"/>
      <c r="G29" s="264"/>
      <c r="H29" s="265"/>
    </row>
    <row r="30" spans="1:15" ht="16.5" customHeight="1" x14ac:dyDescent="0.25">
      <c r="E30" s="444"/>
    </row>
    <row r="31" spans="1:15" ht="24.75" hidden="1" customHeight="1" x14ac:dyDescent="0.25">
      <c r="A31" s="994" t="s">
        <v>140</v>
      </c>
      <c r="B31" s="995"/>
      <c r="C31" s="995"/>
      <c r="D31" s="995"/>
      <c r="E31" s="995"/>
      <c r="F31" s="995"/>
      <c r="G31" s="995"/>
      <c r="H31" s="996"/>
    </row>
    <row r="32" spans="1:15" ht="25.5" hidden="1" customHeight="1" x14ac:dyDescent="0.25">
      <c r="A32" s="251" t="s">
        <v>62</v>
      </c>
      <c r="B32" s="252" t="s">
        <v>120</v>
      </c>
      <c r="C32" s="252" t="s">
        <v>121</v>
      </c>
      <c r="D32" s="252" t="s">
        <v>122</v>
      </c>
      <c r="E32" s="252" t="s">
        <v>123</v>
      </c>
      <c r="F32" s="252" t="s">
        <v>124</v>
      </c>
      <c r="G32" s="252" t="s">
        <v>125</v>
      </c>
      <c r="H32" s="253" t="s">
        <v>126</v>
      </c>
    </row>
    <row r="33" spans="1:8" ht="16.5" hidden="1" customHeight="1" x14ac:dyDescent="0.25">
      <c r="A33" s="260" t="s">
        <v>134</v>
      </c>
      <c r="B33" s="261"/>
      <c r="C33" s="261"/>
      <c r="D33" s="261"/>
      <c r="E33" s="261"/>
      <c r="F33" s="261"/>
      <c r="G33" s="261"/>
      <c r="H33" s="262" t="e">
        <f>G33/E33</f>
        <v>#DIV/0!</v>
      </c>
    </row>
    <row r="34" spans="1:8" ht="16.5" hidden="1" customHeight="1" x14ac:dyDescent="0.25">
      <c r="A34" s="260" t="s">
        <v>135</v>
      </c>
      <c r="B34" s="261"/>
      <c r="C34" s="261"/>
      <c r="D34" s="261"/>
      <c r="E34" s="261"/>
      <c r="F34" s="261"/>
      <c r="G34" s="261"/>
      <c r="H34" s="262" t="e">
        <f t="shared" ref="H34:H44" si="2">G34/E34</f>
        <v>#DIV/0!</v>
      </c>
    </row>
    <row r="35" spans="1:8" ht="16.5" hidden="1" customHeight="1" x14ac:dyDescent="0.25">
      <c r="A35" s="260" t="s">
        <v>136</v>
      </c>
      <c r="B35" s="261"/>
      <c r="C35" s="261"/>
      <c r="D35" s="261"/>
      <c r="E35" s="261"/>
      <c r="F35" s="261"/>
      <c r="G35" s="261"/>
      <c r="H35" s="262" t="e">
        <f t="shared" si="2"/>
        <v>#DIV/0!</v>
      </c>
    </row>
    <row r="36" spans="1:8" ht="16.5" hidden="1" customHeight="1" x14ac:dyDescent="0.25">
      <c r="A36" s="260" t="s">
        <v>137</v>
      </c>
      <c r="B36" s="261"/>
      <c r="C36" s="261"/>
      <c r="D36" s="261"/>
      <c r="E36" s="261"/>
      <c r="F36" s="261"/>
      <c r="G36" s="261"/>
      <c r="H36" s="262" t="e">
        <f t="shared" si="2"/>
        <v>#DIV/0!</v>
      </c>
    </row>
    <row r="37" spans="1:8" ht="16.5" hidden="1" customHeight="1" x14ac:dyDescent="0.25">
      <c r="A37" s="260" t="s">
        <v>138</v>
      </c>
      <c r="B37" s="261"/>
      <c r="C37" s="261"/>
      <c r="D37" s="261"/>
      <c r="E37" s="261"/>
      <c r="F37" s="261"/>
      <c r="G37" s="261"/>
      <c r="H37" s="262" t="e">
        <f t="shared" si="2"/>
        <v>#DIV/0!</v>
      </c>
    </row>
    <row r="38" spans="1:8" ht="16.5" hidden="1" customHeight="1" x14ac:dyDescent="0.25">
      <c r="A38" s="260" t="s">
        <v>139</v>
      </c>
      <c r="B38" s="261"/>
      <c r="C38" s="261"/>
      <c r="D38" s="261"/>
      <c r="E38" s="261"/>
      <c r="F38" s="261"/>
      <c r="G38" s="261"/>
      <c r="H38" s="262" t="e">
        <f t="shared" si="2"/>
        <v>#DIV/0!</v>
      </c>
    </row>
    <row r="39" spans="1:8" ht="16.5" hidden="1" customHeight="1" x14ac:dyDescent="0.25">
      <c r="A39" s="260" t="s">
        <v>127</v>
      </c>
      <c r="B39" s="261"/>
      <c r="C39" s="261"/>
      <c r="D39" s="261"/>
      <c r="E39" s="261"/>
      <c r="F39" s="261"/>
      <c r="G39" s="261"/>
      <c r="H39" s="262" t="e">
        <f t="shared" si="2"/>
        <v>#DIV/0!</v>
      </c>
    </row>
    <row r="40" spans="1:8" ht="16.5" hidden="1" customHeight="1" x14ac:dyDescent="0.25">
      <c r="A40" s="260" t="s">
        <v>128</v>
      </c>
      <c r="B40" s="261"/>
      <c r="C40" s="261"/>
      <c r="D40" s="261"/>
      <c r="E40" s="261"/>
      <c r="F40" s="261"/>
      <c r="G40" s="261"/>
      <c r="H40" s="262" t="e">
        <f t="shared" si="2"/>
        <v>#DIV/0!</v>
      </c>
    </row>
    <row r="41" spans="1:8" ht="16.5" hidden="1" customHeight="1" x14ac:dyDescent="0.25">
      <c r="A41" s="260" t="s">
        <v>129</v>
      </c>
      <c r="B41" s="261"/>
      <c r="C41" s="261"/>
      <c r="D41" s="261"/>
      <c r="E41" s="261"/>
      <c r="F41" s="261"/>
      <c r="G41" s="261"/>
      <c r="H41" s="262" t="e">
        <f t="shared" si="2"/>
        <v>#DIV/0!</v>
      </c>
    </row>
    <row r="42" spans="1:8" ht="16.5" hidden="1" customHeight="1" x14ac:dyDescent="0.25">
      <c r="A42" s="260" t="s">
        <v>130</v>
      </c>
      <c r="B42" s="261"/>
      <c r="C42" s="261"/>
      <c r="D42" s="261"/>
      <c r="E42" s="261"/>
      <c r="F42" s="261"/>
      <c r="G42" s="261"/>
      <c r="H42" s="262" t="e">
        <f t="shared" si="2"/>
        <v>#DIV/0!</v>
      </c>
    </row>
    <row r="43" spans="1:8" ht="16.5" hidden="1" customHeight="1" x14ac:dyDescent="0.25">
      <c r="A43" s="260" t="s">
        <v>131</v>
      </c>
      <c r="B43" s="261"/>
      <c r="C43" s="261"/>
      <c r="D43" s="261"/>
      <c r="E43" s="261"/>
      <c r="F43" s="261"/>
      <c r="G43" s="261"/>
      <c r="H43" s="262" t="e">
        <f t="shared" si="2"/>
        <v>#DIV/0!</v>
      </c>
    </row>
    <row r="44" spans="1:8" ht="16.5" hidden="1" customHeight="1" thickBot="1" x14ac:dyDescent="0.3">
      <c r="A44" s="263" t="s">
        <v>132</v>
      </c>
      <c r="B44" s="264"/>
      <c r="C44" s="264"/>
      <c r="D44" s="264"/>
      <c r="E44" s="264"/>
      <c r="F44" s="264"/>
      <c r="G44" s="264"/>
      <c r="H44" s="262" t="e">
        <f t="shared" si="2"/>
        <v>#DIV/0!</v>
      </c>
    </row>
    <row r="45" spans="1:8" ht="16.5" hidden="1" customHeight="1" thickBot="1" x14ac:dyDescent="0.3"/>
    <row r="46" spans="1:8" ht="27.75" hidden="1" customHeight="1" x14ac:dyDescent="0.25">
      <c r="A46" s="994" t="s">
        <v>141</v>
      </c>
      <c r="B46" s="995"/>
      <c r="C46" s="995"/>
      <c r="D46" s="995"/>
      <c r="E46" s="995"/>
      <c r="F46" s="995"/>
      <c r="G46" s="995"/>
      <c r="H46" s="996"/>
    </row>
    <row r="47" spans="1:8" ht="25.5" hidden="1" customHeight="1" x14ac:dyDescent="0.25">
      <c r="A47" s="251" t="s">
        <v>63</v>
      </c>
      <c r="B47" s="252" t="s">
        <v>120</v>
      </c>
      <c r="C47" s="252" t="s">
        <v>121</v>
      </c>
      <c r="D47" s="252" t="s">
        <v>122</v>
      </c>
      <c r="E47" s="252" t="s">
        <v>123</v>
      </c>
      <c r="F47" s="252" t="s">
        <v>124</v>
      </c>
      <c r="G47" s="252" t="s">
        <v>125</v>
      </c>
      <c r="H47" s="253" t="s">
        <v>126</v>
      </c>
    </row>
    <row r="48" spans="1:8" ht="16.5" hidden="1" customHeight="1" x14ac:dyDescent="0.25">
      <c r="A48" s="260" t="s">
        <v>134</v>
      </c>
      <c r="B48" s="261"/>
      <c r="C48" s="261"/>
      <c r="D48" s="261"/>
      <c r="E48" s="261"/>
      <c r="F48" s="261"/>
      <c r="G48" s="261"/>
      <c r="H48" s="262" t="e">
        <f>G48/E48</f>
        <v>#DIV/0!</v>
      </c>
    </row>
    <row r="49" spans="1:8" ht="16.5" hidden="1" customHeight="1" x14ac:dyDescent="0.25">
      <c r="A49" s="260" t="s">
        <v>135</v>
      </c>
      <c r="B49" s="261"/>
      <c r="C49" s="261"/>
      <c r="D49" s="261"/>
      <c r="E49" s="261"/>
      <c r="F49" s="261"/>
      <c r="G49" s="261"/>
      <c r="H49" s="262" t="e">
        <f t="shared" ref="H49:H59" si="3">G49/E49</f>
        <v>#DIV/0!</v>
      </c>
    </row>
    <row r="50" spans="1:8" ht="16.5" hidden="1" customHeight="1" x14ac:dyDescent="0.25">
      <c r="A50" s="260" t="s">
        <v>136</v>
      </c>
      <c r="B50" s="261"/>
      <c r="C50" s="261"/>
      <c r="D50" s="261"/>
      <c r="E50" s="261"/>
      <c r="F50" s="261"/>
      <c r="G50" s="261"/>
      <c r="H50" s="262" t="e">
        <f t="shared" si="3"/>
        <v>#DIV/0!</v>
      </c>
    </row>
    <row r="51" spans="1:8" ht="16.5" hidden="1" customHeight="1" x14ac:dyDescent="0.25">
      <c r="A51" s="260" t="s">
        <v>137</v>
      </c>
      <c r="B51" s="261"/>
      <c r="C51" s="261"/>
      <c r="D51" s="261"/>
      <c r="E51" s="261"/>
      <c r="F51" s="261"/>
      <c r="G51" s="261"/>
      <c r="H51" s="262" t="e">
        <f t="shared" si="3"/>
        <v>#DIV/0!</v>
      </c>
    </row>
    <row r="52" spans="1:8" ht="16.5" hidden="1" customHeight="1" x14ac:dyDescent="0.25">
      <c r="A52" s="260" t="s">
        <v>138</v>
      </c>
      <c r="B52" s="261"/>
      <c r="C52" s="261"/>
      <c r="D52" s="261"/>
      <c r="E52" s="261"/>
      <c r="F52" s="261"/>
      <c r="G52" s="261"/>
      <c r="H52" s="262" t="e">
        <f t="shared" si="3"/>
        <v>#DIV/0!</v>
      </c>
    </row>
    <row r="53" spans="1:8" ht="16.5" hidden="1" customHeight="1" x14ac:dyDescent="0.25">
      <c r="A53" s="260" t="s">
        <v>139</v>
      </c>
      <c r="B53" s="261"/>
      <c r="C53" s="261"/>
      <c r="D53" s="261"/>
      <c r="E53" s="261"/>
      <c r="F53" s="261"/>
      <c r="G53" s="261"/>
      <c r="H53" s="262" t="e">
        <f t="shared" si="3"/>
        <v>#DIV/0!</v>
      </c>
    </row>
    <row r="54" spans="1:8" ht="16.5" hidden="1" customHeight="1" x14ac:dyDescent="0.25">
      <c r="A54" s="260" t="s">
        <v>127</v>
      </c>
      <c r="B54" s="261"/>
      <c r="C54" s="261"/>
      <c r="D54" s="261"/>
      <c r="E54" s="261"/>
      <c r="F54" s="261"/>
      <c r="G54" s="261"/>
      <c r="H54" s="262" t="e">
        <f t="shared" si="3"/>
        <v>#DIV/0!</v>
      </c>
    </row>
    <row r="55" spans="1:8" ht="16.5" hidden="1" customHeight="1" x14ac:dyDescent="0.25">
      <c r="A55" s="260" t="s">
        <v>128</v>
      </c>
      <c r="B55" s="261"/>
      <c r="C55" s="261"/>
      <c r="D55" s="261"/>
      <c r="E55" s="261"/>
      <c r="F55" s="261"/>
      <c r="G55" s="261"/>
      <c r="H55" s="262" t="e">
        <f t="shared" si="3"/>
        <v>#DIV/0!</v>
      </c>
    </row>
    <row r="56" spans="1:8" ht="16.5" hidden="1" customHeight="1" x14ac:dyDescent="0.25">
      <c r="A56" s="260" t="s">
        <v>129</v>
      </c>
      <c r="B56" s="261"/>
      <c r="C56" s="261"/>
      <c r="D56" s="261"/>
      <c r="E56" s="261"/>
      <c r="F56" s="261"/>
      <c r="G56" s="261"/>
      <c r="H56" s="262" t="e">
        <f t="shared" si="3"/>
        <v>#DIV/0!</v>
      </c>
    </row>
    <row r="57" spans="1:8" ht="16.5" hidden="1" customHeight="1" x14ac:dyDescent="0.25">
      <c r="A57" s="260" t="s">
        <v>130</v>
      </c>
      <c r="B57" s="261"/>
      <c r="C57" s="261"/>
      <c r="D57" s="261"/>
      <c r="E57" s="261"/>
      <c r="F57" s="261"/>
      <c r="G57" s="261"/>
      <c r="H57" s="262" t="e">
        <f t="shared" si="3"/>
        <v>#DIV/0!</v>
      </c>
    </row>
    <row r="58" spans="1:8" ht="16.5" hidden="1" customHeight="1" x14ac:dyDescent="0.25">
      <c r="A58" s="260" t="s">
        <v>131</v>
      </c>
      <c r="B58" s="261"/>
      <c r="C58" s="261"/>
      <c r="D58" s="261"/>
      <c r="E58" s="261"/>
      <c r="F58" s="261"/>
      <c r="G58" s="261"/>
      <c r="H58" s="262" t="e">
        <f t="shared" si="3"/>
        <v>#DIV/0!</v>
      </c>
    </row>
    <row r="59" spans="1:8" ht="16.5" hidden="1" customHeight="1" thickBot="1" x14ac:dyDescent="0.3">
      <c r="A59" s="263" t="s">
        <v>132</v>
      </c>
      <c r="B59" s="264"/>
      <c r="C59" s="264"/>
      <c r="D59" s="264"/>
      <c r="E59" s="264"/>
      <c r="F59" s="264"/>
      <c r="G59" s="264"/>
      <c r="H59" s="262" t="e">
        <f t="shared" si="3"/>
        <v>#DIV/0!</v>
      </c>
    </row>
    <row r="60" spans="1:8" ht="16.5" hidden="1" customHeight="1" thickBot="1" x14ac:dyDescent="0.3"/>
    <row r="61" spans="1:8" ht="23.25" hidden="1" customHeight="1" x14ac:dyDescent="0.25">
      <c r="A61" s="994" t="s">
        <v>142</v>
      </c>
      <c r="B61" s="995"/>
      <c r="C61" s="995"/>
      <c r="D61" s="995"/>
      <c r="E61" s="995"/>
      <c r="F61" s="995"/>
      <c r="G61" s="995"/>
      <c r="H61" s="996"/>
    </row>
    <row r="62" spans="1:8" ht="25.5" hidden="1" customHeight="1" x14ac:dyDescent="0.25">
      <c r="A62" s="251" t="s">
        <v>64</v>
      </c>
      <c r="B62" s="252" t="s">
        <v>120</v>
      </c>
      <c r="C62" s="252" t="s">
        <v>121</v>
      </c>
      <c r="D62" s="252" t="s">
        <v>122</v>
      </c>
      <c r="E62" s="252" t="s">
        <v>123</v>
      </c>
      <c r="F62" s="252" t="s">
        <v>124</v>
      </c>
      <c r="G62" s="252" t="s">
        <v>125</v>
      </c>
      <c r="H62" s="253" t="s">
        <v>126</v>
      </c>
    </row>
    <row r="63" spans="1:8" ht="16.5" hidden="1" customHeight="1" x14ac:dyDescent="0.25">
      <c r="A63" s="260" t="s">
        <v>134</v>
      </c>
      <c r="B63" s="261"/>
      <c r="C63" s="261"/>
      <c r="D63" s="261"/>
      <c r="E63" s="261"/>
      <c r="F63" s="261"/>
      <c r="G63" s="261"/>
      <c r="H63" s="262" t="e">
        <f>G63/E63</f>
        <v>#DIV/0!</v>
      </c>
    </row>
    <row r="64" spans="1:8" ht="16.5" hidden="1" customHeight="1" x14ac:dyDescent="0.25">
      <c r="A64" s="260" t="s">
        <v>135</v>
      </c>
      <c r="B64" s="261"/>
      <c r="C64" s="261"/>
      <c r="D64" s="261"/>
      <c r="E64" s="261"/>
      <c r="F64" s="261"/>
      <c r="G64" s="261"/>
      <c r="H64" s="262" t="e">
        <f t="shared" ref="H64:H74" si="4">G64/E64</f>
        <v>#DIV/0!</v>
      </c>
    </row>
    <row r="65" spans="1:15" ht="16.5" hidden="1" customHeight="1" x14ac:dyDescent="0.25">
      <c r="A65" s="260" t="s">
        <v>136</v>
      </c>
      <c r="B65" s="261"/>
      <c r="C65" s="261"/>
      <c r="D65" s="261"/>
      <c r="E65" s="261"/>
      <c r="F65" s="261"/>
      <c r="G65" s="261"/>
      <c r="H65" s="262" t="e">
        <f t="shared" si="4"/>
        <v>#DIV/0!</v>
      </c>
    </row>
    <row r="66" spans="1:15" ht="16.5" hidden="1" customHeight="1" x14ac:dyDescent="0.25">
      <c r="A66" s="260" t="s">
        <v>137</v>
      </c>
      <c r="B66" s="261"/>
      <c r="C66" s="261"/>
      <c r="D66" s="261"/>
      <c r="E66" s="261"/>
      <c r="F66" s="261"/>
      <c r="G66" s="261"/>
      <c r="H66" s="262" t="e">
        <f t="shared" si="4"/>
        <v>#DIV/0!</v>
      </c>
    </row>
    <row r="67" spans="1:15" ht="16.5" hidden="1" customHeight="1" x14ac:dyDescent="0.25">
      <c r="A67" s="260" t="s">
        <v>138</v>
      </c>
      <c r="B67" s="261"/>
      <c r="C67" s="261"/>
      <c r="D67" s="261"/>
      <c r="E67" s="261"/>
      <c r="F67" s="261"/>
      <c r="G67" s="261"/>
      <c r="H67" s="262" t="e">
        <f t="shared" si="4"/>
        <v>#DIV/0!</v>
      </c>
    </row>
    <row r="68" spans="1:15" ht="16.5" hidden="1" customHeight="1" x14ac:dyDescent="0.25">
      <c r="A68" s="260" t="s">
        <v>139</v>
      </c>
      <c r="B68" s="261"/>
      <c r="C68" s="261"/>
      <c r="D68" s="261"/>
      <c r="E68" s="261"/>
      <c r="F68" s="261"/>
      <c r="G68" s="261"/>
      <c r="H68" s="262" t="e">
        <f t="shared" si="4"/>
        <v>#DIV/0!</v>
      </c>
    </row>
    <row r="69" spans="1:15" ht="16.5" hidden="1" customHeight="1" x14ac:dyDescent="0.25">
      <c r="A69" s="260" t="s">
        <v>127</v>
      </c>
      <c r="B69" s="261"/>
      <c r="C69" s="261"/>
      <c r="D69" s="261"/>
      <c r="E69" s="261"/>
      <c r="F69" s="261"/>
      <c r="G69" s="261"/>
      <c r="H69" s="262" t="e">
        <f t="shared" si="4"/>
        <v>#DIV/0!</v>
      </c>
    </row>
    <row r="70" spans="1:15" ht="16.5" hidden="1" customHeight="1" x14ac:dyDescent="0.25">
      <c r="A70" s="260" t="s">
        <v>128</v>
      </c>
      <c r="B70" s="261"/>
      <c r="C70" s="261"/>
      <c r="D70" s="261"/>
      <c r="E70" s="261"/>
      <c r="F70" s="261"/>
      <c r="G70" s="261"/>
      <c r="H70" s="262" t="e">
        <f t="shared" si="4"/>
        <v>#DIV/0!</v>
      </c>
    </row>
    <row r="71" spans="1:15" ht="16.5" hidden="1" customHeight="1" x14ac:dyDescent="0.25">
      <c r="A71" s="260" t="s">
        <v>129</v>
      </c>
      <c r="B71" s="261"/>
      <c r="C71" s="261"/>
      <c r="D71" s="261"/>
      <c r="E71" s="261"/>
      <c r="F71" s="261"/>
      <c r="G71" s="261"/>
      <c r="H71" s="262" t="e">
        <f t="shared" si="4"/>
        <v>#DIV/0!</v>
      </c>
    </row>
    <row r="72" spans="1:15" ht="16.5" hidden="1" customHeight="1" x14ac:dyDescent="0.25">
      <c r="A72" s="260" t="s">
        <v>130</v>
      </c>
      <c r="B72" s="261"/>
      <c r="C72" s="261"/>
      <c r="D72" s="261"/>
      <c r="E72" s="261"/>
      <c r="F72" s="261"/>
      <c r="G72" s="261"/>
      <c r="H72" s="262" t="e">
        <f t="shared" si="4"/>
        <v>#DIV/0!</v>
      </c>
    </row>
    <row r="73" spans="1:15" ht="16.5" hidden="1" customHeight="1" x14ac:dyDescent="0.25">
      <c r="A73" s="260" t="s">
        <v>131</v>
      </c>
      <c r="B73" s="261"/>
      <c r="C73" s="261"/>
      <c r="D73" s="261"/>
      <c r="E73" s="261"/>
      <c r="F73" s="261"/>
      <c r="G73" s="261"/>
      <c r="H73" s="262" t="e">
        <f t="shared" si="4"/>
        <v>#DIV/0!</v>
      </c>
    </row>
    <row r="74" spans="1:15" ht="16.5" hidden="1" customHeight="1" thickBot="1" x14ac:dyDescent="0.3">
      <c r="A74" s="263" t="s">
        <v>132</v>
      </c>
      <c r="B74" s="264"/>
      <c r="C74" s="264"/>
      <c r="D74" s="264"/>
      <c r="E74" s="264"/>
      <c r="F74" s="264"/>
      <c r="G74" s="264"/>
      <c r="H74" s="262" t="e">
        <f t="shared" si="4"/>
        <v>#DIV/0!</v>
      </c>
    </row>
    <row r="75" spans="1:15" ht="16.5" customHeight="1" thickBot="1" x14ac:dyDescent="0.3"/>
    <row r="76" spans="1:15" ht="23.25" customHeight="1" x14ac:dyDescent="0.25">
      <c r="A76" s="975" t="s">
        <v>143</v>
      </c>
      <c r="B76" s="976"/>
      <c r="C76" s="976"/>
      <c r="D76" s="976"/>
      <c r="E76" s="976"/>
      <c r="F76" s="976"/>
      <c r="G76" s="976"/>
      <c r="H76" s="976"/>
      <c r="I76" s="976"/>
      <c r="J76" s="976"/>
      <c r="K76" s="976"/>
      <c r="L76" s="976"/>
      <c r="M76" s="976"/>
      <c r="N76" s="977"/>
    </row>
    <row r="77" spans="1:15" s="267" customFormat="1" ht="44.25" customHeight="1" x14ac:dyDescent="0.25">
      <c r="A77" s="251" t="s">
        <v>49</v>
      </c>
      <c r="B77" s="252" t="s">
        <v>144</v>
      </c>
      <c r="C77" s="252" t="s">
        <v>145</v>
      </c>
      <c r="D77" s="252" t="s">
        <v>146</v>
      </c>
      <c r="E77" s="252" t="s">
        <v>147</v>
      </c>
      <c r="F77" s="252" t="s">
        <v>148</v>
      </c>
      <c r="G77" s="252" t="s">
        <v>386</v>
      </c>
      <c r="H77" s="252" t="s">
        <v>150</v>
      </c>
      <c r="I77" s="252" t="s">
        <v>151</v>
      </c>
      <c r="J77" s="252" t="s">
        <v>152</v>
      </c>
      <c r="K77" s="252" t="s">
        <v>153</v>
      </c>
      <c r="L77" s="252" t="s">
        <v>154</v>
      </c>
      <c r="M77" s="252" t="s">
        <v>155</v>
      </c>
      <c r="N77" s="253" t="s">
        <v>156</v>
      </c>
      <c r="O77" s="266"/>
    </row>
    <row r="78" spans="1:15" s="267" customFormat="1" ht="24" customHeight="1" x14ac:dyDescent="0.25">
      <c r="A78" s="985" t="s">
        <v>127</v>
      </c>
      <c r="B78" s="268" t="s">
        <v>387</v>
      </c>
      <c r="C78" s="268" t="s">
        <v>388</v>
      </c>
      <c r="D78" s="268" t="s">
        <v>389</v>
      </c>
      <c r="E78" s="268" t="s">
        <v>390</v>
      </c>
      <c r="F78" s="269">
        <v>100</v>
      </c>
      <c r="G78" s="270">
        <v>27500</v>
      </c>
      <c r="H78" s="270">
        <v>2500</v>
      </c>
      <c r="I78" s="270">
        <v>411</v>
      </c>
      <c r="J78" s="271">
        <f>I78/H78</f>
        <v>0.16439999999999999</v>
      </c>
      <c r="K78" s="268"/>
      <c r="L78" s="268"/>
      <c r="M78" s="268"/>
      <c r="N78" s="272" t="s">
        <v>391</v>
      </c>
      <c r="O78" s="266" t="s">
        <v>392</v>
      </c>
    </row>
    <row r="79" spans="1:15" s="267" customFormat="1" ht="24" customHeight="1" x14ac:dyDescent="0.25">
      <c r="A79" s="986"/>
      <c r="B79" s="273" t="s">
        <v>393</v>
      </c>
      <c r="C79" s="273" t="s">
        <v>394</v>
      </c>
      <c r="D79" s="273" t="s">
        <v>207</v>
      </c>
      <c r="E79" s="273" t="s">
        <v>390</v>
      </c>
      <c r="F79" s="274">
        <v>100</v>
      </c>
      <c r="G79" s="275">
        <v>1</v>
      </c>
      <c r="H79" s="275">
        <v>0</v>
      </c>
      <c r="I79" s="275"/>
      <c r="J79" s="276"/>
      <c r="K79" s="273"/>
      <c r="L79" s="273"/>
      <c r="M79" s="273"/>
      <c r="N79" s="277"/>
      <c r="O79" s="266"/>
    </row>
    <row r="80" spans="1:15" s="267" customFormat="1" ht="24" customHeight="1" x14ac:dyDescent="0.25">
      <c r="A80" s="985" t="s">
        <v>128</v>
      </c>
      <c r="B80" s="268" t="s">
        <v>387</v>
      </c>
      <c r="C80" s="268" t="s">
        <v>388</v>
      </c>
      <c r="D80" s="268" t="s">
        <v>389</v>
      </c>
      <c r="E80" s="268" t="s">
        <v>390</v>
      </c>
      <c r="F80" s="269">
        <v>100</v>
      </c>
      <c r="G80" s="270">
        <v>27500</v>
      </c>
      <c r="H80" s="270">
        <v>2500</v>
      </c>
      <c r="I80" s="270">
        <v>828</v>
      </c>
      <c r="J80" s="271">
        <f>I80/H80</f>
        <v>0.33119999999999999</v>
      </c>
      <c r="K80" s="268"/>
      <c r="L80" s="268"/>
      <c r="M80" s="268"/>
      <c r="N80" s="272" t="s">
        <v>391</v>
      </c>
      <c r="O80" s="266" t="s">
        <v>392</v>
      </c>
    </row>
    <row r="81" spans="1:15" s="267" customFormat="1" ht="24" customHeight="1" x14ac:dyDescent="0.25">
      <c r="A81" s="986"/>
      <c r="B81" s="273" t="s">
        <v>393</v>
      </c>
      <c r="C81" s="273" t="s">
        <v>394</v>
      </c>
      <c r="D81" s="273" t="s">
        <v>207</v>
      </c>
      <c r="E81" s="273" t="s">
        <v>390</v>
      </c>
      <c r="F81" s="274">
        <v>100</v>
      </c>
      <c r="G81" s="275">
        <v>1</v>
      </c>
      <c r="H81" s="275">
        <v>0</v>
      </c>
      <c r="I81" s="275"/>
      <c r="J81" s="276"/>
      <c r="K81" s="273"/>
      <c r="L81" s="273"/>
      <c r="M81" s="273"/>
      <c r="N81" s="277"/>
      <c r="O81" s="266"/>
    </row>
    <row r="82" spans="1:15" s="267" customFormat="1" ht="24" customHeight="1" x14ac:dyDescent="0.25">
      <c r="A82" s="985" t="s">
        <v>129</v>
      </c>
      <c r="B82" s="268" t="s">
        <v>387</v>
      </c>
      <c r="C82" s="268" t="s">
        <v>388</v>
      </c>
      <c r="D82" s="268" t="s">
        <v>389</v>
      </c>
      <c r="E82" s="268" t="s">
        <v>390</v>
      </c>
      <c r="F82" s="269">
        <v>100</v>
      </c>
      <c r="G82" s="270">
        <v>27500</v>
      </c>
      <c r="H82" s="270">
        <v>2500</v>
      </c>
      <c r="I82" s="270">
        <v>1260</v>
      </c>
      <c r="J82" s="271">
        <f>I82/H82</f>
        <v>0.504</v>
      </c>
      <c r="K82" s="268"/>
      <c r="L82" s="268"/>
      <c r="M82" s="268"/>
      <c r="N82" s="272" t="s">
        <v>391</v>
      </c>
      <c r="O82" s="266" t="s">
        <v>392</v>
      </c>
    </row>
    <row r="83" spans="1:15" s="267" customFormat="1" ht="24" customHeight="1" x14ac:dyDescent="0.25">
      <c r="A83" s="986"/>
      <c r="B83" s="273" t="s">
        <v>393</v>
      </c>
      <c r="C83" s="273" t="s">
        <v>394</v>
      </c>
      <c r="D83" s="273" t="s">
        <v>207</v>
      </c>
      <c r="E83" s="273" t="s">
        <v>390</v>
      </c>
      <c r="F83" s="274">
        <v>100</v>
      </c>
      <c r="G83" s="275">
        <v>1</v>
      </c>
      <c r="H83" s="275">
        <v>0</v>
      </c>
      <c r="I83" s="275"/>
      <c r="J83" s="276"/>
      <c r="K83" s="273"/>
      <c r="L83" s="273"/>
      <c r="M83" s="273"/>
      <c r="N83" s="277"/>
      <c r="O83" s="266"/>
    </row>
    <row r="84" spans="1:15" s="267" customFormat="1" ht="24" customHeight="1" x14ac:dyDescent="0.25">
      <c r="A84" s="985" t="s">
        <v>130</v>
      </c>
      <c r="B84" s="268" t="s">
        <v>387</v>
      </c>
      <c r="C84" s="268" t="s">
        <v>388</v>
      </c>
      <c r="D84" s="268" t="s">
        <v>389</v>
      </c>
      <c r="E84" s="268" t="s">
        <v>390</v>
      </c>
      <c r="F84" s="269">
        <v>100</v>
      </c>
      <c r="G84" s="270">
        <v>27500</v>
      </c>
      <c r="H84" s="270">
        <v>2500</v>
      </c>
      <c r="I84" s="270">
        <v>1796</v>
      </c>
      <c r="J84" s="271">
        <f>I84/H84</f>
        <v>0.71840000000000004</v>
      </c>
      <c r="K84" s="268"/>
      <c r="L84" s="268"/>
      <c r="M84" s="268"/>
      <c r="N84" s="272" t="s">
        <v>391</v>
      </c>
      <c r="O84" s="266" t="s">
        <v>392</v>
      </c>
    </row>
    <row r="85" spans="1:15" s="267" customFormat="1" ht="24" customHeight="1" x14ac:dyDescent="0.25">
      <c r="A85" s="986"/>
      <c r="B85" s="273" t="s">
        <v>393</v>
      </c>
      <c r="C85" s="273" t="s">
        <v>394</v>
      </c>
      <c r="D85" s="273" t="s">
        <v>207</v>
      </c>
      <c r="E85" s="273" t="s">
        <v>390</v>
      </c>
      <c r="F85" s="274">
        <v>100</v>
      </c>
      <c r="G85" s="275">
        <v>1</v>
      </c>
      <c r="H85" s="275">
        <v>0</v>
      </c>
      <c r="I85" s="275"/>
      <c r="J85" s="276"/>
      <c r="K85" s="273"/>
      <c r="L85" s="273"/>
      <c r="M85" s="273"/>
      <c r="N85" s="277"/>
      <c r="O85" s="266"/>
    </row>
    <row r="86" spans="1:15" s="267" customFormat="1" ht="24" customHeight="1" x14ac:dyDescent="0.25">
      <c r="A86" s="985" t="s">
        <v>131</v>
      </c>
      <c r="B86" s="268" t="s">
        <v>387</v>
      </c>
      <c r="C86" s="268" t="s">
        <v>388</v>
      </c>
      <c r="D86" s="268" t="s">
        <v>389</v>
      </c>
      <c r="E86" s="268" t="s">
        <v>390</v>
      </c>
      <c r="F86" s="269">
        <v>100</v>
      </c>
      <c r="G86" s="270">
        <v>27500</v>
      </c>
      <c r="H86" s="270">
        <v>2500</v>
      </c>
      <c r="I86" s="270">
        <f>+[6]INVERSIÓN!EA10</f>
        <v>2401</v>
      </c>
      <c r="J86" s="271">
        <f>+I86/H86</f>
        <v>0.96040000000000003</v>
      </c>
      <c r="K86" s="268"/>
      <c r="L86" s="268"/>
      <c r="M86" s="268"/>
      <c r="N86" s="272" t="s">
        <v>391</v>
      </c>
      <c r="O86" s="266" t="s">
        <v>392</v>
      </c>
    </row>
    <row r="87" spans="1:15" s="267" customFormat="1" ht="24" customHeight="1" x14ac:dyDescent="0.25">
      <c r="A87" s="986"/>
      <c r="B87" s="273" t="s">
        <v>393</v>
      </c>
      <c r="C87" s="273" t="s">
        <v>394</v>
      </c>
      <c r="D87" s="273" t="s">
        <v>207</v>
      </c>
      <c r="E87" s="273" t="s">
        <v>390</v>
      </c>
      <c r="F87" s="274">
        <v>100</v>
      </c>
      <c r="G87" s="275">
        <v>1</v>
      </c>
      <c r="H87" s="275">
        <v>0</v>
      </c>
      <c r="I87" s="275"/>
      <c r="J87" s="276"/>
      <c r="K87" s="273"/>
      <c r="L87" s="273"/>
      <c r="M87" s="273"/>
      <c r="N87" s="277"/>
      <c r="O87" s="266" t="s">
        <v>392</v>
      </c>
    </row>
    <row r="88" spans="1:15" s="267" customFormat="1" ht="24" customHeight="1" x14ac:dyDescent="0.25">
      <c r="A88" s="985" t="s">
        <v>132</v>
      </c>
      <c r="B88" s="268" t="s">
        <v>387</v>
      </c>
      <c r="C88" s="268" t="s">
        <v>388</v>
      </c>
      <c r="D88" s="268" t="s">
        <v>389</v>
      </c>
      <c r="E88" s="268" t="s">
        <v>390</v>
      </c>
      <c r="F88" s="269">
        <v>100</v>
      </c>
      <c r="G88" s="270">
        <v>27500</v>
      </c>
      <c r="H88" s="270">
        <v>3000</v>
      </c>
      <c r="I88" s="270">
        <f>+[6]INVERSIÓN!T10</f>
        <v>3316</v>
      </c>
      <c r="J88" s="278">
        <f>+I88/H88</f>
        <v>1.1053333333333333</v>
      </c>
      <c r="K88" s="268"/>
      <c r="L88" s="268"/>
      <c r="M88" s="268"/>
      <c r="N88" s="272" t="s">
        <v>391</v>
      </c>
      <c r="O88" s="266" t="s">
        <v>392</v>
      </c>
    </row>
    <row r="89" spans="1:15" s="267" customFormat="1" ht="24" customHeight="1" x14ac:dyDescent="0.25">
      <c r="A89" s="986"/>
      <c r="B89" s="268" t="s">
        <v>393</v>
      </c>
      <c r="C89" s="268" t="s">
        <v>394</v>
      </c>
      <c r="D89" s="268" t="s">
        <v>207</v>
      </c>
      <c r="E89" s="268" t="s">
        <v>390</v>
      </c>
      <c r="F89" s="269">
        <v>100</v>
      </c>
      <c r="G89" s="270">
        <v>1</v>
      </c>
      <c r="H89" s="270">
        <v>0</v>
      </c>
      <c r="I89" s="270"/>
      <c r="J89" s="278"/>
      <c r="K89" s="268"/>
      <c r="L89" s="268"/>
      <c r="M89" s="268"/>
      <c r="N89" s="272"/>
      <c r="O89" s="266"/>
    </row>
    <row r="91" spans="1:15" ht="20.25" x14ac:dyDescent="0.25">
      <c r="A91" s="975" t="s">
        <v>211</v>
      </c>
      <c r="B91" s="976"/>
      <c r="C91" s="976"/>
      <c r="D91" s="976"/>
      <c r="E91" s="976"/>
      <c r="F91" s="976"/>
      <c r="G91" s="976"/>
      <c r="H91" s="976"/>
      <c r="I91" s="976"/>
      <c r="J91" s="976"/>
      <c r="K91" s="976"/>
      <c r="L91" s="976"/>
      <c r="M91" s="976"/>
      <c r="N91" s="977"/>
    </row>
    <row r="92" spans="1:15" ht="44.25" customHeight="1" x14ac:dyDescent="0.25">
      <c r="A92" s="251" t="s">
        <v>50</v>
      </c>
      <c r="B92" s="252" t="s">
        <v>144</v>
      </c>
      <c r="C92" s="252" t="s">
        <v>145</v>
      </c>
      <c r="D92" s="252" t="s">
        <v>146</v>
      </c>
      <c r="E92" s="252" t="s">
        <v>147</v>
      </c>
      <c r="F92" s="252" t="s">
        <v>157</v>
      </c>
      <c r="G92" s="252" t="s">
        <v>386</v>
      </c>
      <c r="H92" s="252" t="s">
        <v>158</v>
      </c>
      <c r="I92" s="252" t="s">
        <v>159</v>
      </c>
      <c r="J92" s="252" t="s">
        <v>160</v>
      </c>
      <c r="K92" s="252" t="s">
        <v>153</v>
      </c>
      <c r="L92" s="252" t="s">
        <v>154</v>
      </c>
      <c r="M92" s="252" t="s">
        <v>155</v>
      </c>
      <c r="N92" s="253" t="s">
        <v>156</v>
      </c>
    </row>
    <row r="93" spans="1:15" s="267" customFormat="1" ht="24" customHeight="1" x14ac:dyDescent="0.25">
      <c r="A93" s="985" t="s">
        <v>134</v>
      </c>
      <c r="B93" s="268" t="s">
        <v>387</v>
      </c>
      <c r="C93" s="268" t="s">
        <v>388</v>
      </c>
      <c r="D93" s="268" t="s">
        <v>389</v>
      </c>
      <c r="E93" s="268" t="s">
        <v>390</v>
      </c>
      <c r="F93" s="269">
        <v>100</v>
      </c>
      <c r="G93" s="270">
        <v>27500</v>
      </c>
      <c r="H93" s="270">
        <v>5000</v>
      </c>
      <c r="I93" s="270">
        <v>0</v>
      </c>
      <c r="J93" s="402">
        <f>+I93/H93</f>
        <v>0</v>
      </c>
      <c r="K93" s="268"/>
      <c r="L93" s="268"/>
      <c r="M93" s="268"/>
      <c r="N93" s="272" t="s">
        <v>391</v>
      </c>
      <c r="O93" s="266" t="s">
        <v>392</v>
      </c>
    </row>
    <row r="94" spans="1:15" s="267" customFormat="1" ht="24" customHeight="1" x14ac:dyDescent="0.25">
      <c r="A94" s="986"/>
      <c r="B94" s="273" t="s">
        <v>393</v>
      </c>
      <c r="C94" s="273" t="s">
        <v>394</v>
      </c>
      <c r="D94" s="273" t="s">
        <v>207</v>
      </c>
      <c r="E94" s="273" t="s">
        <v>390</v>
      </c>
      <c r="F94" s="274">
        <v>100</v>
      </c>
      <c r="G94" s="275">
        <v>1</v>
      </c>
      <c r="H94" s="275">
        <v>0.2</v>
      </c>
      <c r="I94" s="275">
        <v>0</v>
      </c>
      <c r="J94" s="403">
        <f t="shared" ref="J94:J104" si="5">+I94/H94</f>
        <v>0</v>
      </c>
      <c r="K94" s="273"/>
      <c r="L94" s="273"/>
      <c r="M94" s="273"/>
      <c r="N94" s="277"/>
      <c r="O94" s="266"/>
    </row>
    <row r="95" spans="1:15" s="267" customFormat="1" ht="24" customHeight="1" x14ac:dyDescent="0.25">
      <c r="A95" s="985" t="s">
        <v>135</v>
      </c>
      <c r="B95" s="268" t="s">
        <v>387</v>
      </c>
      <c r="C95" s="268" t="s">
        <v>388</v>
      </c>
      <c r="D95" s="268" t="s">
        <v>389</v>
      </c>
      <c r="E95" s="268" t="s">
        <v>390</v>
      </c>
      <c r="F95" s="269">
        <v>100</v>
      </c>
      <c r="G95" s="270">
        <v>27500</v>
      </c>
      <c r="H95" s="270">
        <v>5000</v>
      </c>
      <c r="I95" s="270">
        <v>1032</v>
      </c>
      <c r="J95" s="402">
        <f t="shared" si="5"/>
        <v>0.2064</v>
      </c>
      <c r="K95" s="268"/>
      <c r="L95" s="268"/>
      <c r="M95" s="268"/>
      <c r="N95" s="272" t="s">
        <v>391</v>
      </c>
      <c r="O95" s="266" t="s">
        <v>392</v>
      </c>
    </row>
    <row r="96" spans="1:15" s="267" customFormat="1" ht="24" customHeight="1" x14ac:dyDescent="0.25">
      <c r="A96" s="986"/>
      <c r="B96" s="273" t="s">
        <v>393</v>
      </c>
      <c r="C96" s="273" t="s">
        <v>394</v>
      </c>
      <c r="D96" s="273" t="s">
        <v>207</v>
      </c>
      <c r="E96" s="273" t="s">
        <v>390</v>
      </c>
      <c r="F96" s="274">
        <v>100</v>
      </c>
      <c r="G96" s="275">
        <v>1</v>
      </c>
      <c r="H96" s="279">
        <v>0.2</v>
      </c>
      <c r="I96" s="279">
        <v>0.01</v>
      </c>
      <c r="J96" s="403">
        <f t="shared" si="5"/>
        <v>4.9999999999999996E-2</v>
      </c>
      <c r="K96" s="273"/>
      <c r="L96" s="273"/>
      <c r="M96" s="273"/>
      <c r="N96" s="277" t="s">
        <v>391</v>
      </c>
      <c r="O96" s="266" t="s">
        <v>392</v>
      </c>
    </row>
    <row r="97" spans="1:15" s="267" customFormat="1" ht="24" customHeight="1" x14ac:dyDescent="0.25">
      <c r="A97" s="985" t="s">
        <v>136</v>
      </c>
      <c r="B97" s="268" t="s">
        <v>387</v>
      </c>
      <c r="C97" s="268" t="s">
        <v>388</v>
      </c>
      <c r="D97" s="268" t="s">
        <v>389</v>
      </c>
      <c r="E97" s="268" t="s">
        <v>390</v>
      </c>
      <c r="F97" s="269">
        <v>100</v>
      </c>
      <c r="G97" s="270">
        <v>27500</v>
      </c>
      <c r="H97" s="270">
        <v>5000</v>
      </c>
      <c r="I97" s="270">
        <v>2034</v>
      </c>
      <c r="J97" s="402">
        <f t="shared" si="5"/>
        <v>0.40679999999999999</v>
      </c>
      <c r="K97" s="268"/>
      <c r="L97" s="268"/>
      <c r="M97" s="268"/>
      <c r="N97" s="272" t="s">
        <v>391</v>
      </c>
      <c r="O97" s="266" t="s">
        <v>392</v>
      </c>
    </row>
    <row r="98" spans="1:15" s="267" customFormat="1" ht="24" customHeight="1" x14ac:dyDescent="0.25">
      <c r="A98" s="986"/>
      <c r="B98" s="273" t="s">
        <v>393</v>
      </c>
      <c r="C98" s="273" t="s">
        <v>394</v>
      </c>
      <c r="D98" s="273" t="s">
        <v>207</v>
      </c>
      <c r="E98" s="273" t="s">
        <v>390</v>
      </c>
      <c r="F98" s="274">
        <v>100</v>
      </c>
      <c r="G98" s="275">
        <v>1</v>
      </c>
      <c r="H98" s="279">
        <v>0.2</v>
      </c>
      <c r="I98" s="279">
        <v>0.02</v>
      </c>
      <c r="J98" s="403">
        <f t="shared" si="5"/>
        <v>9.9999999999999992E-2</v>
      </c>
      <c r="K98" s="273"/>
      <c r="L98" s="273"/>
      <c r="M98" s="273"/>
      <c r="N98" s="277" t="s">
        <v>391</v>
      </c>
      <c r="O98" s="266" t="s">
        <v>392</v>
      </c>
    </row>
    <row r="99" spans="1:15" s="267" customFormat="1" ht="24" customHeight="1" x14ac:dyDescent="0.25">
      <c r="A99" s="985" t="s">
        <v>137</v>
      </c>
      <c r="B99" s="268" t="s">
        <v>387</v>
      </c>
      <c r="C99" s="268" t="s">
        <v>388</v>
      </c>
      <c r="D99" s="268" t="s">
        <v>389</v>
      </c>
      <c r="E99" s="268" t="s">
        <v>390</v>
      </c>
      <c r="F99" s="269">
        <v>100</v>
      </c>
      <c r="G99" s="270">
        <v>27500</v>
      </c>
      <c r="H99" s="270">
        <v>5000</v>
      </c>
      <c r="I99" s="270">
        <v>3536</v>
      </c>
      <c r="J99" s="402">
        <f t="shared" si="5"/>
        <v>0.70720000000000005</v>
      </c>
      <c r="K99" s="268"/>
      <c r="L99" s="268"/>
      <c r="M99" s="268"/>
      <c r="N99" s="272" t="s">
        <v>391</v>
      </c>
      <c r="O99" s="266" t="s">
        <v>392</v>
      </c>
    </row>
    <row r="100" spans="1:15" s="267" customFormat="1" ht="24" customHeight="1" x14ac:dyDescent="0.25">
      <c r="A100" s="986"/>
      <c r="B100" s="273" t="s">
        <v>393</v>
      </c>
      <c r="C100" s="273" t="s">
        <v>394</v>
      </c>
      <c r="D100" s="273" t="s">
        <v>207</v>
      </c>
      <c r="E100" s="273" t="s">
        <v>390</v>
      </c>
      <c r="F100" s="274">
        <v>100</v>
      </c>
      <c r="G100" s="275">
        <v>1</v>
      </c>
      <c r="H100" s="279">
        <v>0.15</v>
      </c>
      <c r="I100" s="279">
        <v>0.03</v>
      </c>
      <c r="J100" s="403">
        <f t="shared" si="5"/>
        <v>0.2</v>
      </c>
      <c r="K100" s="273"/>
      <c r="L100" s="273"/>
      <c r="M100" s="273"/>
      <c r="N100" s="277" t="s">
        <v>391</v>
      </c>
      <c r="O100" s="266" t="s">
        <v>392</v>
      </c>
    </row>
    <row r="101" spans="1:15" s="267" customFormat="1" ht="24" customHeight="1" x14ac:dyDescent="0.25">
      <c r="A101" s="985" t="s">
        <v>138</v>
      </c>
      <c r="B101" s="268" t="s">
        <v>387</v>
      </c>
      <c r="C101" s="268" t="s">
        <v>388</v>
      </c>
      <c r="D101" s="268" t="s">
        <v>389</v>
      </c>
      <c r="E101" s="268" t="s">
        <v>390</v>
      </c>
      <c r="F101" s="269">
        <v>100</v>
      </c>
      <c r="G101" s="270">
        <v>27500</v>
      </c>
      <c r="H101" s="270">
        <v>5000</v>
      </c>
      <c r="I101" s="270">
        <v>4014</v>
      </c>
      <c r="J101" s="402">
        <f t="shared" si="5"/>
        <v>0.80279999999999996</v>
      </c>
      <c r="K101" s="268"/>
      <c r="L101" s="268"/>
      <c r="M101" s="268"/>
      <c r="N101" s="272" t="s">
        <v>391</v>
      </c>
      <c r="O101" s="266" t="s">
        <v>392</v>
      </c>
    </row>
    <row r="102" spans="1:15" s="267" customFormat="1" ht="24" customHeight="1" x14ac:dyDescent="0.25">
      <c r="A102" s="986"/>
      <c r="B102" s="273" t="s">
        <v>393</v>
      </c>
      <c r="C102" s="273" t="s">
        <v>394</v>
      </c>
      <c r="D102" s="273" t="s">
        <v>207</v>
      </c>
      <c r="E102" s="273" t="s">
        <v>390</v>
      </c>
      <c r="F102" s="274">
        <v>100</v>
      </c>
      <c r="G102" s="275">
        <v>1</v>
      </c>
      <c r="H102" s="279">
        <v>0.15</v>
      </c>
      <c r="I102" s="279">
        <v>0.04</v>
      </c>
      <c r="J102" s="403">
        <f t="shared" si="5"/>
        <v>0.26666666666666666</v>
      </c>
      <c r="K102" s="273"/>
      <c r="L102" s="273"/>
      <c r="M102" s="273"/>
      <c r="N102" s="277" t="s">
        <v>391</v>
      </c>
      <c r="O102" s="266" t="s">
        <v>392</v>
      </c>
    </row>
    <row r="103" spans="1:15" s="267" customFormat="1" ht="24" customHeight="1" x14ac:dyDescent="0.25">
      <c r="A103" s="985" t="s">
        <v>139</v>
      </c>
      <c r="B103" s="268" t="s">
        <v>387</v>
      </c>
      <c r="C103" s="268" t="s">
        <v>388</v>
      </c>
      <c r="D103" s="268" t="s">
        <v>389</v>
      </c>
      <c r="E103" s="268" t="s">
        <v>390</v>
      </c>
      <c r="F103" s="269">
        <v>100</v>
      </c>
      <c r="G103" s="270">
        <v>27500</v>
      </c>
      <c r="H103" s="270">
        <v>5000</v>
      </c>
      <c r="I103" s="270">
        <v>4647</v>
      </c>
      <c r="J103" s="402">
        <f t="shared" si="5"/>
        <v>0.9294</v>
      </c>
      <c r="K103" s="268"/>
      <c r="L103" s="268"/>
      <c r="M103" s="268"/>
      <c r="N103" s="272" t="s">
        <v>391</v>
      </c>
      <c r="O103" s="266" t="s">
        <v>392</v>
      </c>
    </row>
    <row r="104" spans="1:15" s="267" customFormat="1" ht="24" customHeight="1" x14ac:dyDescent="0.25">
      <c r="A104" s="986"/>
      <c r="B104" s="273" t="s">
        <v>393</v>
      </c>
      <c r="C104" s="273" t="s">
        <v>394</v>
      </c>
      <c r="D104" s="273" t="s">
        <v>207</v>
      </c>
      <c r="E104" s="273" t="s">
        <v>390</v>
      </c>
      <c r="F104" s="274">
        <v>100</v>
      </c>
      <c r="G104" s="275">
        <v>1</v>
      </c>
      <c r="H104" s="279">
        <v>0.15</v>
      </c>
      <c r="I104" s="279">
        <v>0.05</v>
      </c>
      <c r="J104" s="403">
        <f t="shared" si="5"/>
        <v>0.33333333333333337</v>
      </c>
      <c r="K104" s="273"/>
      <c r="L104" s="273"/>
      <c r="M104" s="273"/>
      <c r="N104" s="277" t="s">
        <v>391</v>
      </c>
      <c r="O104" s="266" t="s">
        <v>392</v>
      </c>
    </row>
    <row r="105" spans="1:15" s="267" customFormat="1" ht="24" customHeight="1" x14ac:dyDescent="0.25">
      <c r="A105" s="985" t="s">
        <v>127</v>
      </c>
      <c r="B105" s="268" t="s">
        <v>387</v>
      </c>
      <c r="C105" s="268" t="s">
        <v>388</v>
      </c>
      <c r="D105" s="268" t="s">
        <v>389</v>
      </c>
      <c r="E105" s="268" t="s">
        <v>390</v>
      </c>
      <c r="F105" s="269">
        <v>100</v>
      </c>
      <c r="G105" s="270">
        <v>27500</v>
      </c>
      <c r="H105" s="270">
        <v>5000</v>
      </c>
      <c r="I105" s="270">
        <v>4857</v>
      </c>
      <c r="J105" s="402">
        <f>+I105/H105</f>
        <v>0.97140000000000004</v>
      </c>
      <c r="K105" s="268"/>
      <c r="L105" s="268"/>
      <c r="M105" s="268"/>
      <c r="N105" s="272" t="s">
        <v>391</v>
      </c>
      <c r="O105" s="266" t="s">
        <v>392</v>
      </c>
    </row>
    <row r="106" spans="1:15" s="267" customFormat="1" ht="24" customHeight="1" x14ac:dyDescent="0.25">
      <c r="A106" s="986"/>
      <c r="B106" s="273" t="s">
        <v>393</v>
      </c>
      <c r="C106" s="273" t="s">
        <v>394</v>
      </c>
      <c r="D106" s="273" t="s">
        <v>207</v>
      </c>
      <c r="E106" s="273" t="s">
        <v>390</v>
      </c>
      <c r="F106" s="274">
        <v>100</v>
      </c>
      <c r="G106" s="275">
        <v>1</v>
      </c>
      <c r="H106" s="279">
        <v>0.15</v>
      </c>
      <c r="I106" s="279">
        <v>7.0000000000000007E-2</v>
      </c>
      <c r="J106" s="403">
        <f>+I106/H106</f>
        <v>0.46666666666666673</v>
      </c>
      <c r="K106" s="273"/>
      <c r="L106" s="273"/>
      <c r="M106" s="273"/>
      <c r="N106" s="277" t="s">
        <v>391</v>
      </c>
      <c r="O106" s="266" t="s">
        <v>392</v>
      </c>
    </row>
    <row r="107" spans="1:15" s="267" customFormat="1" ht="24" customHeight="1" x14ac:dyDescent="0.25">
      <c r="A107" s="985" t="s">
        <v>128</v>
      </c>
      <c r="B107" s="268" t="s">
        <v>387</v>
      </c>
      <c r="C107" s="268" t="s">
        <v>388</v>
      </c>
      <c r="D107" s="268" t="s">
        <v>389</v>
      </c>
      <c r="E107" s="268" t="s">
        <v>390</v>
      </c>
      <c r="F107" s="269">
        <v>100</v>
      </c>
      <c r="G107" s="270">
        <v>27500</v>
      </c>
      <c r="H107" s="270">
        <v>5000</v>
      </c>
      <c r="I107" s="270">
        <v>5215</v>
      </c>
      <c r="J107" s="402">
        <v>1.0429999999999999</v>
      </c>
      <c r="K107" s="268"/>
      <c r="L107" s="268"/>
      <c r="M107" s="268"/>
      <c r="N107" s="272" t="s">
        <v>391</v>
      </c>
      <c r="O107" s="266"/>
    </row>
    <row r="108" spans="1:15" s="267" customFormat="1" ht="24" customHeight="1" x14ac:dyDescent="0.25">
      <c r="A108" s="986"/>
      <c r="B108" s="273" t="s">
        <v>393</v>
      </c>
      <c r="C108" s="273" t="s">
        <v>394</v>
      </c>
      <c r="D108" s="273" t="s">
        <v>207</v>
      </c>
      <c r="E108" s="273" t="s">
        <v>390</v>
      </c>
      <c r="F108" s="274">
        <v>100</v>
      </c>
      <c r="G108" s="275">
        <v>1</v>
      </c>
      <c r="H108" s="279">
        <v>0.2</v>
      </c>
      <c r="I108" s="279">
        <v>0.1</v>
      </c>
      <c r="J108" s="403">
        <v>0.5</v>
      </c>
      <c r="K108" s="273"/>
      <c r="L108" s="273"/>
      <c r="M108" s="273"/>
      <c r="N108" s="277" t="s">
        <v>391</v>
      </c>
      <c r="O108" s="266"/>
    </row>
    <row r="109" spans="1:15" s="267" customFormat="1" ht="24" customHeight="1" x14ac:dyDescent="0.25">
      <c r="A109" s="987" t="s">
        <v>129</v>
      </c>
      <c r="B109" s="408" t="s">
        <v>387</v>
      </c>
      <c r="C109" s="408" t="s">
        <v>388</v>
      </c>
      <c r="D109" s="408" t="s">
        <v>389</v>
      </c>
      <c r="E109" s="408" t="s">
        <v>390</v>
      </c>
      <c r="F109" s="409">
        <v>100</v>
      </c>
      <c r="G109" s="577">
        <v>27500</v>
      </c>
      <c r="H109" s="577">
        <f>+INVERSIÓN!BD10</f>
        <v>8200</v>
      </c>
      <c r="I109" s="577">
        <f>+INVERSIÓN!BE10</f>
        <v>6265</v>
      </c>
      <c r="J109" s="278">
        <f>+I109/H109</f>
        <v>0.76402439024390245</v>
      </c>
      <c r="K109" s="408"/>
      <c r="L109" s="408"/>
      <c r="M109" s="408"/>
      <c r="N109" s="411" t="s">
        <v>391</v>
      </c>
      <c r="O109" s="266" t="s">
        <v>392</v>
      </c>
    </row>
    <row r="110" spans="1:15" s="267" customFormat="1" ht="24" customHeight="1" x14ac:dyDescent="0.25">
      <c r="A110" s="988"/>
      <c r="B110" s="408" t="s">
        <v>393</v>
      </c>
      <c r="C110" s="408" t="s">
        <v>394</v>
      </c>
      <c r="D110" s="408" t="s">
        <v>207</v>
      </c>
      <c r="E110" s="408" t="s">
        <v>390</v>
      </c>
      <c r="F110" s="409">
        <v>100</v>
      </c>
      <c r="G110" s="577">
        <v>1</v>
      </c>
      <c r="H110" s="578">
        <f>+INVERSIÓN!BD24</f>
        <v>0.19999999999999998</v>
      </c>
      <c r="I110" s="578">
        <f>+INVERSIÓN!BE24</f>
        <v>0.13</v>
      </c>
      <c r="J110" s="278">
        <f>+I110/H110</f>
        <v>0.65</v>
      </c>
      <c r="K110" s="408"/>
      <c r="L110" s="408"/>
      <c r="M110" s="408"/>
      <c r="N110" s="411" t="s">
        <v>391</v>
      </c>
      <c r="O110" s="266" t="s">
        <v>392</v>
      </c>
    </row>
    <row r="111" spans="1:15" s="267" customFormat="1" ht="24" customHeight="1" x14ac:dyDescent="0.25">
      <c r="A111" s="985" t="s">
        <v>130</v>
      </c>
      <c r="B111" s="268" t="s">
        <v>387</v>
      </c>
      <c r="C111" s="268" t="s">
        <v>388</v>
      </c>
      <c r="D111" s="268" t="s">
        <v>389</v>
      </c>
      <c r="E111" s="268" t="s">
        <v>390</v>
      </c>
      <c r="F111" s="269">
        <v>100</v>
      </c>
      <c r="G111" s="270"/>
      <c r="H111" s="270"/>
      <c r="I111" s="270"/>
      <c r="J111" s="271"/>
      <c r="K111" s="268"/>
      <c r="L111" s="268"/>
      <c r="M111" s="268"/>
      <c r="N111" s="272"/>
      <c r="O111" s="266" t="s">
        <v>392</v>
      </c>
    </row>
    <row r="112" spans="1:15" s="267" customFormat="1" ht="24" customHeight="1" x14ac:dyDescent="0.25">
      <c r="A112" s="986"/>
      <c r="B112" s="273" t="s">
        <v>393</v>
      </c>
      <c r="C112" s="273" t="s">
        <v>394</v>
      </c>
      <c r="D112" s="273" t="s">
        <v>207</v>
      </c>
      <c r="E112" s="273" t="s">
        <v>390</v>
      </c>
      <c r="F112" s="274">
        <v>100</v>
      </c>
      <c r="G112" s="275"/>
      <c r="H112" s="275"/>
      <c r="I112" s="275"/>
      <c r="J112" s="276"/>
      <c r="K112" s="273"/>
      <c r="L112" s="273"/>
      <c r="M112" s="273"/>
      <c r="N112" s="277"/>
      <c r="O112" s="266" t="s">
        <v>392</v>
      </c>
    </row>
    <row r="113" spans="1:15" s="267" customFormat="1" ht="24" customHeight="1" x14ac:dyDescent="0.25">
      <c r="A113" s="985" t="s">
        <v>395</v>
      </c>
      <c r="B113" s="268" t="s">
        <v>387</v>
      </c>
      <c r="C113" s="268" t="s">
        <v>388</v>
      </c>
      <c r="D113" s="268" t="s">
        <v>389</v>
      </c>
      <c r="E113" s="268" t="s">
        <v>390</v>
      </c>
      <c r="F113" s="269">
        <v>100</v>
      </c>
      <c r="G113" s="270"/>
      <c r="H113" s="270"/>
      <c r="I113" s="270"/>
      <c r="J113" s="271"/>
      <c r="K113" s="268"/>
      <c r="L113" s="268"/>
      <c r="M113" s="268"/>
      <c r="N113" s="272"/>
      <c r="O113" s="266" t="s">
        <v>392</v>
      </c>
    </row>
    <row r="114" spans="1:15" s="267" customFormat="1" ht="24" customHeight="1" x14ac:dyDescent="0.25">
      <c r="A114" s="986"/>
      <c r="B114" s="273" t="s">
        <v>393</v>
      </c>
      <c r="C114" s="273" t="s">
        <v>394</v>
      </c>
      <c r="D114" s="273" t="s">
        <v>207</v>
      </c>
      <c r="E114" s="273" t="s">
        <v>390</v>
      </c>
      <c r="F114" s="274">
        <v>100</v>
      </c>
      <c r="G114" s="275"/>
      <c r="H114" s="275"/>
      <c r="I114" s="275"/>
      <c r="J114" s="276"/>
      <c r="K114" s="273"/>
      <c r="L114" s="273"/>
      <c r="M114" s="273"/>
      <c r="N114" s="277"/>
      <c r="O114" s="266" t="s">
        <v>392</v>
      </c>
    </row>
    <row r="115" spans="1:15" s="267" customFormat="1" ht="24" customHeight="1" x14ac:dyDescent="0.25">
      <c r="A115" s="985" t="s">
        <v>132</v>
      </c>
      <c r="B115" s="268" t="s">
        <v>387</v>
      </c>
      <c r="C115" s="268" t="s">
        <v>388</v>
      </c>
      <c r="D115" s="268" t="s">
        <v>389</v>
      </c>
      <c r="E115" s="268" t="s">
        <v>390</v>
      </c>
      <c r="F115" s="269">
        <v>100</v>
      </c>
      <c r="G115" s="270"/>
      <c r="H115" s="270"/>
      <c r="I115" s="270"/>
      <c r="J115" s="271"/>
      <c r="K115" s="268"/>
      <c r="L115" s="268"/>
      <c r="M115" s="268"/>
      <c r="N115" s="272"/>
      <c r="O115" s="266" t="s">
        <v>392</v>
      </c>
    </row>
    <row r="116" spans="1:15" s="267" customFormat="1" ht="24" customHeight="1" x14ac:dyDescent="0.25">
      <c r="A116" s="986"/>
      <c r="B116" s="273" t="s">
        <v>393</v>
      </c>
      <c r="C116" s="273" t="s">
        <v>394</v>
      </c>
      <c r="D116" s="273" t="s">
        <v>207</v>
      </c>
      <c r="E116" s="273" t="s">
        <v>390</v>
      </c>
      <c r="F116" s="274">
        <v>100</v>
      </c>
      <c r="G116" s="275"/>
      <c r="H116" s="275"/>
      <c r="I116" s="275"/>
      <c r="J116" s="276"/>
      <c r="K116" s="273"/>
      <c r="L116" s="273"/>
      <c r="M116" s="273"/>
      <c r="N116" s="277"/>
      <c r="O116" s="266" t="s">
        <v>392</v>
      </c>
    </row>
    <row r="118" spans="1:15" ht="20.25" hidden="1" x14ac:dyDescent="0.25">
      <c r="A118" s="975" t="s">
        <v>161</v>
      </c>
      <c r="B118" s="976"/>
      <c r="C118" s="976"/>
      <c r="D118" s="976"/>
      <c r="E118" s="976"/>
      <c r="F118" s="976"/>
      <c r="G118" s="976"/>
      <c r="H118" s="976"/>
      <c r="I118" s="976"/>
      <c r="J118" s="976"/>
      <c r="K118" s="976"/>
      <c r="L118" s="976"/>
      <c r="M118" s="976"/>
      <c r="N118" s="977"/>
    </row>
    <row r="119" spans="1:15" ht="44.25" hidden="1" customHeight="1" x14ac:dyDescent="0.25">
      <c r="A119" s="251" t="s">
        <v>62</v>
      </c>
      <c r="B119" s="252" t="s">
        <v>144</v>
      </c>
      <c r="C119" s="252" t="s">
        <v>145</v>
      </c>
      <c r="D119" s="252" t="s">
        <v>146</v>
      </c>
      <c r="E119" s="252" t="s">
        <v>147</v>
      </c>
      <c r="F119" s="252" t="s">
        <v>162</v>
      </c>
      <c r="G119" s="252" t="s">
        <v>149</v>
      </c>
      <c r="H119" s="252" t="s">
        <v>163</v>
      </c>
      <c r="I119" s="252" t="s">
        <v>164</v>
      </c>
      <c r="J119" s="280" t="s">
        <v>165</v>
      </c>
      <c r="K119" s="252" t="s">
        <v>153</v>
      </c>
      <c r="L119" s="252" t="s">
        <v>154</v>
      </c>
      <c r="M119" s="252" t="s">
        <v>155</v>
      </c>
      <c r="N119" s="253" t="s">
        <v>156</v>
      </c>
    </row>
    <row r="120" spans="1:15" ht="16.5" hidden="1" customHeight="1" x14ac:dyDescent="0.25">
      <c r="A120" s="260" t="s">
        <v>134</v>
      </c>
      <c r="B120" s="261"/>
      <c r="C120" s="261"/>
      <c r="D120" s="261"/>
      <c r="E120" s="261"/>
      <c r="F120" s="261"/>
      <c r="G120" s="261"/>
      <c r="H120" s="261"/>
      <c r="I120" s="261"/>
      <c r="J120" s="261" t="e">
        <f>I120/H120</f>
        <v>#DIV/0!</v>
      </c>
      <c r="K120" s="261"/>
      <c r="L120" s="261"/>
      <c r="M120" s="261" t="e">
        <f>L120/K120</f>
        <v>#DIV/0!</v>
      </c>
      <c r="N120" s="262"/>
    </row>
    <row r="121" spans="1:15" ht="16.5" hidden="1" customHeight="1" x14ac:dyDescent="0.25">
      <c r="A121" s="260" t="s">
        <v>135</v>
      </c>
      <c r="B121" s="261"/>
      <c r="C121" s="261"/>
      <c r="D121" s="261"/>
      <c r="E121" s="261"/>
      <c r="F121" s="261"/>
      <c r="G121" s="261"/>
      <c r="H121" s="261"/>
      <c r="I121" s="261"/>
      <c r="J121" s="261" t="e">
        <f t="shared" ref="J121:J125" si="6">I121/H121</f>
        <v>#DIV/0!</v>
      </c>
      <c r="K121" s="261"/>
      <c r="L121" s="261"/>
      <c r="M121" s="261" t="e">
        <f t="shared" ref="M121:M125" si="7">L121/K121</f>
        <v>#DIV/0!</v>
      </c>
      <c r="N121" s="262"/>
    </row>
    <row r="122" spans="1:15" ht="16.5" hidden="1" customHeight="1" x14ac:dyDescent="0.25">
      <c r="A122" s="260" t="s">
        <v>136</v>
      </c>
      <c r="B122" s="261"/>
      <c r="C122" s="261"/>
      <c r="D122" s="261"/>
      <c r="E122" s="261"/>
      <c r="F122" s="261"/>
      <c r="G122" s="261"/>
      <c r="H122" s="261"/>
      <c r="I122" s="261"/>
      <c r="J122" s="261" t="e">
        <f t="shared" si="6"/>
        <v>#DIV/0!</v>
      </c>
      <c r="K122" s="261"/>
      <c r="L122" s="261"/>
      <c r="M122" s="261" t="e">
        <f t="shared" si="7"/>
        <v>#DIV/0!</v>
      </c>
      <c r="N122" s="262"/>
    </row>
    <row r="123" spans="1:15" ht="16.5" hidden="1" customHeight="1" x14ac:dyDescent="0.25">
      <c r="A123" s="260" t="s">
        <v>137</v>
      </c>
      <c r="B123" s="261"/>
      <c r="C123" s="261"/>
      <c r="D123" s="261"/>
      <c r="E123" s="261"/>
      <c r="F123" s="261"/>
      <c r="G123" s="261"/>
      <c r="H123" s="261"/>
      <c r="I123" s="261"/>
      <c r="J123" s="261" t="e">
        <f t="shared" si="6"/>
        <v>#DIV/0!</v>
      </c>
      <c r="K123" s="261"/>
      <c r="L123" s="261"/>
      <c r="M123" s="261" t="e">
        <f t="shared" si="7"/>
        <v>#DIV/0!</v>
      </c>
      <c r="N123" s="262"/>
    </row>
    <row r="124" spans="1:15" ht="16.5" hidden="1" customHeight="1" x14ac:dyDescent="0.25">
      <c r="A124" s="260" t="s">
        <v>138</v>
      </c>
      <c r="B124" s="261"/>
      <c r="C124" s="261"/>
      <c r="D124" s="261"/>
      <c r="E124" s="261"/>
      <c r="F124" s="261"/>
      <c r="G124" s="261"/>
      <c r="H124" s="261"/>
      <c r="I124" s="261"/>
      <c r="J124" s="261" t="e">
        <f t="shared" si="6"/>
        <v>#DIV/0!</v>
      </c>
      <c r="K124" s="261"/>
      <c r="L124" s="261"/>
      <c r="M124" s="261" t="e">
        <f t="shared" si="7"/>
        <v>#DIV/0!</v>
      </c>
      <c r="N124" s="262"/>
    </row>
    <row r="125" spans="1:15" ht="16.5" hidden="1" customHeight="1" x14ac:dyDescent="0.25">
      <c r="A125" s="260" t="s">
        <v>139</v>
      </c>
      <c r="B125" s="261"/>
      <c r="C125" s="261"/>
      <c r="D125" s="261"/>
      <c r="E125" s="261"/>
      <c r="F125" s="261"/>
      <c r="G125" s="261"/>
      <c r="H125" s="261"/>
      <c r="I125" s="261"/>
      <c r="J125" s="261" t="e">
        <f t="shared" si="6"/>
        <v>#DIV/0!</v>
      </c>
      <c r="K125" s="261"/>
      <c r="L125" s="261"/>
      <c r="M125" s="261" t="e">
        <f t="shared" si="7"/>
        <v>#DIV/0!</v>
      </c>
      <c r="N125" s="262"/>
    </row>
    <row r="126" spans="1:15" hidden="1" x14ac:dyDescent="0.25">
      <c r="A126" s="260" t="s">
        <v>127</v>
      </c>
      <c r="B126" s="261"/>
      <c r="C126" s="261"/>
      <c r="D126" s="261"/>
      <c r="E126" s="261"/>
      <c r="F126" s="261"/>
      <c r="G126" s="261"/>
      <c r="H126" s="261"/>
      <c r="I126" s="261"/>
      <c r="J126" s="261" t="e">
        <f>I126/H126</f>
        <v>#DIV/0!</v>
      </c>
      <c r="K126" s="261"/>
      <c r="L126" s="261"/>
      <c r="M126" s="261" t="e">
        <f>L126/K126</f>
        <v>#DIV/0!</v>
      </c>
      <c r="N126" s="262"/>
    </row>
    <row r="127" spans="1:15" hidden="1" x14ac:dyDescent="0.25">
      <c r="A127" s="260" t="s">
        <v>128</v>
      </c>
      <c r="B127" s="261"/>
      <c r="C127" s="261"/>
      <c r="D127" s="261"/>
      <c r="E127" s="261"/>
      <c r="F127" s="261"/>
      <c r="G127" s="261"/>
      <c r="H127" s="261"/>
      <c r="I127" s="261"/>
      <c r="J127" s="261" t="e">
        <f t="shared" ref="J127:J131" si="8">I127/H127</f>
        <v>#DIV/0!</v>
      </c>
      <c r="K127" s="261"/>
      <c r="L127" s="261"/>
      <c r="M127" s="261" t="e">
        <f t="shared" ref="M127:M131" si="9">L127/K127</f>
        <v>#DIV/0!</v>
      </c>
      <c r="N127" s="262"/>
    </row>
    <row r="128" spans="1:15" hidden="1" x14ac:dyDescent="0.25">
      <c r="A128" s="260" t="s">
        <v>129</v>
      </c>
      <c r="B128" s="261"/>
      <c r="C128" s="261"/>
      <c r="D128" s="261"/>
      <c r="E128" s="261"/>
      <c r="F128" s="261"/>
      <c r="G128" s="261"/>
      <c r="H128" s="261"/>
      <c r="I128" s="261"/>
      <c r="J128" s="261" t="e">
        <f t="shared" si="8"/>
        <v>#DIV/0!</v>
      </c>
      <c r="K128" s="261"/>
      <c r="L128" s="261"/>
      <c r="M128" s="261" t="e">
        <f t="shared" si="9"/>
        <v>#DIV/0!</v>
      </c>
      <c r="N128" s="262"/>
    </row>
    <row r="129" spans="1:14" hidden="1" x14ac:dyDescent="0.25">
      <c r="A129" s="260" t="s">
        <v>130</v>
      </c>
      <c r="B129" s="261"/>
      <c r="C129" s="261"/>
      <c r="D129" s="261"/>
      <c r="E129" s="261"/>
      <c r="F129" s="261"/>
      <c r="G129" s="261"/>
      <c r="H129" s="261"/>
      <c r="I129" s="261"/>
      <c r="J129" s="261" t="e">
        <f t="shared" si="8"/>
        <v>#DIV/0!</v>
      </c>
      <c r="K129" s="261"/>
      <c r="L129" s="261"/>
      <c r="M129" s="261" t="e">
        <f t="shared" si="9"/>
        <v>#DIV/0!</v>
      </c>
      <c r="N129" s="262"/>
    </row>
    <row r="130" spans="1:14" hidden="1" x14ac:dyDescent="0.25">
      <c r="A130" s="260" t="s">
        <v>131</v>
      </c>
      <c r="B130" s="261"/>
      <c r="C130" s="261"/>
      <c r="D130" s="261"/>
      <c r="E130" s="261"/>
      <c r="F130" s="261"/>
      <c r="G130" s="261"/>
      <c r="H130" s="261"/>
      <c r="I130" s="261"/>
      <c r="J130" s="261" t="e">
        <f t="shared" si="8"/>
        <v>#DIV/0!</v>
      </c>
      <c r="K130" s="261"/>
      <c r="L130" s="261"/>
      <c r="M130" s="261" t="e">
        <f t="shared" si="9"/>
        <v>#DIV/0!</v>
      </c>
      <c r="N130" s="262"/>
    </row>
    <row r="131" spans="1:14" ht="15.75" hidden="1" thickBot="1" x14ac:dyDescent="0.3">
      <c r="A131" s="263" t="s">
        <v>132</v>
      </c>
      <c r="B131" s="264"/>
      <c r="C131" s="264"/>
      <c r="D131" s="264"/>
      <c r="E131" s="264"/>
      <c r="F131" s="264"/>
      <c r="G131" s="264"/>
      <c r="H131" s="264"/>
      <c r="I131" s="264"/>
      <c r="J131" s="264" t="e">
        <f t="shared" si="8"/>
        <v>#DIV/0!</v>
      </c>
      <c r="K131" s="264"/>
      <c r="L131" s="264"/>
      <c r="M131" s="264" t="e">
        <f t="shared" si="9"/>
        <v>#DIV/0!</v>
      </c>
      <c r="N131" s="265"/>
    </row>
    <row r="132" spans="1:14" hidden="1" x14ac:dyDescent="0.25"/>
    <row r="133" spans="1:14" ht="20.25" hidden="1" x14ac:dyDescent="0.25">
      <c r="A133" s="975" t="s">
        <v>166</v>
      </c>
      <c r="B133" s="976"/>
      <c r="C133" s="976"/>
      <c r="D133" s="976"/>
      <c r="E133" s="976"/>
      <c r="F133" s="976"/>
      <c r="G133" s="976"/>
      <c r="H133" s="976"/>
      <c r="I133" s="976"/>
      <c r="J133" s="976"/>
      <c r="K133" s="976"/>
      <c r="L133" s="976"/>
      <c r="M133" s="976"/>
      <c r="N133" s="977"/>
    </row>
    <row r="134" spans="1:14" ht="44.25" hidden="1" customHeight="1" x14ac:dyDescent="0.25">
      <c r="A134" s="251" t="s">
        <v>63</v>
      </c>
      <c r="B134" s="252" t="s">
        <v>144</v>
      </c>
      <c r="C134" s="252" t="s">
        <v>145</v>
      </c>
      <c r="D134" s="252" t="s">
        <v>146</v>
      </c>
      <c r="E134" s="252" t="s">
        <v>147</v>
      </c>
      <c r="F134" s="252" t="s">
        <v>167</v>
      </c>
      <c r="G134" s="252" t="s">
        <v>149</v>
      </c>
      <c r="H134" s="252" t="s">
        <v>168</v>
      </c>
      <c r="I134" s="252" t="s">
        <v>169</v>
      </c>
      <c r="J134" s="280" t="s">
        <v>170</v>
      </c>
      <c r="K134" s="252" t="s">
        <v>153</v>
      </c>
      <c r="L134" s="252" t="s">
        <v>154</v>
      </c>
      <c r="M134" s="252" t="s">
        <v>155</v>
      </c>
      <c r="N134" s="253" t="s">
        <v>156</v>
      </c>
    </row>
    <row r="135" spans="1:14" ht="16.5" hidden="1" customHeight="1" x14ac:dyDescent="0.25">
      <c r="A135" s="260" t="s">
        <v>134</v>
      </c>
      <c r="B135" s="261"/>
      <c r="C135" s="261"/>
      <c r="D135" s="261"/>
      <c r="E135" s="261"/>
      <c r="F135" s="261"/>
      <c r="G135" s="261"/>
      <c r="H135" s="261"/>
      <c r="I135" s="261"/>
      <c r="J135" s="261" t="e">
        <f>I135/H135</f>
        <v>#DIV/0!</v>
      </c>
      <c r="K135" s="261"/>
      <c r="L135" s="261"/>
      <c r="M135" s="261" t="e">
        <f>L135/K135</f>
        <v>#DIV/0!</v>
      </c>
      <c r="N135" s="262"/>
    </row>
    <row r="136" spans="1:14" ht="16.5" hidden="1" customHeight="1" x14ac:dyDescent="0.25">
      <c r="A136" s="260" t="s">
        <v>135</v>
      </c>
      <c r="B136" s="261"/>
      <c r="C136" s="261"/>
      <c r="D136" s="261"/>
      <c r="E136" s="261"/>
      <c r="F136" s="261"/>
      <c r="G136" s="261"/>
      <c r="H136" s="261"/>
      <c r="I136" s="261"/>
      <c r="J136" s="261" t="e">
        <f t="shared" ref="J136:J140" si="10">I136/H136</f>
        <v>#DIV/0!</v>
      </c>
      <c r="K136" s="261"/>
      <c r="L136" s="261"/>
      <c r="M136" s="261" t="e">
        <f t="shared" ref="M136:M140" si="11">L136/K136</f>
        <v>#DIV/0!</v>
      </c>
      <c r="N136" s="262"/>
    </row>
    <row r="137" spans="1:14" ht="16.5" hidden="1" customHeight="1" x14ac:dyDescent="0.25">
      <c r="A137" s="260" t="s">
        <v>136</v>
      </c>
      <c r="B137" s="261"/>
      <c r="C137" s="261"/>
      <c r="D137" s="261"/>
      <c r="E137" s="261"/>
      <c r="F137" s="261"/>
      <c r="G137" s="261"/>
      <c r="H137" s="261"/>
      <c r="I137" s="261"/>
      <c r="J137" s="261" t="e">
        <f t="shared" si="10"/>
        <v>#DIV/0!</v>
      </c>
      <c r="K137" s="261"/>
      <c r="L137" s="261"/>
      <c r="M137" s="261" t="e">
        <f t="shared" si="11"/>
        <v>#DIV/0!</v>
      </c>
      <c r="N137" s="262"/>
    </row>
    <row r="138" spans="1:14" ht="16.5" hidden="1" customHeight="1" x14ac:dyDescent="0.25">
      <c r="A138" s="260" t="s">
        <v>137</v>
      </c>
      <c r="B138" s="261"/>
      <c r="C138" s="261"/>
      <c r="D138" s="261"/>
      <c r="E138" s="261"/>
      <c r="F138" s="261"/>
      <c r="G138" s="261"/>
      <c r="H138" s="261"/>
      <c r="I138" s="261"/>
      <c r="J138" s="261" t="e">
        <f t="shared" si="10"/>
        <v>#DIV/0!</v>
      </c>
      <c r="K138" s="261"/>
      <c r="L138" s="261"/>
      <c r="M138" s="261" t="e">
        <f t="shared" si="11"/>
        <v>#DIV/0!</v>
      </c>
      <c r="N138" s="262"/>
    </row>
    <row r="139" spans="1:14" ht="16.5" hidden="1" customHeight="1" x14ac:dyDescent="0.25">
      <c r="A139" s="260" t="s">
        <v>138</v>
      </c>
      <c r="B139" s="261"/>
      <c r="C139" s="261"/>
      <c r="D139" s="261"/>
      <c r="E139" s="261"/>
      <c r="F139" s="261"/>
      <c r="G139" s="261"/>
      <c r="H139" s="261"/>
      <c r="I139" s="261"/>
      <c r="J139" s="261" t="e">
        <f t="shared" si="10"/>
        <v>#DIV/0!</v>
      </c>
      <c r="K139" s="261"/>
      <c r="L139" s="261"/>
      <c r="M139" s="261" t="e">
        <f t="shared" si="11"/>
        <v>#DIV/0!</v>
      </c>
      <c r="N139" s="262"/>
    </row>
    <row r="140" spans="1:14" ht="16.5" hidden="1" customHeight="1" x14ac:dyDescent="0.25">
      <c r="A140" s="260" t="s">
        <v>139</v>
      </c>
      <c r="B140" s="261"/>
      <c r="C140" s="261"/>
      <c r="D140" s="261"/>
      <c r="E140" s="261"/>
      <c r="F140" s="261"/>
      <c r="G140" s="261"/>
      <c r="H140" s="261"/>
      <c r="I140" s="261"/>
      <c r="J140" s="261" t="e">
        <f t="shared" si="10"/>
        <v>#DIV/0!</v>
      </c>
      <c r="K140" s="261"/>
      <c r="L140" s="261"/>
      <c r="M140" s="261" t="e">
        <f t="shared" si="11"/>
        <v>#DIV/0!</v>
      </c>
      <c r="N140" s="262"/>
    </row>
    <row r="141" spans="1:14" hidden="1" x14ac:dyDescent="0.25">
      <c r="A141" s="260" t="s">
        <v>127</v>
      </c>
      <c r="B141" s="261"/>
      <c r="C141" s="261"/>
      <c r="D141" s="261"/>
      <c r="E141" s="261"/>
      <c r="F141" s="261"/>
      <c r="G141" s="261"/>
      <c r="H141" s="261"/>
      <c r="I141" s="261"/>
      <c r="J141" s="261" t="e">
        <f>I141/H141</f>
        <v>#DIV/0!</v>
      </c>
      <c r="K141" s="261"/>
      <c r="L141" s="261"/>
      <c r="M141" s="261" t="e">
        <f>L141/K141</f>
        <v>#DIV/0!</v>
      </c>
      <c r="N141" s="262"/>
    </row>
    <row r="142" spans="1:14" hidden="1" x14ac:dyDescent="0.25">
      <c r="A142" s="260" t="s">
        <v>128</v>
      </c>
      <c r="B142" s="261"/>
      <c r="C142" s="261"/>
      <c r="D142" s="261"/>
      <c r="E142" s="261"/>
      <c r="F142" s="261"/>
      <c r="G142" s="261"/>
      <c r="H142" s="261"/>
      <c r="I142" s="261"/>
      <c r="J142" s="261" t="e">
        <f t="shared" ref="J142:J146" si="12">I142/H142</f>
        <v>#DIV/0!</v>
      </c>
      <c r="K142" s="261"/>
      <c r="L142" s="261"/>
      <c r="M142" s="261" t="e">
        <f t="shared" ref="M142:M146" si="13">L142/K142</f>
        <v>#DIV/0!</v>
      </c>
      <c r="N142" s="262"/>
    </row>
    <row r="143" spans="1:14" hidden="1" x14ac:dyDescent="0.25">
      <c r="A143" s="260" t="s">
        <v>129</v>
      </c>
      <c r="B143" s="261"/>
      <c r="C143" s="261"/>
      <c r="D143" s="261"/>
      <c r="E143" s="261"/>
      <c r="F143" s="261"/>
      <c r="G143" s="261"/>
      <c r="H143" s="261"/>
      <c r="I143" s="261"/>
      <c r="J143" s="261" t="e">
        <f t="shared" si="12"/>
        <v>#DIV/0!</v>
      </c>
      <c r="K143" s="261"/>
      <c r="L143" s="261"/>
      <c r="M143" s="261" t="e">
        <f t="shared" si="13"/>
        <v>#DIV/0!</v>
      </c>
      <c r="N143" s="262"/>
    </row>
    <row r="144" spans="1:14" hidden="1" x14ac:dyDescent="0.25">
      <c r="A144" s="260" t="s">
        <v>130</v>
      </c>
      <c r="B144" s="261"/>
      <c r="C144" s="261"/>
      <c r="D144" s="261"/>
      <c r="E144" s="261"/>
      <c r="F144" s="261"/>
      <c r="G144" s="261"/>
      <c r="H144" s="261"/>
      <c r="I144" s="261"/>
      <c r="J144" s="261" t="e">
        <f t="shared" si="12"/>
        <v>#DIV/0!</v>
      </c>
      <c r="K144" s="261"/>
      <c r="L144" s="261"/>
      <c r="M144" s="261" t="e">
        <f t="shared" si="13"/>
        <v>#DIV/0!</v>
      </c>
      <c r="N144" s="262"/>
    </row>
    <row r="145" spans="1:14" hidden="1" x14ac:dyDescent="0.25">
      <c r="A145" s="260" t="s">
        <v>131</v>
      </c>
      <c r="B145" s="261"/>
      <c r="C145" s="261"/>
      <c r="D145" s="261"/>
      <c r="E145" s="261"/>
      <c r="F145" s="261"/>
      <c r="G145" s="261"/>
      <c r="H145" s="261"/>
      <c r="I145" s="261"/>
      <c r="J145" s="261" t="e">
        <f t="shared" si="12"/>
        <v>#DIV/0!</v>
      </c>
      <c r="K145" s="261"/>
      <c r="L145" s="261"/>
      <c r="M145" s="261" t="e">
        <f t="shared" si="13"/>
        <v>#DIV/0!</v>
      </c>
      <c r="N145" s="262"/>
    </row>
    <row r="146" spans="1:14" ht="15.75" hidden="1" thickBot="1" x14ac:dyDescent="0.3">
      <c r="A146" s="263" t="s">
        <v>132</v>
      </c>
      <c r="B146" s="264"/>
      <c r="C146" s="264"/>
      <c r="D146" s="264"/>
      <c r="E146" s="264"/>
      <c r="F146" s="264"/>
      <c r="G146" s="264"/>
      <c r="H146" s="264"/>
      <c r="I146" s="264"/>
      <c r="J146" s="264" t="e">
        <f t="shared" si="12"/>
        <v>#DIV/0!</v>
      </c>
      <c r="K146" s="264"/>
      <c r="L146" s="264"/>
      <c r="M146" s="264" t="e">
        <f t="shared" si="13"/>
        <v>#DIV/0!</v>
      </c>
      <c r="N146" s="265"/>
    </row>
    <row r="147" spans="1:14" hidden="1" x14ac:dyDescent="0.25"/>
    <row r="148" spans="1:14" ht="20.25" hidden="1" x14ac:dyDescent="0.25">
      <c r="A148" s="975" t="s">
        <v>171</v>
      </c>
      <c r="B148" s="976"/>
      <c r="C148" s="976"/>
      <c r="D148" s="976"/>
      <c r="E148" s="976"/>
      <c r="F148" s="976"/>
      <c r="G148" s="976"/>
      <c r="H148" s="976"/>
      <c r="I148" s="976"/>
      <c r="J148" s="976"/>
      <c r="K148" s="976"/>
      <c r="L148" s="976"/>
      <c r="M148" s="976"/>
      <c r="N148" s="977"/>
    </row>
    <row r="149" spans="1:14" ht="44.25" hidden="1" customHeight="1" x14ac:dyDescent="0.25">
      <c r="A149" s="251" t="s">
        <v>64</v>
      </c>
      <c r="B149" s="252" t="s">
        <v>144</v>
      </c>
      <c r="C149" s="252" t="s">
        <v>145</v>
      </c>
      <c r="D149" s="252" t="s">
        <v>146</v>
      </c>
      <c r="E149" s="252" t="s">
        <v>147</v>
      </c>
      <c r="F149" s="252" t="s">
        <v>172</v>
      </c>
      <c r="G149" s="252" t="s">
        <v>149</v>
      </c>
      <c r="H149" s="252" t="s">
        <v>173</v>
      </c>
      <c r="I149" s="252" t="s">
        <v>174</v>
      </c>
      <c r="J149" s="280" t="s">
        <v>175</v>
      </c>
      <c r="K149" s="252" t="s">
        <v>153</v>
      </c>
      <c r="L149" s="252" t="s">
        <v>154</v>
      </c>
      <c r="M149" s="252" t="s">
        <v>155</v>
      </c>
      <c r="N149" s="253" t="s">
        <v>156</v>
      </c>
    </row>
    <row r="150" spans="1:14" ht="16.5" hidden="1" customHeight="1" x14ac:dyDescent="0.25">
      <c r="A150" s="260" t="s">
        <v>134</v>
      </c>
      <c r="B150" s="261"/>
      <c r="C150" s="261"/>
      <c r="D150" s="261"/>
      <c r="E150" s="261"/>
      <c r="F150" s="261"/>
      <c r="G150" s="261"/>
      <c r="H150" s="261"/>
      <c r="I150" s="261"/>
      <c r="J150" s="261" t="e">
        <f>I150/H150</f>
        <v>#DIV/0!</v>
      </c>
      <c r="K150" s="261"/>
      <c r="L150" s="261"/>
      <c r="M150" s="261" t="e">
        <f>L150/K150</f>
        <v>#DIV/0!</v>
      </c>
      <c r="N150" s="262"/>
    </row>
    <row r="151" spans="1:14" ht="16.5" hidden="1" customHeight="1" x14ac:dyDescent="0.25">
      <c r="A151" s="260" t="s">
        <v>135</v>
      </c>
      <c r="B151" s="261"/>
      <c r="C151" s="261"/>
      <c r="D151" s="261"/>
      <c r="E151" s="261"/>
      <c r="F151" s="261"/>
      <c r="G151" s="261"/>
      <c r="H151" s="261"/>
      <c r="I151" s="261"/>
      <c r="J151" s="261" t="e">
        <f t="shared" ref="J151:J155" si="14">I151/H151</f>
        <v>#DIV/0!</v>
      </c>
      <c r="K151" s="261"/>
      <c r="L151" s="261"/>
      <c r="M151" s="261" t="e">
        <f t="shared" ref="M151:M155" si="15">L151/K151</f>
        <v>#DIV/0!</v>
      </c>
      <c r="N151" s="262"/>
    </row>
    <row r="152" spans="1:14" ht="16.5" hidden="1" customHeight="1" x14ac:dyDescent="0.25">
      <c r="A152" s="260" t="s">
        <v>136</v>
      </c>
      <c r="B152" s="261"/>
      <c r="C152" s="261"/>
      <c r="D152" s="261"/>
      <c r="E152" s="261"/>
      <c r="F152" s="261"/>
      <c r="G152" s="261"/>
      <c r="H152" s="261"/>
      <c r="I152" s="261"/>
      <c r="J152" s="261" t="e">
        <f t="shared" si="14"/>
        <v>#DIV/0!</v>
      </c>
      <c r="K152" s="261"/>
      <c r="L152" s="261"/>
      <c r="M152" s="261" t="e">
        <f t="shared" si="15"/>
        <v>#DIV/0!</v>
      </c>
      <c r="N152" s="262"/>
    </row>
    <row r="153" spans="1:14" ht="16.5" hidden="1" customHeight="1" x14ac:dyDescent="0.25">
      <c r="A153" s="260" t="s">
        <v>137</v>
      </c>
      <c r="B153" s="261"/>
      <c r="C153" s="261"/>
      <c r="D153" s="261"/>
      <c r="E153" s="261"/>
      <c r="F153" s="261"/>
      <c r="G153" s="261"/>
      <c r="H153" s="261"/>
      <c r="I153" s="261"/>
      <c r="J153" s="261" t="e">
        <f t="shared" si="14"/>
        <v>#DIV/0!</v>
      </c>
      <c r="K153" s="261"/>
      <c r="L153" s="261"/>
      <c r="M153" s="261" t="e">
        <f t="shared" si="15"/>
        <v>#DIV/0!</v>
      </c>
      <c r="N153" s="262"/>
    </row>
    <row r="154" spans="1:14" ht="16.5" hidden="1" customHeight="1" x14ac:dyDescent="0.25">
      <c r="A154" s="260" t="s">
        <v>138</v>
      </c>
      <c r="B154" s="261"/>
      <c r="C154" s="261"/>
      <c r="D154" s="261"/>
      <c r="E154" s="261"/>
      <c r="F154" s="261"/>
      <c r="G154" s="261"/>
      <c r="H154" s="261"/>
      <c r="I154" s="261"/>
      <c r="J154" s="261" t="e">
        <f t="shared" si="14"/>
        <v>#DIV/0!</v>
      </c>
      <c r="K154" s="261"/>
      <c r="L154" s="261"/>
      <c r="M154" s="261" t="e">
        <f t="shared" si="15"/>
        <v>#DIV/0!</v>
      </c>
      <c r="N154" s="262"/>
    </row>
    <row r="155" spans="1:14" ht="16.5" hidden="1" customHeight="1" x14ac:dyDescent="0.25">
      <c r="A155" s="260" t="s">
        <v>139</v>
      </c>
      <c r="B155" s="261"/>
      <c r="C155" s="261"/>
      <c r="D155" s="261"/>
      <c r="E155" s="261"/>
      <c r="F155" s="261"/>
      <c r="G155" s="261"/>
      <c r="H155" s="261"/>
      <c r="I155" s="261"/>
      <c r="J155" s="261" t="e">
        <f t="shared" si="14"/>
        <v>#DIV/0!</v>
      </c>
      <c r="K155" s="261"/>
      <c r="L155" s="261"/>
      <c r="M155" s="261" t="e">
        <f t="shared" si="15"/>
        <v>#DIV/0!</v>
      </c>
      <c r="N155" s="262"/>
    </row>
    <row r="156" spans="1:14" hidden="1" x14ac:dyDescent="0.25">
      <c r="A156" s="260" t="s">
        <v>127</v>
      </c>
      <c r="B156" s="261"/>
      <c r="C156" s="261"/>
      <c r="D156" s="261"/>
      <c r="E156" s="261"/>
      <c r="F156" s="261"/>
      <c r="G156" s="261"/>
      <c r="H156" s="261"/>
      <c r="I156" s="261"/>
      <c r="J156" s="261" t="e">
        <f>I156/H156</f>
        <v>#DIV/0!</v>
      </c>
      <c r="K156" s="261"/>
      <c r="L156" s="261"/>
      <c r="M156" s="261" t="e">
        <f>L156/K156</f>
        <v>#DIV/0!</v>
      </c>
      <c r="N156" s="262"/>
    </row>
    <row r="157" spans="1:14" hidden="1" x14ac:dyDescent="0.25">
      <c r="A157" s="260" t="s">
        <v>128</v>
      </c>
      <c r="B157" s="261"/>
      <c r="C157" s="261"/>
      <c r="D157" s="261"/>
      <c r="E157" s="261"/>
      <c r="F157" s="261"/>
      <c r="G157" s="261"/>
      <c r="H157" s="261"/>
      <c r="I157" s="261"/>
      <c r="J157" s="261" t="e">
        <f t="shared" ref="J157:J161" si="16">I157/H157</f>
        <v>#DIV/0!</v>
      </c>
      <c r="K157" s="261"/>
      <c r="L157" s="261"/>
      <c r="M157" s="261" t="e">
        <f t="shared" ref="M157:M161" si="17">L157/K157</f>
        <v>#DIV/0!</v>
      </c>
      <c r="N157" s="262"/>
    </row>
    <row r="158" spans="1:14" hidden="1" x14ac:dyDescent="0.25">
      <c r="A158" s="260" t="s">
        <v>129</v>
      </c>
      <c r="B158" s="261"/>
      <c r="C158" s="261"/>
      <c r="D158" s="261"/>
      <c r="E158" s="261"/>
      <c r="F158" s="261"/>
      <c r="G158" s="261"/>
      <c r="H158" s="261"/>
      <c r="I158" s="261"/>
      <c r="J158" s="261" t="e">
        <f t="shared" si="16"/>
        <v>#DIV/0!</v>
      </c>
      <c r="K158" s="261"/>
      <c r="L158" s="261"/>
      <c r="M158" s="261" t="e">
        <f t="shared" si="17"/>
        <v>#DIV/0!</v>
      </c>
      <c r="N158" s="262"/>
    </row>
    <row r="159" spans="1:14" hidden="1" x14ac:dyDescent="0.25">
      <c r="A159" s="260" t="s">
        <v>130</v>
      </c>
      <c r="B159" s="261"/>
      <c r="C159" s="261"/>
      <c r="D159" s="261"/>
      <c r="E159" s="261"/>
      <c r="F159" s="261"/>
      <c r="G159" s="261"/>
      <c r="H159" s="261"/>
      <c r="I159" s="261"/>
      <c r="J159" s="261" t="e">
        <f t="shared" si="16"/>
        <v>#DIV/0!</v>
      </c>
      <c r="K159" s="261"/>
      <c r="L159" s="261"/>
      <c r="M159" s="261" t="e">
        <f t="shared" si="17"/>
        <v>#DIV/0!</v>
      </c>
      <c r="N159" s="262"/>
    </row>
    <row r="160" spans="1:14" hidden="1" x14ac:dyDescent="0.25">
      <c r="A160" s="260" t="s">
        <v>131</v>
      </c>
      <c r="B160" s="261"/>
      <c r="C160" s="261"/>
      <c r="D160" s="261"/>
      <c r="E160" s="261"/>
      <c r="F160" s="261"/>
      <c r="G160" s="261"/>
      <c r="H160" s="261"/>
      <c r="I160" s="261"/>
      <c r="J160" s="261" t="e">
        <f t="shared" si="16"/>
        <v>#DIV/0!</v>
      </c>
      <c r="K160" s="261"/>
      <c r="L160" s="261"/>
      <c r="M160" s="261" t="e">
        <f t="shared" si="17"/>
        <v>#DIV/0!</v>
      </c>
      <c r="N160" s="262"/>
    </row>
    <row r="161" spans="1:15" ht="15.75" hidden="1" thickBot="1" x14ac:dyDescent="0.3">
      <c r="A161" s="263" t="s">
        <v>132</v>
      </c>
      <c r="B161" s="264"/>
      <c r="C161" s="264"/>
      <c r="D161" s="264"/>
      <c r="E161" s="264"/>
      <c r="F161" s="264"/>
      <c r="G161" s="264"/>
      <c r="H161" s="264"/>
      <c r="I161" s="264"/>
      <c r="J161" s="264" t="e">
        <f t="shared" si="16"/>
        <v>#DIV/0!</v>
      </c>
      <c r="K161" s="264"/>
      <c r="L161" s="264"/>
      <c r="M161" s="264" t="e">
        <f t="shared" si="17"/>
        <v>#DIV/0!</v>
      </c>
      <c r="N161" s="265"/>
    </row>
    <row r="163" spans="1:15" ht="15.75" thickBot="1" x14ac:dyDescent="0.3"/>
    <row r="164" spans="1:15" ht="26.25" customHeight="1" x14ac:dyDescent="0.25">
      <c r="A164" s="975" t="s">
        <v>176</v>
      </c>
      <c r="B164" s="976"/>
      <c r="C164" s="976"/>
      <c r="D164" s="976"/>
      <c r="E164" s="976"/>
      <c r="F164" s="976"/>
      <c r="G164" s="977"/>
    </row>
    <row r="165" spans="1:15" ht="39" thickBot="1" x14ac:dyDescent="0.3">
      <c r="A165" s="281" t="s">
        <v>49</v>
      </c>
      <c r="B165" s="282" t="s">
        <v>144</v>
      </c>
      <c r="C165" s="282" t="s">
        <v>145</v>
      </c>
      <c r="D165" s="282" t="s">
        <v>177</v>
      </c>
      <c r="E165" s="282" t="s">
        <v>178</v>
      </c>
      <c r="F165" s="282" t="s">
        <v>179</v>
      </c>
      <c r="G165" s="283" t="s">
        <v>180</v>
      </c>
    </row>
    <row r="166" spans="1:15" s="267" customFormat="1" ht="19.5" customHeight="1" x14ac:dyDescent="0.25">
      <c r="A166" s="983" t="s">
        <v>127</v>
      </c>
      <c r="B166" s="984" t="s">
        <v>387</v>
      </c>
      <c r="C166" s="984" t="s">
        <v>388</v>
      </c>
      <c r="D166" s="284" t="s">
        <v>396</v>
      </c>
      <c r="E166" s="285">
        <v>750000000</v>
      </c>
      <c r="F166" s="285">
        <v>0</v>
      </c>
      <c r="G166" s="286" t="s">
        <v>397</v>
      </c>
      <c r="H166" s="266" t="s">
        <v>392</v>
      </c>
      <c r="O166" s="266"/>
    </row>
    <row r="167" spans="1:15" s="267" customFormat="1" ht="19.5" customHeight="1" x14ac:dyDescent="0.25">
      <c r="A167" s="978"/>
      <c r="B167" s="979"/>
      <c r="C167" s="979"/>
      <c r="D167" s="268" t="s">
        <v>398</v>
      </c>
      <c r="E167" s="170">
        <v>300000000</v>
      </c>
      <c r="F167" s="170">
        <v>0</v>
      </c>
      <c r="G167" s="272"/>
      <c r="H167" s="266" t="s">
        <v>392</v>
      </c>
      <c r="O167" s="266"/>
    </row>
    <row r="168" spans="1:15" s="267" customFormat="1" ht="24.75" customHeight="1" x14ac:dyDescent="0.25">
      <c r="A168" s="978"/>
      <c r="B168" s="273" t="s">
        <v>393</v>
      </c>
      <c r="C168" s="273" t="s">
        <v>394</v>
      </c>
      <c r="D168" s="273" t="s">
        <v>399</v>
      </c>
      <c r="E168" s="171">
        <v>0</v>
      </c>
      <c r="F168" s="171">
        <v>0</v>
      </c>
      <c r="G168" s="277"/>
      <c r="H168" s="266" t="s">
        <v>392</v>
      </c>
      <c r="O168" s="266"/>
    </row>
    <row r="169" spans="1:15" s="267" customFormat="1" ht="19.5" customHeight="1" x14ac:dyDescent="0.25">
      <c r="A169" s="978" t="s">
        <v>128</v>
      </c>
      <c r="B169" s="979" t="s">
        <v>387</v>
      </c>
      <c r="C169" s="979" t="s">
        <v>388</v>
      </c>
      <c r="D169" s="268" t="s">
        <v>396</v>
      </c>
      <c r="E169" s="170">
        <v>750000000</v>
      </c>
      <c r="F169" s="170">
        <v>223800</v>
      </c>
      <c r="G169" s="272" t="s">
        <v>400</v>
      </c>
      <c r="H169" s="266" t="s">
        <v>392</v>
      </c>
      <c r="O169" s="266"/>
    </row>
    <row r="170" spans="1:15" s="267" customFormat="1" ht="19.5" customHeight="1" x14ac:dyDescent="0.25">
      <c r="A170" s="978"/>
      <c r="B170" s="979"/>
      <c r="C170" s="979"/>
      <c r="D170" s="268" t="s">
        <v>398</v>
      </c>
      <c r="E170" s="170">
        <v>300000000</v>
      </c>
      <c r="F170" s="170">
        <v>0</v>
      </c>
      <c r="G170" s="272" t="s">
        <v>401</v>
      </c>
      <c r="H170" s="266" t="s">
        <v>392</v>
      </c>
      <c r="O170" s="266"/>
    </row>
    <row r="171" spans="1:15" s="267" customFormat="1" ht="24.75" customHeight="1" x14ac:dyDescent="0.25">
      <c r="A171" s="978"/>
      <c r="B171" s="273" t="s">
        <v>393</v>
      </c>
      <c r="C171" s="273" t="s">
        <v>394</v>
      </c>
      <c r="D171" s="273" t="s">
        <v>399</v>
      </c>
      <c r="E171" s="171">
        <v>0</v>
      </c>
      <c r="F171" s="171">
        <v>0</v>
      </c>
      <c r="G171" s="277"/>
      <c r="H171" s="266" t="s">
        <v>392</v>
      </c>
      <c r="O171" s="266"/>
    </row>
    <row r="172" spans="1:15" s="267" customFormat="1" ht="19.5" customHeight="1" x14ac:dyDescent="0.25">
      <c r="A172" s="978" t="s">
        <v>129</v>
      </c>
      <c r="B172" s="979" t="s">
        <v>387</v>
      </c>
      <c r="C172" s="979" t="s">
        <v>388</v>
      </c>
      <c r="D172" s="268" t="s">
        <v>396</v>
      </c>
      <c r="E172" s="170">
        <v>750000000</v>
      </c>
      <c r="F172" s="170">
        <v>105439364</v>
      </c>
      <c r="G172" s="272"/>
      <c r="H172" s="266" t="s">
        <v>392</v>
      </c>
      <c r="O172" s="266"/>
    </row>
    <row r="173" spans="1:15" s="267" customFormat="1" ht="19.5" customHeight="1" x14ac:dyDescent="0.25">
      <c r="A173" s="978"/>
      <c r="B173" s="979"/>
      <c r="C173" s="979"/>
      <c r="D173" s="268" t="s">
        <v>398</v>
      </c>
      <c r="E173" s="170">
        <v>300000000</v>
      </c>
      <c r="F173" s="170">
        <v>24102000</v>
      </c>
      <c r="G173" s="272"/>
      <c r="H173" s="266" t="s">
        <v>392</v>
      </c>
      <c r="O173" s="266"/>
    </row>
    <row r="174" spans="1:15" s="267" customFormat="1" ht="24.75" customHeight="1" x14ac:dyDescent="0.25">
      <c r="A174" s="978"/>
      <c r="B174" s="273" t="s">
        <v>393</v>
      </c>
      <c r="C174" s="273" t="s">
        <v>394</v>
      </c>
      <c r="D174" s="273" t="s">
        <v>399</v>
      </c>
      <c r="E174" s="171">
        <v>0</v>
      </c>
      <c r="F174" s="171">
        <v>0</v>
      </c>
      <c r="G174" s="277"/>
      <c r="H174" s="266" t="s">
        <v>392</v>
      </c>
      <c r="O174" s="266"/>
    </row>
    <row r="175" spans="1:15" s="267" customFormat="1" ht="19.5" customHeight="1" x14ac:dyDescent="0.25">
      <c r="A175" s="978" t="s">
        <v>130</v>
      </c>
      <c r="B175" s="979" t="s">
        <v>387</v>
      </c>
      <c r="C175" s="979" t="s">
        <v>388</v>
      </c>
      <c r="D175" s="268" t="s">
        <v>396</v>
      </c>
      <c r="E175" s="170">
        <v>750000000</v>
      </c>
      <c r="F175" s="170">
        <v>222458351</v>
      </c>
      <c r="G175" s="272"/>
      <c r="H175" s="266" t="s">
        <v>392</v>
      </c>
      <c r="O175" s="266"/>
    </row>
    <row r="176" spans="1:15" s="267" customFormat="1" ht="19.5" customHeight="1" x14ac:dyDescent="0.25">
      <c r="A176" s="978"/>
      <c r="B176" s="979"/>
      <c r="C176" s="979"/>
      <c r="D176" s="268" t="s">
        <v>398</v>
      </c>
      <c r="E176" s="170">
        <v>300000000</v>
      </c>
      <c r="F176" s="170">
        <v>58893400</v>
      </c>
      <c r="G176" s="272"/>
      <c r="H176" s="266" t="s">
        <v>392</v>
      </c>
      <c r="O176" s="266"/>
    </row>
    <row r="177" spans="1:15" s="267" customFormat="1" ht="24.75" customHeight="1" x14ac:dyDescent="0.25">
      <c r="A177" s="978"/>
      <c r="B177" s="273" t="s">
        <v>393</v>
      </c>
      <c r="C177" s="273" t="s">
        <v>394</v>
      </c>
      <c r="D177" s="273" t="s">
        <v>399</v>
      </c>
      <c r="E177" s="171">
        <v>0</v>
      </c>
      <c r="F177" s="171">
        <v>0</v>
      </c>
      <c r="G177" s="277"/>
      <c r="H177" s="266" t="s">
        <v>392</v>
      </c>
      <c r="O177" s="266"/>
    </row>
    <row r="178" spans="1:15" s="267" customFormat="1" ht="19.5" customHeight="1" x14ac:dyDescent="0.25">
      <c r="A178" s="978" t="s">
        <v>131</v>
      </c>
      <c r="B178" s="979" t="s">
        <v>387</v>
      </c>
      <c r="C178" s="979" t="s">
        <v>388</v>
      </c>
      <c r="D178" s="268" t="s">
        <v>396</v>
      </c>
      <c r="E178" s="170">
        <v>752724000</v>
      </c>
      <c r="F178" s="170">
        <v>395664531</v>
      </c>
      <c r="G178" s="272"/>
      <c r="H178" s="266"/>
      <c r="O178" s="266"/>
    </row>
    <row r="179" spans="1:15" s="267" customFormat="1" ht="19.5" customHeight="1" x14ac:dyDescent="0.25">
      <c r="A179" s="978"/>
      <c r="B179" s="979"/>
      <c r="C179" s="979"/>
      <c r="D179" s="268" t="s">
        <v>398</v>
      </c>
      <c r="E179" s="170">
        <v>297276000</v>
      </c>
      <c r="F179" s="170">
        <v>125800033</v>
      </c>
      <c r="G179" s="272"/>
      <c r="H179" s="266"/>
      <c r="O179" s="266"/>
    </row>
    <row r="180" spans="1:15" s="267" customFormat="1" ht="24.75" customHeight="1" x14ac:dyDescent="0.25">
      <c r="A180" s="978"/>
      <c r="B180" s="273" t="s">
        <v>393</v>
      </c>
      <c r="C180" s="273" t="s">
        <v>394</v>
      </c>
      <c r="D180" s="273" t="s">
        <v>399</v>
      </c>
      <c r="E180" s="171">
        <v>0</v>
      </c>
      <c r="F180" s="171">
        <v>0</v>
      </c>
      <c r="G180" s="277"/>
      <c r="H180" s="266"/>
      <c r="O180" s="266"/>
    </row>
    <row r="181" spans="1:15" s="267" customFormat="1" ht="19.5" customHeight="1" x14ac:dyDescent="0.25">
      <c r="A181" s="978" t="s">
        <v>132</v>
      </c>
      <c r="B181" s="979" t="s">
        <v>387</v>
      </c>
      <c r="C181" s="979" t="s">
        <v>388</v>
      </c>
      <c r="D181" s="268" t="s">
        <v>396</v>
      </c>
      <c r="E181" s="257">
        <v>754704800</v>
      </c>
      <c r="F181" s="257">
        <v>589876614</v>
      </c>
      <c r="G181" s="272"/>
      <c r="H181" s="266"/>
      <c r="O181" s="266"/>
    </row>
    <row r="182" spans="1:15" s="267" customFormat="1" ht="19.5" customHeight="1" x14ac:dyDescent="0.25">
      <c r="A182" s="978"/>
      <c r="B182" s="979"/>
      <c r="C182" s="979"/>
      <c r="D182" s="268" t="s">
        <v>398</v>
      </c>
      <c r="E182" s="257">
        <v>295295200</v>
      </c>
      <c r="F182" s="257">
        <v>210796367</v>
      </c>
      <c r="G182" s="272"/>
      <c r="H182" s="266"/>
      <c r="O182" s="266"/>
    </row>
    <row r="183" spans="1:15" s="267" customFormat="1" ht="24.75" customHeight="1" thickBot="1" x14ac:dyDescent="0.3">
      <c r="A183" s="980"/>
      <c r="B183" s="268" t="s">
        <v>393</v>
      </c>
      <c r="C183" s="268" t="s">
        <v>394</v>
      </c>
      <c r="D183" s="268" t="s">
        <v>399</v>
      </c>
      <c r="E183" s="257">
        <v>0</v>
      </c>
      <c r="F183" s="257">
        <v>0</v>
      </c>
      <c r="G183" s="272"/>
      <c r="H183" s="266"/>
      <c r="O183" s="266"/>
    </row>
    <row r="185" spans="1:15" ht="20.25" x14ac:dyDescent="0.3">
      <c r="A185" s="972" t="s">
        <v>181</v>
      </c>
      <c r="B185" s="973"/>
      <c r="C185" s="973"/>
      <c r="D185" s="973"/>
      <c r="E185" s="973"/>
      <c r="F185" s="973"/>
      <c r="G185" s="974"/>
    </row>
    <row r="186" spans="1:15" ht="39" thickBot="1" x14ac:dyDescent="0.3">
      <c r="A186" s="251" t="s">
        <v>50</v>
      </c>
      <c r="B186" s="287" t="s">
        <v>144</v>
      </c>
      <c r="C186" s="287" t="s">
        <v>145</v>
      </c>
      <c r="D186" s="287" t="s">
        <v>177</v>
      </c>
      <c r="E186" s="287" t="s">
        <v>182</v>
      </c>
      <c r="F186" s="287" t="s">
        <v>183</v>
      </c>
      <c r="G186" s="288" t="s">
        <v>180</v>
      </c>
    </row>
    <row r="187" spans="1:15" s="267" customFormat="1" ht="19.5" customHeight="1" x14ac:dyDescent="0.25">
      <c r="A187" s="978" t="s">
        <v>134</v>
      </c>
      <c r="B187" s="979" t="s">
        <v>387</v>
      </c>
      <c r="C187" s="979" t="s">
        <v>388</v>
      </c>
      <c r="D187" s="268" t="s">
        <v>396</v>
      </c>
      <c r="E187" s="170">
        <v>1646809000</v>
      </c>
      <c r="F187" s="170">
        <v>0</v>
      </c>
      <c r="G187" s="272"/>
      <c r="H187" s="266" t="s">
        <v>392</v>
      </c>
      <c r="O187" s="266"/>
    </row>
    <row r="188" spans="1:15" s="267" customFormat="1" ht="19.5" customHeight="1" x14ac:dyDescent="0.25">
      <c r="A188" s="978"/>
      <c r="B188" s="979"/>
      <c r="C188" s="979"/>
      <c r="D188" s="268" t="s">
        <v>398</v>
      </c>
      <c r="E188" s="170">
        <v>370000000</v>
      </c>
      <c r="F188" s="170">
        <v>0</v>
      </c>
      <c r="G188" s="272"/>
      <c r="H188" s="266" t="s">
        <v>392</v>
      </c>
      <c r="O188" s="266"/>
    </row>
    <row r="189" spans="1:15" s="267" customFormat="1" ht="24.75" customHeight="1" x14ac:dyDescent="0.25">
      <c r="A189" s="978"/>
      <c r="B189" s="273" t="s">
        <v>393</v>
      </c>
      <c r="C189" s="273" t="s">
        <v>394</v>
      </c>
      <c r="D189" s="273" t="s">
        <v>399</v>
      </c>
      <c r="E189" s="171">
        <v>3373830000</v>
      </c>
      <c r="F189" s="171">
        <v>0</v>
      </c>
      <c r="G189" s="277"/>
      <c r="H189" s="266" t="s">
        <v>392</v>
      </c>
      <c r="O189" s="266"/>
    </row>
    <row r="190" spans="1:15" s="267" customFormat="1" ht="19.5" customHeight="1" x14ac:dyDescent="0.25">
      <c r="A190" s="978" t="s">
        <v>135</v>
      </c>
      <c r="B190" s="979" t="s">
        <v>387</v>
      </c>
      <c r="C190" s="979" t="s">
        <v>388</v>
      </c>
      <c r="D190" s="268" t="s">
        <v>396</v>
      </c>
      <c r="E190" s="170">
        <v>1646809000</v>
      </c>
      <c r="F190" s="170">
        <v>584347</v>
      </c>
      <c r="G190" s="272"/>
      <c r="H190" s="401">
        <f>+F193-F190</f>
        <v>56751586</v>
      </c>
      <c r="O190" s="266"/>
    </row>
    <row r="191" spans="1:15" s="267" customFormat="1" ht="19.5" customHeight="1" x14ac:dyDescent="0.25">
      <c r="A191" s="978"/>
      <c r="B191" s="979"/>
      <c r="C191" s="979"/>
      <c r="D191" s="268" t="s">
        <v>398</v>
      </c>
      <c r="E191" s="170">
        <v>370000000</v>
      </c>
      <c r="F191" s="170">
        <v>0</v>
      </c>
      <c r="G191" s="272"/>
      <c r="H191" s="266" t="s">
        <v>392</v>
      </c>
      <c r="O191" s="266"/>
    </row>
    <row r="192" spans="1:15" s="267" customFormat="1" ht="24.75" customHeight="1" x14ac:dyDescent="0.25">
      <c r="A192" s="978"/>
      <c r="B192" s="273" t="s">
        <v>393</v>
      </c>
      <c r="C192" s="273" t="s">
        <v>394</v>
      </c>
      <c r="D192" s="273" t="s">
        <v>399</v>
      </c>
      <c r="E192" s="171">
        <v>3373830000</v>
      </c>
      <c r="F192" s="171">
        <v>18012443</v>
      </c>
      <c r="G192" s="277"/>
      <c r="H192" s="266" t="s">
        <v>392</v>
      </c>
      <c r="O192" s="266"/>
    </row>
    <row r="193" spans="1:15" s="267" customFormat="1" ht="19.5" customHeight="1" x14ac:dyDescent="0.25">
      <c r="A193" s="978" t="s">
        <v>136</v>
      </c>
      <c r="B193" s="979" t="s">
        <v>387</v>
      </c>
      <c r="C193" s="979" t="s">
        <v>388</v>
      </c>
      <c r="D193" s="268" t="s">
        <v>396</v>
      </c>
      <c r="E193" s="170">
        <v>1646809000</v>
      </c>
      <c r="F193" s="170">
        <v>57335933</v>
      </c>
      <c r="G193" s="272"/>
      <c r="H193" s="266" t="s">
        <v>392</v>
      </c>
      <c r="O193" s="266"/>
    </row>
    <row r="194" spans="1:15" s="267" customFormat="1" ht="19.5" customHeight="1" x14ac:dyDescent="0.25">
      <c r="A194" s="978"/>
      <c r="B194" s="979"/>
      <c r="C194" s="979"/>
      <c r="D194" s="268" t="s">
        <v>398</v>
      </c>
      <c r="E194" s="170">
        <v>370000000</v>
      </c>
      <c r="F194" s="170">
        <v>11402567</v>
      </c>
      <c r="G194" s="272"/>
      <c r="H194" s="266" t="s">
        <v>392</v>
      </c>
      <c r="O194" s="266"/>
    </row>
    <row r="195" spans="1:15" s="267" customFormat="1" ht="24.75" customHeight="1" x14ac:dyDescent="0.25">
      <c r="A195" s="978"/>
      <c r="B195" s="273" t="s">
        <v>393</v>
      </c>
      <c r="C195" s="273" t="s">
        <v>394</v>
      </c>
      <c r="D195" s="273" t="s">
        <v>399</v>
      </c>
      <c r="E195" s="171">
        <v>3373830000</v>
      </c>
      <c r="F195" s="171">
        <v>63639217</v>
      </c>
      <c r="G195" s="277"/>
      <c r="H195" s="266" t="s">
        <v>392</v>
      </c>
      <c r="O195" s="266"/>
    </row>
    <row r="196" spans="1:15" s="267" customFormat="1" ht="19.5" customHeight="1" x14ac:dyDescent="0.25">
      <c r="A196" s="978" t="s">
        <v>137</v>
      </c>
      <c r="B196" s="979" t="s">
        <v>387</v>
      </c>
      <c r="C196" s="979" t="s">
        <v>388</v>
      </c>
      <c r="D196" s="268" t="s">
        <v>396</v>
      </c>
      <c r="E196" s="170">
        <v>1682181450</v>
      </c>
      <c r="F196" s="170">
        <v>192969507</v>
      </c>
      <c r="G196" s="272"/>
      <c r="H196" s="266" t="s">
        <v>392</v>
      </c>
      <c r="O196" s="266"/>
    </row>
    <row r="197" spans="1:15" s="267" customFormat="1" ht="19.5" customHeight="1" x14ac:dyDescent="0.25">
      <c r="A197" s="978"/>
      <c r="B197" s="979"/>
      <c r="C197" s="979"/>
      <c r="D197" s="268" t="s">
        <v>398</v>
      </c>
      <c r="E197" s="170">
        <v>370000000</v>
      </c>
      <c r="F197" s="170">
        <v>55151667</v>
      </c>
      <c r="G197" s="272"/>
      <c r="H197" s="266" t="s">
        <v>392</v>
      </c>
      <c r="O197" s="266"/>
    </row>
    <row r="198" spans="1:15" s="267" customFormat="1" ht="24.75" customHeight="1" x14ac:dyDescent="0.25">
      <c r="A198" s="978"/>
      <c r="B198" s="273" t="s">
        <v>393</v>
      </c>
      <c r="C198" s="273" t="s">
        <v>394</v>
      </c>
      <c r="D198" s="273" t="s">
        <v>399</v>
      </c>
      <c r="E198" s="171">
        <v>2524657550</v>
      </c>
      <c r="F198" s="171">
        <v>191271479</v>
      </c>
      <c r="G198" s="277"/>
      <c r="H198" s="266" t="s">
        <v>392</v>
      </c>
      <c r="O198" s="266"/>
    </row>
    <row r="199" spans="1:15" s="267" customFormat="1" ht="19.5" customHeight="1" x14ac:dyDescent="0.25">
      <c r="A199" s="978" t="s">
        <v>138</v>
      </c>
      <c r="B199" s="979" t="s">
        <v>387</v>
      </c>
      <c r="C199" s="979" t="s">
        <v>388</v>
      </c>
      <c r="D199" s="268" t="s">
        <v>396</v>
      </c>
      <c r="E199" s="170">
        <v>1682181450</v>
      </c>
      <c r="F199" s="170">
        <v>333006052</v>
      </c>
      <c r="G199" s="272"/>
      <c r="H199" s="266" t="s">
        <v>392</v>
      </c>
      <c r="O199" s="266"/>
    </row>
    <row r="200" spans="1:15" s="267" customFormat="1" ht="19.5" customHeight="1" x14ac:dyDescent="0.25">
      <c r="A200" s="978"/>
      <c r="B200" s="979"/>
      <c r="C200" s="979"/>
      <c r="D200" s="268" t="s">
        <v>398</v>
      </c>
      <c r="E200" s="170">
        <v>373991833</v>
      </c>
      <c r="F200" s="170">
        <v>96577667</v>
      </c>
      <c r="G200" s="272"/>
      <c r="H200" s="266" t="s">
        <v>392</v>
      </c>
      <c r="O200" s="266"/>
    </row>
    <row r="201" spans="1:15" s="267" customFormat="1" ht="24.75" customHeight="1" x14ac:dyDescent="0.25">
      <c r="A201" s="978"/>
      <c r="B201" s="273" t="s">
        <v>393</v>
      </c>
      <c r="C201" s="273" t="s">
        <v>394</v>
      </c>
      <c r="D201" s="273" t="s">
        <v>399</v>
      </c>
      <c r="E201" s="171">
        <v>2520665717</v>
      </c>
      <c r="F201" s="171">
        <v>325156914</v>
      </c>
      <c r="G201" s="277"/>
      <c r="H201" s="266" t="s">
        <v>392</v>
      </c>
      <c r="O201" s="266"/>
    </row>
    <row r="202" spans="1:15" s="267" customFormat="1" ht="19.5" customHeight="1" x14ac:dyDescent="0.25">
      <c r="A202" s="978" t="s">
        <v>139</v>
      </c>
      <c r="B202" s="979" t="s">
        <v>387</v>
      </c>
      <c r="C202" s="979" t="s">
        <v>388</v>
      </c>
      <c r="D202" s="268" t="s">
        <v>396</v>
      </c>
      <c r="E202" s="170">
        <v>1682181450</v>
      </c>
      <c r="F202" s="170">
        <v>485680825</v>
      </c>
      <c r="G202" s="272"/>
      <c r="H202" s="266" t="s">
        <v>392</v>
      </c>
      <c r="O202" s="266"/>
    </row>
    <row r="203" spans="1:15" s="267" customFormat="1" ht="19.5" customHeight="1" x14ac:dyDescent="0.25">
      <c r="A203" s="978"/>
      <c r="B203" s="979"/>
      <c r="C203" s="979"/>
      <c r="D203" s="268" t="s">
        <v>398</v>
      </c>
      <c r="E203" s="170">
        <v>373991833</v>
      </c>
      <c r="F203" s="170">
        <v>132656567</v>
      </c>
      <c r="G203" s="272"/>
      <c r="H203" s="266" t="s">
        <v>392</v>
      </c>
      <c r="O203" s="266"/>
    </row>
    <row r="204" spans="1:15" s="267" customFormat="1" ht="24.75" customHeight="1" x14ac:dyDescent="0.25">
      <c r="A204" s="978"/>
      <c r="B204" s="273" t="s">
        <v>393</v>
      </c>
      <c r="C204" s="273" t="s">
        <v>394</v>
      </c>
      <c r="D204" s="273" t="s">
        <v>399</v>
      </c>
      <c r="E204" s="171">
        <v>2520665717</v>
      </c>
      <c r="F204" s="171">
        <v>556467273</v>
      </c>
      <c r="G204" s="277"/>
      <c r="H204" s="266" t="s">
        <v>392</v>
      </c>
      <c r="O204" s="266"/>
    </row>
    <row r="205" spans="1:15" s="267" customFormat="1" ht="19.5" customHeight="1" x14ac:dyDescent="0.25">
      <c r="A205" s="978" t="s">
        <v>127</v>
      </c>
      <c r="B205" s="979" t="s">
        <v>387</v>
      </c>
      <c r="C205" s="979" t="s">
        <v>388</v>
      </c>
      <c r="D205" s="268" t="s">
        <v>396</v>
      </c>
      <c r="E205" s="170">
        <v>1682181450</v>
      </c>
      <c r="F205" s="170">
        <v>608107625</v>
      </c>
      <c r="G205" s="272"/>
      <c r="H205" s="266" t="s">
        <v>392</v>
      </c>
      <c r="O205" s="266"/>
    </row>
    <row r="206" spans="1:15" s="267" customFormat="1" ht="19.5" customHeight="1" x14ac:dyDescent="0.25">
      <c r="A206" s="978"/>
      <c r="B206" s="979"/>
      <c r="C206" s="979"/>
      <c r="D206" s="268" t="s">
        <v>398</v>
      </c>
      <c r="E206" s="170">
        <v>373991833</v>
      </c>
      <c r="F206" s="170">
        <v>176481500</v>
      </c>
      <c r="G206" s="272"/>
      <c r="H206" s="266" t="s">
        <v>392</v>
      </c>
      <c r="O206" s="266"/>
    </row>
    <row r="207" spans="1:15" s="267" customFormat="1" ht="24.75" customHeight="1" x14ac:dyDescent="0.25">
      <c r="A207" s="978"/>
      <c r="B207" s="273" t="s">
        <v>393</v>
      </c>
      <c r="C207" s="273" t="s">
        <v>394</v>
      </c>
      <c r="D207" s="273" t="s">
        <v>399</v>
      </c>
      <c r="E207" s="171">
        <v>2520665717</v>
      </c>
      <c r="F207" s="171">
        <v>705851789</v>
      </c>
      <c r="G207" s="277"/>
      <c r="H207" s="266" t="s">
        <v>392</v>
      </c>
      <c r="O207" s="266"/>
    </row>
    <row r="208" spans="1:15" s="459" customFormat="1" ht="19.5" customHeight="1" x14ac:dyDescent="0.25">
      <c r="A208" s="978" t="s">
        <v>128</v>
      </c>
      <c r="B208" s="979" t="s">
        <v>387</v>
      </c>
      <c r="C208" s="979" t="s">
        <v>388</v>
      </c>
      <c r="D208" s="268" t="s">
        <v>396</v>
      </c>
      <c r="E208" s="170">
        <v>1755181450</v>
      </c>
      <c r="F208" s="170">
        <v>734088117</v>
      </c>
      <c r="G208" s="272"/>
      <c r="H208" s="441" t="s">
        <v>392</v>
      </c>
      <c r="O208" s="441"/>
    </row>
    <row r="209" spans="1:15" s="459" customFormat="1" ht="19.5" customHeight="1" x14ac:dyDescent="0.25">
      <c r="A209" s="978"/>
      <c r="B209" s="979"/>
      <c r="C209" s="979"/>
      <c r="D209" s="268" t="s">
        <v>398</v>
      </c>
      <c r="E209" s="170">
        <v>373991833</v>
      </c>
      <c r="F209" s="170">
        <v>224847500</v>
      </c>
      <c r="G209" s="272"/>
      <c r="H209" s="441" t="s">
        <v>392</v>
      </c>
      <c r="O209" s="441"/>
    </row>
    <row r="210" spans="1:15" s="459" customFormat="1" ht="24.75" customHeight="1" x14ac:dyDescent="0.25">
      <c r="A210" s="978"/>
      <c r="B210" s="273" t="s">
        <v>393</v>
      </c>
      <c r="C210" s="273" t="s">
        <v>394</v>
      </c>
      <c r="D210" s="273" t="s">
        <v>399</v>
      </c>
      <c r="E210" s="171">
        <v>2847665717</v>
      </c>
      <c r="F210" s="171">
        <v>1020956053</v>
      </c>
      <c r="G210" s="277"/>
      <c r="H210" s="441" t="s">
        <v>392</v>
      </c>
      <c r="O210" s="441"/>
    </row>
    <row r="211" spans="1:15" s="267" customFormat="1" ht="19.5" customHeight="1" x14ac:dyDescent="0.25">
      <c r="A211" s="981" t="s">
        <v>129</v>
      </c>
      <c r="B211" s="982" t="s">
        <v>387</v>
      </c>
      <c r="C211" s="982" t="s">
        <v>388</v>
      </c>
      <c r="D211" s="408" t="s">
        <v>396</v>
      </c>
      <c r="E211" s="257">
        <v>1583535494</v>
      </c>
      <c r="F211" s="257">
        <v>855578533</v>
      </c>
      <c r="G211" s="411"/>
      <c r="H211" s="266" t="s">
        <v>392</v>
      </c>
      <c r="O211" s="266"/>
    </row>
    <row r="212" spans="1:15" s="267" customFormat="1" ht="19.5" customHeight="1" x14ac:dyDescent="0.25">
      <c r="A212" s="981"/>
      <c r="B212" s="982"/>
      <c r="C212" s="982"/>
      <c r="D212" s="408" t="s">
        <v>398</v>
      </c>
      <c r="E212" s="257">
        <v>434125802</v>
      </c>
      <c r="F212" s="257">
        <v>266273500</v>
      </c>
      <c r="G212" s="411"/>
      <c r="H212" s="266" t="s">
        <v>392</v>
      </c>
      <c r="O212" s="266"/>
    </row>
    <row r="213" spans="1:15" s="267" customFormat="1" ht="24.75" customHeight="1" x14ac:dyDescent="0.25">
      <c r="A213" s="981"/>
      <c r="B213" s="408" t="s">
        <v>393</v>
      </c>
      <c r="C213" s="408" t="s">
        <v>394</v>
      </c>
      <c r="D213" s="408" t="s">
        <v>399</v>
      </c>
      <c r="E213" s="257">
        <v>2817978704</v>
      </c>
      <c r="F213" s="257">
        <v>1247695364</v>
      </c>
      <c r="G213" s="411"/>
      <c r="H213" s="266" t="s">
        <v>392</v>
      </c>
      <c r="O213" s="266"/>
    </row>
    <row r="214" spans="1:15" s="267" customFormat="1" ht="19.5" hidden="1" customHeight="1" x14ac:dyDescent="0.25">
      <c r="A214" s="978" t="s">
        <v>130</v>
      </c>
      <c r="B214" s="979" t="s">
        <v>387</v>
      </c>
      <c r="C214" s="979" t="s">
        <v>388</v>
      </c>
      <c r="D214" s="268" t="s">
        <v>396</v>
      </c>
      <c r="E214" s="170" t="s">
        <v>392</v>
      </c>
      <c r="F214" s="170"/>
      <c r="G214" s="272"/>
      <c r="H214" s="266" t="s">
        <v>392</v>
      </c>
      <c r="O214" s="266"/>
    </row>
    <row r="215" spans="1:15" s="267" customFormat="1" ht="19.5" hidden="1" customHeight="1" x14ac:dyDescent="0.25">
      <c r="A215" s="978"/>
      <c r="B215" s="979"/>
      <c r="C215" s="979"/>
      <c r="D215" s="268" t="s">
        <v>398</v>
      </c>
      <c r="E215" s="170" t="s">
        <v>392</v>
      </c>
      <c r="F215" s="170"/>
      <c r="G215" s="272"/>
      <c r="H215" s="266" t="s">
        <v>392</v>
      </c>
      <c r="O215" s="266"/>
    </row>
    <row r="216" spans="1:15" s="267" customFormat="1" ht="24.75" hidden="1" customHeight="1" x14ac:dyDescent="0.25">
      <c r="A216" s="978"/>
      <c r="B216" s="273" t="s">
        <v>393</v>
      </c>
      <c r="C216" s="273" t="s">
        <v>394</v>
      </c>
      <c r="D216" s="273" t="s">
        <v>399</v>
      </c>
      <c r="E216" s="171" t="s">
        <v>392</v>
      </c>
      <c r="F216" s="171"/>
      <c r="G216" s="277"/>
      <c r="H216" s="266" t="s">
        <v>392</v>
      </c>
      <c r="O216" s="266"/>
    </row>
    <row r="217" spans="1:15" s="267" customFormat="1" ht="19.5" hidden="1" customHeight="1" x14ac:dyDescent="0.25">
      <c r="A217" s="978" t="s">
        <v>131</v>
      </c>
      <c r="B217" s="979" t="s">
        <v>387</v>
      </c>
      <c r="C217" s="979" t="s">
        <v>388</v>
      </c>
      <c r="D217" s="268" t="s">
        <v>396</v>
      </c>
      <c r="E217" s="170" t="s">
        <v>392</v>
      </c>
      <c r="F217" s="170"/>
      <c r="G217" s="272"/>
      <c r="H217" s="266" t="s">
        <v>392</v>
      </c>
      <c r="O217" s="266"/>
    </row>
    <row r="218" spans="1:15" s="267" customFormat="1" ht="19.5" hidden="1" customHeight="1" x14ac:dyDescent="0.25">
      <c r="A218" s="978"/>
      <c r="B218" s="979"/>
      <c r="C218" s="979"/>
      <c r="D218" s="268" t="s">
        <v>398</v>
      </c>
      <c r="E218" s="170" t="s">
        <v>392</v>
      </c>
      <c r="F218" s="170"/>
      <c r="G218" s="272"/>
      <c r="H218" s="266" t="s">
        <v>392</v>
      </c>
      <c r="O218" s="266"/>
    </row>
    <row r="219" spans="1:15" s="267" customFormat="1" ht="24.75" hidden="1" customHeight="1" x14ac:dyDescent="0.25">
      <c r="A219" s="978"/>
      <c r="B219" s="273" t="s">
        <v>393</v>
      </c>
      <c r="C219" s="273" t="s">
        <v>394</v>
      </c>
      <c r="D219" s="273" t="s">
        <v>399</v>
      </c>
      <c r="E219" s="171" t="s">
        <v>392</v>
      </c>
      <c r="F219" s="171"/>
      <c r="G219" s="277"/>
      <c r="H219" s="266" t="s">
        <v>392</v>
      </c>
      <c r="O219" s="266"/>
    </row>
    <row r="220" spans="1:15" s="267" customFormat="1" ht="19.5" hidden="1" customHeight="1" x14ac:dyDescent="0.25">
      <c r="A220" s="978" t="s">
        <v>132</v>
      </c>
      <c r="B220" s="979" t="s">
        <v>387</v>
      </c>
      <c r="C220" s="979" t="s">
        <v>388</v>
      </c>
      <c r="D220" s="268" t="s">
        <v>396</v>
      </c>
      <c r="E220" s="257" t="s">
        <v>392</v>
      </c>
      <c r="F220" s="257"/>
      <c r="G220" s="272"/>
      <c r="H220" s="266" t="s">
        <v>392</v>
      </c>
      <c r="O220" s="266"/>
    </row>
    <row r="221" spans="1:15" s="267" customFormat="1" ht="19.5" hidden="1" customHeight="1" x14ac:dyDescent="0.25">
      <c r="A221" s="978"/>
      <c r="B221" s="979"/>
      <c r="C221" s="979"/>
      <c r="D221" s="268" t="s">
        <v>398</v>
      </c>
      <c r="E221" s="257" t="s">
        <v>392</v>
      </c>
      <c r="F221" s="257"/>
      <c r="G221" s="272"/>
      <c r="H221" s="266" t="s">
        <v>392</v>
      </c>
      <c r="O221" s="266"/>
    </row>
    <row r="222" spans="1:15" s="267" customFormat="1" ht="24.75" hidden="1" customHeight="1" thickBot="1" x14ac:dyDescent="0.3">
      <c r="A222" s="980"/>
      <c r="B222" s="268" t="s">
        <v>393</v>
      </c>
      <c r="C222" s="268" t="s">
        <v>394</v>
      </c>
      <c r="D222" s="268" t="s">
        <v>399</v>
      </c>
      <c r="E222" s="257" t="s">
        <v>392</v>
      </c>
      <c r="F222" s="257"/>
      <c r="G222" s="272"/>
      <c r="H222" s="266" t="s">
        <v>392</v>
      </c>
      <c r="O222" s="266"/>
    </row>
    <row r="223" spans="1:15" x14ac:dyDescent="0.25">
      <c r="A223" s="289"/>
    </row>
    <row r="224" spans="1:15" ht="20.25" hidden="1" x14ac:dyDescent="0.3">
      <c r="A224" s="972" t="s">
        <v>402</v>
      </c>
      <c r="B224" s="973"/>
      <c r="C224" s="973"/>
      <c r="D224" s="973"/>
      <c r="E224" s="973"/>
      <c r="F224" s="973"/>
      <c r="G224" s="974"/>
    </row>
    <row r="225" spans="1:7" ht="39" hidden="1" thickBot="1" x14ac:dyDescent="0.3">
      <c r="A225" s="251" t="s">
        <v>62</v>
      </c>
      <c r="B225" s="287" t="s">
        <v>144</v>
      </c>
      <c r="C225" s="287" t="s">
        <v>145</v>
      </c>
      <c r="D225" s="287" t="s">
        <v>177</v>
      </c>
      <c r="E225" s="287" t="s">
        <v>403</v>
      </c>
      <c r="F225" s="287" t="s">
        <v>404</v>
      </c>
      <c r="G225" s="288" t="s">
        <v>180</v>
      </c>
    </row>
    <row r="226" spans="1:7" ht="16.5" hidden="1" customHeight="1" x14ac:dyDescent="0.25">
      <c r="A226" s="260" t="s">
        <v>134</v>
      </c>
      <c r="B226" s="261"/>
      <c r="C226" s="261"/>
      <c r="D226" s="261"/>
      <c r="E226" s="261"/>
      <c r="F226" s="261"/>
      <c r="G226" s="262"/>
    </row>
    <row r="227" spans="1:7" ht="16.5" hidden="1" customHeight="1" x14ac:dyDescent="0.25">
      <c r="A227" s="260" t="s">
        <v>135</v>
      </c>
      <c r="B227" s="261"/>
      <c r="C227" s="261"/>
      <c r="D227" s="261"/>
      <c r="E227" s="261"/>
      <c r="F227" s="261"/>
      <c r="G227" s="262"/>
    </row>
    <row r="228" spans="1:7" ht="16.5" hidden="1" customHeight="1" x14ac:dyDescent="0.25">
      <c r="A228" s="260" t="s">
        <v>136</v>
      </c>
      <c r="B228" s="261"/>
      <c r="C228" s="261"/>
      <c r="D228" s="261"/>
      <c r="E228" s="261"/>
      <c r="F228" s="261"/>
      <c r="G228" s="262"/>
    </row>
    <row r="229" spans="1:7" ht="16.5" hidden="1" customHeight="1" x14ac:dyDescent="0.25">
      <c r="A229" s="260" t="s">
        <v>137</v>
      </c>
      <c r="B229" s="261"/>
      <c r="C229" s="261"/>
      <c r="D229" s="261"/>
      <c r="E229" s="261"/>
      <c r="F229" s="261"/>
      <c r="G229" s="262"/>
    </row>
    <row r="230" spans="1:7" ht="16.5" hidden="1" customHeight="1" x14ac:dyDescent="0.25">
      <c r="A230" s="260" t="s">
        <v>138</v>
      </c>
      <c r="B230" s="261"/>
      <c r="C230" s="261"/>
      <c r="D230" s="261"/>
      <c r="E230" s="261"/>
      <c r="F230" s="261"/>
      <c r="G230" s="262"/>
    </row>
    <row r="231" spans="1:7" ht="16.5" hidden="1" customHeight="1" x14ac:dyDescent="0.25">
      <c r="A231" s="260" t="s">
        <v>139</v>
      </c>
      <c r="B231" s="261"/>
      <c r="C231" s="261"/>
      <c r="D231" s="261"/>
      <c r="E231" s="261"/>
      <c r="F231" s="261"/>
      <c r="G231" s="262"/>
    </row>
    <row r="232" spans="1:7" hidden="1" x14ac:dyDescent="0.25">
      <c r="A232" s="290" t="s">
        <v>127</v>
      </c>
      <c r="B232" s="291"/>
      <c r="C232" s="291"/>
      <c r="D232" s="291"/>
      <c r="E232" s="291"/>
      <c r="F232" s="291"/>
      <c r="G232" s="292"/>
    </row>
    <row r="233" spans="1:7" hidden="1" x14ac:dyDescent="0.25">
      <c r="A233" s="260" t="s">
        <v>128</v>
      </c>
      <c r="B233" s="261"/>
      <c r="C233" s="261"/>
      <c r="D233" s="261"/>
      <c r="E233" s="261"/>
      <c r="F233" s="261"/>
      <c r="G233" s="262"/>
    </row>
    <row r="234" spans="1:7" hidden="1" x14ac:dyDescent="0.25">
      <c r="A234" s="260" t="s">
        <v>129</v>
      </c>
      <c r="B234" s="261"/>
      <c r="C234" s="261"/>
      <c r="D234" s="261"/>
      <c r="E234" s="261"/>
      <c r="F234" s="261"/>
      <c r="G234" s="262"/>
    </row>
    <row r="235" spans="1:7" hidden="1" x14ac:dyDescent="0.25">
      <c r="A235" s="260" t="s">
        <v>130</v>
      </c>
      <c r="B235" s="261"/>
      <c r="C235" s="261"/>
      <c r="D235" s="261"/>
      <c r="E235" s="261"/>
      <c r="F235" s="261"/>
      <c r="G235" s="262"/>
    </row>
    <row r="236" spans="1:7" hidden="1" x14ac:dyDescent="0.25">
      <c r="A236" s="260" t="s">
        <v>131</v>
      </c>
      <c r="B236" s="261"/>
      <c r="C236" s="261"/>
      <c r="D236" s="261"/>
      <c r="E236" s="261"/>
      <c r="F236" s="261"/>
      <c r="G236" s="262"/>
    </row>
    <row r="237" spans="1:7" ht="15.75" hidden="1" thickBot="1" x14ac:dyDescent="0.3">
      <c r="A237" s="263" t="s">
        <v>132</v>
      </c>
      <c r="B237" s="264"/>
      <c r="C237" s="264"/>
      <c r="D237" s="264"/>
      <c r="E237" s="264"/>
      <c r="F237" s="264"/>
      <c r="G237" s="265"/>
    </row>
    <row r="238" spans="1:7" hidden="1" x14ac:dyDescent="0.25">
      <c r="A238" s="289"/>
      <c r="G238" s="293"/>
    </row>
    <row r="239" spans="1:7" ht="30.75" hidden="1" customHeight="1" x14ac:dyDescent="0.3">
      <c r="A239" s="972" t="s">
        <v>184</v>
      </c>
      <c r="B239" s="973"/>
      <c r="C239" s="973"/>
      <c r="D239" s="973"/>
      <c r="E239" s="973"/>
      <c r="F239" s="973"/>
      <c r="G239" s="974"/>
    </row>
    <row r="240" spans="1:7" ht="39" hidden="1" thickBot="1" x14ac:dyDescent="0.3">
      <c r="A240" s="251" t="s">
        <v>63</v>
      </c>
      <c r="B240" s="287" t="s">
        <v>144</v>
      </c>
      <c r="C240" s="287" t="s">
        <v>145</v>
      </c>
      <c r="D240" s="287" t="s">
        <v>177</v>
      </c>
      <c r="E240" s="287" t="s">
        <v>185</v>
      </c>
      <c r="F240" s="287" t="s">
        <v>186</v>
      </c>
      <c r="G240" s="288" t="s">
        <v>180</v>
      </c>
    </row>
    <row r="241" spans="1:7" ht="16.5" hidden="1" customHeight="1" x14ac:dyDescent="0.25">
      <c r="A241" s="260" t="s">
        <v>134</v>
      </c>
      <c r="B241" s="261"/>
      <c r="C241" s="261"/>
      <c r="D241" s="261"/>
      <c r="E241" s="261"/>
      <c r="F241" s="261"/>
      <c r="G241" s="262"/>
    </row>
    <row r="242" spans="1:7" ht="16.5" hidden="1" customHeight="1" x14ac:dyDescent="0.25">
      <c r="A242" s="260" t="s">
        <v>135</v>
      </c>
      <c r="B242" s="261"/>
      <c r="C242" s="261"/>
      <c r="D242" s="261"/>
      <c r="E242" s="261"/>
      <c r="F242" s="261"/>
      <c r="G242" s="262"/>
    </row>
    <row r="243" spans="1:7" ht="16.5" hidden="1" customHeight="1" x14ac:dyDescent="0.25">
      <c r="A243" s="260" t="s">
        <v>136</v>
      </c>
      <c r="B243" s="261"/>
      <c r="C243" s="261"/>
      <c r="D243" s="261"/>
      <c r="E243" s="261"/>
      <c r="F243" s="261"/>
      <c r="G243" s="262"/>
    </row>
    <row r="244" spans="1:7" ht="16.5" hidden="1" customHeight="1" x14ac:dyDescent="0.25">
      <c r="A244" s="260" t="s">
        <v>137</v>
      </c>
      <c r="B244" s="261"/>
      <c r="C244" s="261"/>
      <c r="D244" s="261"/>
      <c r="E244" s="261"/>
      <c r="F244" s="261"/>
      <c r="G244" s="262"/>
    </row>
    <row r="245" spans="1:7" ht="16.5" hidden="1" customHeight="1" x14ac:dyDescent="0.25">
      <c r="A245" s="260" t="s">
        <v>138</v>
      </c>
      <c r="B245" s="261"/>
      <c r="C245" s="261"/>
      <c r="D245" s="261"/>
      <c r="E245" s="261"/>
      <c r="F245" s="261"/>
      <c r="G245" s="262"/>
    </row>
    <row r="246" spans="1:7" ht="16.5" hidden="1" customHeight="1" x14ac:dyDescent="0.25">
      <c r="A246" s="260" t="s">
        <v>139</v>
      </c>
      <c r="B246" s="261"/>
      <c r="C246" s="261"/>
      <c r="D246" s="261"/>
      <c r="E246" s="261"/>
      <c r="F246" s="261"/>
      <c r="G246" s="262"/>
    </row>
    <row r="247" spans="1:7" hidden="1" x14ac:dyDescent="0.25">
      <c r="A247" s="290" t="s">
        <v>127</v>
      </c>
      <c r="B247" s="291"/>
      <c r="C247" s="291"/>
      <c r="D247" s="291"/>
      <c r="E247" s="291"/>
      <c r="F247" s="291"/>
      <c r="G247" s="292"/>
    </row>
    <row r="248" spans="1:7" hidden="1" x14ac:dyDescent="0.25">
      <c r="A248" s="260" t="s">
        <v>128</v>
      </c>
      <c r="B248" s="261"/>
      <c r="C248" s="261"/>
      <c r="D248" s="261"/>
      <c r="E248" s="261"/>
      <c r="F248" s="261"/>
      <c r="G248" s="262"/>
    </row>
    <row r="249" spans="1:7" hidden="1" x14ac:dyDescent="0.25">
      <c r="A249" s="260" t="s">
        <v>129</v>
      </c>
      <c r="B249" s="261"/>
      <c r="C249" s="261"/>
      <c r="D249" s="261"/>
      <c r="E249" s="261"/>
      <c r="F249" s="261"/>
      <c r="G249" s="262"/>
    </row>
    <row r="250" spans="1:7" hidden="1" x14ac:dyDescent="0.25">
      <c r="A250" s="260" t="s">
        <v>130</v>
      </c>
      <c r="B250" s="261"/>
      <c r="C250" s="261"/>
      <c r="D250" s="261"/>
      <c r="E250" s="261"/>
      <c r="F250" s="261"/>
      <c r="G250" s="262"/>
    </row>
    <row r="251" spans="1:7" hidden="1" x14ac:dyDescent="0.25">
      <c r="A251" s="260" t="s">
        <v>131</v>
      </c>
      <c r="B251" s="261"/>
      <c r="C251" s="261"/>
      <c r="D251" s="261"/>
      <c r="E251" s="261"/>
      <c r="F251" s="261"/>
      <c r="G251" s="262"/>
    </row>
    <row r="252" spans="1:7" ht="15.75" hidden="1" thickBot="1" x14ac:dyDescent="0.3">
      <c r="A252" s="263" t="s">
        <v>132</v>
      </c>
      <c r="B252" s="264"/>
      <c r="C252" s="264"/>
      <c r="D252" s="264"/>
      <c r="E252" s="264"/>
      <c r="F252" s="264"/>
      <c r="G252" s="265"/>
    </row>
    <row r="253" spans="1:7" hidden="1" x14ac:dyDescent="0.25">
      <c r="A253" s="289"/>
      <c r="G253" s="293"/>
    </row>
    <row r="254" spans="1:7" ht="20.25" hidden="1" x14ac:dyDescent="0.3">
      <c r="A254" s="972" t="s">
        <v>187</v>
      </c>
      <c r="B254" s="973"/>
      <c r="C254" s="973"/>
      <c r="D254" s="973"/>
      <c r="E254" s="973"/>
      <c r="F254" s="973"/>
      <c r="G254" s="974"/>
    </row>
    <row r="255" spans="1:7" ht="39" hidden="1" thickBot="1" x14ac:dyDescent="0.3">
      <c r="A255" s="251" t="s">
        <v>64</v>
      </c>
      <c r="B255" s="287" t="s">
        <v>144</v>
      </c>
      <c r="C255" s="287" t="s">
        <v>145</v>
      </c>
      <c r="D255" s="287" t="s">
        <v>177</v>
      </c>
      <c r="E255" s="287" t="s">
        <v>188</v>
      </c>
      <c r="F255" s="287" t="s">
        <v>189</v>
      </c>
      <c r="G255" s="288" t="s">
        <v>180</v>
      </c>
    </row>
    <row r="256" spans="1:7" ht="16.5" hidden="1" customHeight="1" x14ac:dyDescent="0.25">
      <c r="A256" s="260" t="s">
        <v>134</v>
      </c>
      <c r="B256" s="261"/>
      <c r="C256" s="261"/>
      <c r="D256" s="261"/>
      <c r="E256" s="261"/>
      <c r="F256" s="261"/>
      <c r="G256" s="262"/>
    </row>
    <row r="257" spans="1:15" ht="16.5" hidden="1" customHeight="1" x14ac:dyDescent="0.25">
      <c r="A257" s="260" t="s">
        <v>135</v>
      </c>
      <c r="B257" s="261"/>
      <c r="C257" s="261"/>
      <c r="D257" s="261"/>
      <c r="E257" s="261"/>
      <c r="F257" s="261"/>
      <c r="G257" s="262"/>
    </row>
    <row r="258" spans="1:15" ht="16.5" hidden="1" customHeight="1" x14ac:dyDescent="0.25">
      <c r="A258" s="260" t="s">
        <v>136</v>
      </c>
      <c r="B258" s="261"/>
      <c r="C258" s="261"/>
      <c r="D258" s="261"/>
      <c r="E258" s="261"/>
      <c r="F258" s="261"/>
      <c r="G258" s="262"/>
    </row>
    <row r="259" spans="1:15" ht="16.5" hidden="1" customHeight="1" x14ac:dyDescent="0.25">
      <c r="A259" s="260" t="s">
        <v>137</v>
      </c>
      <c r="B259" s="261"/>
      <c r="C259" s="261"/>
      <c r="D259" s="261"/>
      <c r="E259" s="261"/>
      <c r="F259" s="261"/>
      <c r="G259" s="262"/>
    </row>
    <row r="260" spans="1:15" ht="16.5" hidden="1" customHeight="1" x14ac:dyDescent="0.25">
      <c r="A260" s="260" t="s">
        <v>138</v>
      </c>
      <c r="B260" s="261"/>
      <c r="C260" s="261"/>
      <c r="D260" s="261"/>
      <c r="E260" s="261"/>
      <c r="F260" s="261"/>
      <c r="G260" s="262"/>
    </row>
    <row r="261" spans="1:15" ht="16.5" hidden="1" customHeight="1" x14ac:dyDescent="0.25">
      <c r="A261" s="260" t="s">
        <v>139</v>
      </c>
      <c r="B261" s="261"/>
      <c r="C261" s="261"/>
      <c r="D261" s="261"/>
      <c r="E261" s="261"/>
      <c r="F261" s="261"/>
      <c r="G261" s="262"/>
    </row>
    <row r="262" spans="1:15" hidden="1" x14ac:dyDescent="0.25">
      <c r="A262" s="290" t="s">
        <v>127</v>
      </c>
      <c r="B262" s="291"/>
      <c r="C262" s="291"/>
      <c r="D262" s="291"/>
      <c r="E262" s="291"/>
      <c r="F262" s="291"/>
      <c r="G262" s="292"/>
    </row>
    <row r="263" spans="1:15" hidden="1" x14ac:dyDescent="0.25">
      <c r="A263" s="260" t="s">
        <v>128</v>
      </c>
      <c r="B263" s="261"/>
      <c r="C263" s="261"/>
      <c r="D263" s="261"/>
      <c r="E263" s="261"/>
      <c r="F263" s="261"/>
      <c r="G263" s="262"/>
    </row>
    <row r="264" spans="1:15" hidden="1" x14ac:dyDescent="0.25">
      <c r="A264" s="260" t="s">
        <v>129</v>
      </c>
      <c r="B264" s="261"/>
      <c r="C264" s="261"/>
      <c r="D264" s="261"/>
      <c r="E264" s="261"/>
      <c r="F264" s="261"/>
      <c r="G264" s="262"/>
    </row>
    <row r="265" spans="1:15" hidden="1" x14ac:dyDescent="0.25">
      <c r="A265" s="260" t="s">
        <v>130</v>
      </c>
      <c r="B265" s="261"/>
      <c r="C265" s="261"/>
      <c r="D265" s="261"/>
      <c r="E265" s="261"/>
      <c r="F265" s="261"/>
      <c r="G265" s="262"/>
    </row>
    <row r="266" spans="1:15" hidden="1" x14ac:dyDescent="0.25">
      <c r="A266" s="260" t="s">
        <v>131</v>
      </c>
      <c r="B266" s="261"/>
      <c r="C266" s="261"/>
      <c r="D266" s="261"/>
      <c r="E266" s="261"/>
      <c r="F266" s="261"/>
      <c r="G266" s="262"/>
    </row>
    <row r="267" spans="1:15" ht="15.75" hidden="1" thickBot="1" x14ac:dyDescent="0.3">
      <c r="A267" s="263" t="s">
        <v>132</v>
      </c>
      <c r="B267" s="264"/>
      <c r="C267" s="264"/>
      <c r="D267" s="264"/>
      <c r="E267" s="264"/>
      <c r="F267" s="264"/>
      <c r="G267" s="265"/>
    </row>
    <row r="268" spans="1:15" ht="15.75" thickBot="1" x14ac:dyDescent="0.3"/>
    <row r="269" spans="1:15" ht="24.75" customHeight="1" x14ac:dyDescent="0.25">
      <c r="A269" s="975" t="s">
        <v>190</v>
      </c>
      <c r="B269" s="976"/>
      <c r="C269" s="976"/>
      <c r="D269" s="976"/>
      <c r="E269" s="976"/>
      <c r="F269" s="976"/>
      <c r="G269" s="976"/>
      <c r="H269" s="977"/>
    </row>
    <row r="270" spans="1:15" ht="46.5" customHeight="1" x14ac:dyDescent="0.25">
      <c r="A270" s="251" t="s">
        <v>49</v>
      </c>
      <c r="B270" s="252" t="s">
        <v>191</v>
      </c>
      <c r="C270" s="294" t="s">
        <v>147</v>
      </c>
      <c r="D270" s="294" t="s">
        <v>148</v>
      </c>
      <c r="E270" s="294" t="s">
        <v>192</v>
      </c>
      <c r="F270" s="294" t="s">
        <v>193</v>
      </c>
      <c r="G270" s="294" t="s">
        <v>194</v>
      </c>
      <c r="H270" s="253" t="s">
        <v>180</v>
      </c>
      <c r="I270" s="249"/>
      <c r="J270" s="249"/>
      <c r="K270" s="295"/>
      <c r="L270" s="249"/>
    </row>
    <row r="271" spans="1:15" s="267" customFormat="1" ht="20.25" customHeight="1" x14ac:dyDescent="0.25">
      <c r="A271" s="254" t="s">
        <v>127</v>
      </c>
      <c r="B271" s="268" t="s">
        <v>405</v>
      </c>
      <c r="C271" s="268" t="s">
        <v>406</v>
      </c>
      <c r="D271" s="269">
        <v>100</v>
      </c>
      <c r="E271" s="269">
        <v>12.5</v>
      </c>
      <c r="F271" s="269">
        <v>1.0275000000000001</v>
      </c>
      <c r="G271" s="296">
        <f>F271/E271</f>
        <v>8.2200000000000009E-2</v>
      </c>
      <c r="H271" s="272" t="s">
        <v>407</v>
      </c>
      <c r="I271" s="266" t="s">
        <v>392</v>
      </c>
      <c r="J271" s="266"/>
      <c r="K271" s="297"/>
      <c r="L271" s="266"/>
      <c r="O271" s="266"/>
    </row>
    <row r="272" spans="1:15" s="267" customFormat="1" ht="20.25" customHeight="1" x14ac:dyDescent="0.25">
      <c r="A272" s="254" t="s">
        <v>128</v>
      </c>
      <c r="B272" s="268" t="s">
        <v>405</v>
      </c>
      <c r="C272" s="268" t="s">
        <v>406</v>
      </c>
      <c r="D272" s="269">
        <v>100</v>
      </c>
      <c r="E272" s="269">
        <v>12.5</v>
      </c>
      <c r="F272" s="269">
        <v>3.32</v>
      </c>
      <c r="G272" s="296">
        <f t="shared" ref="G272:G276" si="18">F272/E272</f>
        <v>0.2656</v>
      </c>
      <c r="H272" s="272" t="s">
        <v>407</v>
      </c>
      <c r="I272" s="266" t="s">
        <v>392</v>
      </c>
      <c r="J272" s="266"/>
      <c r="K272" s="298"/>
      <c r="L272" s="266"/>
      <c r="O272" s="266"/>
    </row>
    <row r="273" spans="1:15" s="267" customFormat="1" ht="20.25" customHeight="1" x14ac:dyDescent="0.25">
      <c r="A273" s="254" t="s">
        <v>129</v>
      </c>
      <c r="B273" s="268" t="s">
        <v>405</v>
      </c>
      <c r="C273" s="268" t="s">
        <v>406</v>
      </c>
      <c r="D273" s="269">
        <v>100</v>
      </c>
      <c r="E273" s="269">
        <v>12.5</v>
      </c>
      <c r="F273" s="269">
        <v>5.65</v>
      </c>
      <c r="G273" s="296">
        <f t="shared" si="18"/>
        <v>0.45200000000000001</v>
      </c>
      <c r="H273" s="272" t="s">
        <v>407</v>
      </c>
      <c r="I273" s="266" t="s">
        <v>392</v>
      </c>
      <c r="J273" s="266"/>
      <c r="K273" s="299"/>
      <c r="L273" s="266"/>
      <c r="O273" s="266"/>
    </row>
    <row r="274" spans="1:15" s="267" customFormat="1" ht="20.25" customHeight="1" x14ac:dyDescent="0.25">
      <c r="A274" s="254" t="s">
        <v>130</v>
      </c>
      <c r="B274" s="268" t="s">
        <v>405</v>
      </c>
      <c r="C274" s="268" t="s">
        <v>406</v>
      </c>
      <c r="D274" s="269">
        <v>100</v>
      </c>
      <c r="E274" s="269">
        <v>12.5</v>
      </c>
      <c r="F274" s="269">
        <v>8.24</v>
      </c>
      <c r="G274" s="296">
        <f t="shared" si="18"/>
        <v>0.65920000000000001</v>
      </c>
      <c r="H274" s="272" t="s">
        <v>407</v>
      </c>
      <c r="I274" s="266" t="s">
        <v>392</v>
      </c>
      <c r="J274" s="266"/>
      <c r="K274" s="266"/>
      <c r="L274" s="266"/>
      <c r="O274" s="266"/>
    </row>
    <row r="275" spans="1:15" s="267" customFormat="1" ht="20.25" customHeight="1" x14ac:dyDescent="0.25">
      <c r="A275" s="254" t="s">
        <v>131</v>
      </c>
      <c r="B275" s="268" t="s">
        <v>405</v>
      </c>
      <c r="C275" s="268" t="s">
        <v>406</v>
      </c>
      <c r="D275" s="269">
        <v>100</v>
      </c>
      <c r="E275" s="269">
        <v>12.5</v>
      </c>
      <c r="F275" s="269">
        <v>10.65</v>
      </c>
      <c r="G275" s="300">
        <f t="shared" si="18"/>
        <v>0.85199999999999998</v>
      </c>
      <c r="H275" s="272" t="s">
        <v>407</v>
      </c>
      <c r="I275" s="266" t="s">
        <v>392</v>
      </c>
      <c r="J275" s="407"/>
      <c r="K275" s="407"/>
      <c r="L275" s="407"/>
      <c r="M275" s="407"/>
      <c r="N275" s="407"/>
      <c r="O275" s="266"/>
    </row>
    <row r="276" spans="1:15" s="267" customFormat="1" ht="20.25" customHeight="1" thickBot="1" x14ac:dyDescent="0.3">
      <c r="A276" s="301" t="s">
        <v>132</v>
      </c>
      <c r="B276" s="302" t="s">
        <v>405</v>
      </c>
      <c r="C276" s="302" t="s">
        <v>406</v>
      </c>
      <c r="D276" s="303">
        <v>100</v>
      </c>
      <c r="E276" s="303">
        <v>12.5</v>
      </c>
      <c r="F276" s="303">
        <v>12.5</v>
      </c>
      <c r="G276" s="304">
        <f t="shared" si="18"/>
        <v>1</v>
      </c>
      <c r="H276" s="305" t="s">
        <v>407</v>
      </c>
      <c r="I276" s="266" t="s">
        <v>392</v>
      </c>
      <c r="J276" s="407"/>
      <c r="K276" s="407"/>
      <c r="L276" s="407"/>
      <c r="M276" s="407"/>
      <c r="N276" s="407"/>
      <c r="O276" s="266"/>
    </row>
    <row r="277" spans="1:15" ht="15.75" thickBot="1" x14ac:dyDescent="0.3">
      <c r="I277" s="266" t="s">
        <v>392</v>
      </c>
      <c r="J277" s="412"/>
      <c r="K277" s="412"/>
      <c r="L277" s="412"/>
      <c r="M277" s="412"/>
      <c r="N277" s="412"/>
    </row>
    <row r="278" spans="1:15" ht="25.5" customHeight="1" x14ac:dyDescent="0.25">
      <c r="A278" s="975" t="s">
        <v>210</v>
      </c>
      <c r="B278" s="976"/>
      <c r="C278" s="976"/>
      <c r="D278" s="976"/>
      <c r="E278" s="976"/>
      <c r="F278" s="976"/>
      <c r="G278" s="976"/>
      <c r="H278" s="977"/>
      <c r="I278" s="266" t="s">
        <v>392</v>
      </c>
      <c r="J278" s="412"/>
      <c r="K278" s="412"/>
      <c r="L278" s="412"/>
      <c r="M278" s="412"/>
      <c r="N278" s="412"/>
    </row>
    <row r="279" spans="1:15" ht="53.25" customHeight="1" x14ac:dyDescent="0.25">
      <c r="A279" s="251" t="s">
        <v>50</v>
      </c>
      <c r="B279" s="252" t="s">
        <v>191</v>
      </c>
      <c r="C279" s="294" t="s">
        <v>147</v>
      </c>
      <c r="D279" s="294" t="s">
        <v>157</v>
      </c>
      <c r="E279" s="294" t="s">
        <v>212</v>
      </c>
      <c r="F279" s="294" t="s">
        <v>213</v>
      </c>
      <c r="G279" s="294" t="s">
        <v>214</v>
      </c>
      <c r="H279" s="253" t="s">
        <v>180</v>
      </c>
      <c r="I279" s="266" t="s">
        <v>392</v>
      </c>
      <c r="J279" s="249"/>
      <c r="K279" s="249"/>
      <c r="L279" s="249"/>
      <c r="M279" s="249"/>
    </row>
    <row r="280" spans="1:15" ht="16.5" customHeight="1" x14ac:dyDescent="0.25">
      <c r="A280" s="254" t="s">
        <v>134</v>
      </c>
      <c r="B280" s="268" t="s">
        <v>405</v>
      </c>
      <c r="C280" s="268" t="s">
        <v>406</v>
      </c>
      <c r="D280" s="269">
        <v>100</v>
      </c>
      <c r="E280" s="269">
        <v>25</v>
      </c>
      <c r="F280" s="306">
        <v>0</v>
      </c>
      <c r="G280" s="300">
        <v>0</v>
      </c>
      <c r="H280" s="272" t="s">
        <v>408</v>
      </c>
      <c r="I280" s="266" t="s">
        <v>392</v>
      </c>
      <c r="J280" s="249">
        <v>25</v>
      </c>
      <c r="K280" s="295">
        <v>1</v>
      </c>
      <c r="L280" s="249"/>
      <c r="M280" s="249"/>
    </row>
    <row r="281" spans="1:15" ht="16.5" customHeight="1" x14ac:dyDescent="0.25">
      <c r="A281" s="260" t="s">
        <v>135</v>
      </c>
      <c r="B281" s="268" t="s">
        <v>405</v>
      </c>
      <c r="C281" s="268" t="s">
        <v>406</v>
      </c>
      <c r="D281" s="269">
        <v>100</v>
      </c>
      <c r="E281" s="269">
        <v>25</v>
      </c>
      <c r="F281" s="307">
        <v>2.73</v>
      </c>
      <c r="G281" s="308">
        <f t="shared" ref="G281:G287" si="19">+F281/E281</f>
        <v>0.10920000000000001</v>
      </c>
      <c r="H281" s="272" t="s">
        <v>408</v>
      </c>
      <c r="I281" s="266" t="s">
        <v>392</v>
      </c>
      <c r="J281" s="309">
        <f>+K281*J280/K280</f>
        <v>17.84020325203252</v>
      </c>
      <c r="K281" s="440">
        <f>+AVERAGE(INVERSIÓN!ET15,INVERSIÓN!ET22,INVERSIÓN!ET29)</f>
        <v>0.71360813008130075</v>
      </c>
      <c r="L281" s="249"/>
      <c r="M281" s="249"/>
      <c r="N281" s="412"/>
    </row>
    <row r="282" spans="1:15" ht="16.5" customHeight="1" x14ac:dyDescent="0.25">
      <c r="A282" s="260" t="s">
        <v>136</v>
      </c>
      <c r="B282" s="268" t="s">
        <v>405</v>
      </c>
      <c r="C282" s="268" t="s">
        <v>406</v>
      </c>
      <c r="D282" s="269">
        <v>100</v>
      </c>
      <c r="E282" s="269">
        <v>25</v>
      </c>
      <c r="F282" s="307">
        <v>5.57</v>
      </c>
      <c r="G282" s="308">
        <f t="shared" si="19"/>
        <v>0.2228</v>
      </c>
      <c r="H282" s="272" t="s">
        <v>408</v>
      </c>
      <c r="I282" s="266" t="s">
        <v>392</v>
      </c>
      <c r="J282" s="309"/>
      <c r="K282" s="310"/>
      <c r="L282" s="249"/>
      <c r="M282" s="249"/>
      <c r="N282" s="412"/>
    </row>
    <row r="283" spans="1:15" ht="16.5" customHeight="1" x14ac:dyDescent="0.25">
      <c r="A283" s="404" t="s">
        <v>137</v>
      </c>
      <c r="B283" s="408" t="s">
        <v>405</v>
      </c>
      <c r="C283" s="408" t="s">
        <v>406</v>
      </c>
      <c r="D283" s="409">
        <v>100</v>
      </c>
      <c r="E283" s="409">
        <v>25</v>
      </c>
      <c r="F283" s="410">
        <v>9.75</v>
      </c>
      <c r="G283" s="308">
        <f t="shared" si="19"/>
        <v>0.39</v>
      </c>
      <c r="H283" s="411" t="s">
        <v>408</v>
      </c>
      <c r="I283" s="266" t="s">
        <v>392</v>
      </c>
      <c r="J283" s="249"/>
      <c r="K283" s="295"/>
      <c r="L283" s="249"/>
      <c r="M283" s="249"/>
      <c r="N283" s="412"/>
    </row>
    <row r="284" spans="1:15" ht="16.5" customHeight="1" x14ac:dyDescent="0.25">
      <c r="A284" s="404" t="s">
        <v>138</v>
      </c>
      <c r="B284" s="408" t="s">
        <v>405</v>
      </c>
      <c r="C284" s="408" t="s">
        <v>406</v>
      </c>
      <c r="D284" s="409">
        <v>100</v>
      </c>
      <c r="E284" s="409">
        <v>25</v>
      </c>
      <c r="F284" s="410">
        <v>11.94</v>
      </c>
      <c r="G284" s="308">
        <f t="shared" si="19"/>
        <v>0.47759999999999997</v>
      </c>
      <c r="H284" s="411" t="s">
        <v>408</v>
      </c>
      <c r="I284" s="266" t="s">
        <v>392</v>
      </c>
      <c r="J284" s="249"/>
      <c r="K284" s="249"/>
      <c r="L284" s="249"/>
      <c r="M284" s="249"/>
      <c r="N284" s="412"/>
    </row>
    <row r="285" spans="1:15" s="405" customFormat="1" ht="16.5" customHeight="1" x14ac:dyDescent="0.25">
      <c r="A285" s="404" t="s">
        <v>139</v>
      </c>
      <c r="B285" s="408" t="s">
        <v>405</v>
      </c>
      <c r="C285" s="408" t="s">
        <v>406</v>
      </c>
      <c r="D285" s="409">
        <v>100</v>
      </c>
      <c r="E285" s="409">
        <v>25</v>
      </c>
      <c r="F285" s="410">
        <v>14.31</v>
      </c>
      <c r="G285" s="308">
        <f t="shared" si="19"/>
        <v>0.57240000000000002</v>
      </c>
      <c r="H285" s="411" t="s">
        <v>408</v>
      </c>
      <c r="I285" s="441" t="s">
        <v>392</v>
      </c>
      <c r="J285" s="406"/>
      <c r="K285" s="406"/>
      <c r="L285" s="406"/>
      <c r="M285" s="406"/>
      <c r="N285" s="460"/>
      <c r="O285" s="406"/>
    </row>
    <row r="286" spans="1:15" x14ac:dyDescent="0.25">
      <c r="A286" s="404" t="s">
        <v>127</v>
      </c>
      <c r="B286" s="408" t="s">
        <v>405</v>
      </c>
      <c r="C286" s="408" t="s">
        <v>406</v>
      </c>
      <c r="D286" s="409">
        <v>100</v>
      </c>
      <c r="E286" s="409">
        <v>25</v>
      </c>
      <c r="F286" s="410">
        <v>16.53</v>
      </c>
      <c r="G286" s="308">
        <f t="shared" si="19"/>
        <v>0.66120000000000001</v>
      </c>
      <c r="H286" s="411" t="s">
        <v>408</v>
      </c>
      <c r="I286" s="266" t="s">
        <v>392</v>
      </c>
      <c r="J286" s="249"/>
      <c r="K286" s="249"/>
      <c r="L286" s="249"/>
      <c r="M286" s="249"/>
      <c r="N286" s="412"/>
    </row>
    <row r="287" spans="1:15" x14ac:dyDescent="0.25">
      <c r="A287" s="404" t="s">
        <v>128</v>
      </c>
      <c r="B287" s="408" t="s">
        <v>405</v>
      </c>
      <c r="C287" s="408" t="s">
        <v>406</v>
      </c>
      <c r="D287" s="409">
        <v>100</v>
      </c>
      <c r="E287" s="409">
        <v>25</v>
      </c>
      <c r="F287" s="410">
        <v>18.16</v>
      </c>
      <c r="G287" s="308">
        <f t="shared" si="19"/>
        <v>0.72640000000000005</v>
      </c>
      <c r="H287" s="411" t="s">
        <v>408</v>
      </c>
      <c r="I287" s="266" t="s">
        <v>392</v>
      </c>
      <c r="J287" s="249"/>
      <c r="K287" s="249"/>
      <c r="L287" s="249"/>
      <c r="M287" s="249"/>
      <c r="N287" s="412"/>
    </row>
    <row r="288" spans="1:15" x14ac:dyDescent="0.25">
      <c r="A288" s="404" t="s">
        <v>129</v>
      </c>
      <c r="B288" s="408" t="s">
        <v>405</v>
      </c>
      <c r="C288" s="408" t="s">
        <v>406</v>
      </c>
      <c r="D288" s="409">
        <v>100</v>
      </c>
      <c r="E288" s="409">
        <v>25</v>
      </c>
      <c r="F288" s="410">
        <v>17.84</v>
      </c>
      <c r="G288" s="308">
        <f t="shared" ref="G288" si="20">+F288/E288</f>
        <v>0.71360000000000001</v>
      </c>
      <c r="H288" s="411" t="s">
        <v>408</v>
      </c>
      <c r="I288" s="266" t="s">
        <v>392</v>
      </c>
      <c r="J288" s="249"/>
      <c r="K288" s="249"/>
      <c r="L288" s="249"/>
      <c r="M288" s="249"/>
      <c r="N288" s="412"/>
    </row>
    <row r="289" spans="1:14" x14ac:dyDescent="0.25">
      <c r="A289" s="260" t="s">
        <v>130</v>
      </c>
      <c r="B289" s="261"/>
      <c r="C289" s="261"/>
      <c r="D289" s="261"/>
      <c r="E289" s="261"/>
      <c r="F289" s="261"/>
      <c r="G289" s="261"/>
      <c r="H289" s="262"/>
      <c r="I289" s="266" t="s">
        <v>392</v>
      </c>
      <c r="J289" s="249"/>
      <c r="K289" s="249"/>
      <c r="L289" s="249"/>
      <c r="M289" s="249"/>
      <c r="N289" s="412"/>
    </row>
    <row r="290" spans="1:14" x14ac:dyDescent="0.25">
      <c r="A290" s="260" t="s">
        <v>131</v>
      </c>
      <c r="B290" s="261"/>
      <c r="C290" s="261"/>
      <c r="D290" s="261"/>
      <c r="E290" s="261"/>
      <c r="F290" s="261"/>
      <c r="G290" s="261"/>
      <c r="H290" s="262"/>
      <c r="I290" s="266" t="s">
        <v>392</v>
      </c>
      <c r="J290" s="249"/>
      <c r="K290" s="249"/>
      <c r="L290" s="249"/>
      <c r="M290" s="249"/>
      <c r="N290" s="412"/>
    </row>
    <row r="291" spans="1:14" ht="15.75" thickBot="1" x14ac:dyDescent="0.3">
      <c r="A291" s="263" t="s">
        <v>132</v>
      </c>
      <c r="B291" s="264"/>
      <c r="C291" s="264"/>
      <c r="D291" s="264"/>
      <c r="E291" s="264"/>
      <c r="F291" s="264"/>
      <c r="G291" s="264"/>
      <c r="H291" s="265"/>
      <c r="I291" s="266" t="s">
        <v>392</v>
      </c>
      <c r="J291" s="249"/>
      <c r="K291" s="249"/>
      <c r="L291" s="249"/>
      <c r="M291" s="249"/>
      <c r="N291" s="412"/>
    </row>
    <row r="292" spans="1:14" x14ac:dyDescent="0.25">
      <c r="I292" s="412"/>
      <c r="J292" s="412"/>
      <c r="K292" s="412"/>
      <c r="L292" s="412"/>
      <c r="M292" s="412"/>
      <c r="N292" s="412"/>
    </row>
    <row r="293" spans="1:14" ht="20.25" hidden="1" x14ac:dyDescent="0.3">
      <c r="A293" s="972" t="s">
        <v>195</v>
      </c>
      <c r="B293" s="973"/>
      <c r="C293" s="973"/>
      <c r="D293" s="973"/>
      <c r="E293" s="973"/>
      <c r="F293" s="973"/>
      <c r="G293" s="973"/>
      <c r="H293" s="974"/>
    </row>
    <row r="294" spans="1:14" ht="54.75" hidden="1" customHeight="1" x14ac:dyDescent="0.25">
      <c r="A294" s="251" t="s">
        <v>62</v>
      </c>
      <c r="B294" s="252" t="s">
        <v>191</v>
      </c>
      <c r="C294" s="294" t="s">
        <v>147</v>
      </c>
      <c r="D294" s="294" t="s">
        <v>162</v>
      </c>
      <c r="E294" s="294" t="s">
        <v>196</v>
      </c>
      <c r="F294" s="294" t="s">
        <v>197</v>
      </c>
      <c r="G294" s="294" t="s">
        <v>198</v>
      </c>
      <c r="H294" s="253" t="s">
        <v>180</v>
      </c>
    </row>
    <row r="295" spans="1:14" ht="16.5" hidden="1" customHeight="1" x14ac:dyDescent="0.25">
      <c r="A295" s="260" t="s">
        <v>134</v>
      </c>
      <c r="B295" s="261"/>
      <c r="C295" s="261"/>
      <c r="D295" s="261"/>
      <c r="E295" s="261"/>
      <c r="F295" s="261"/>
      <c r="G295" s="261" t="e">
        <f>F295/E295</f>
        <v>#DIV/0!</v>
      </c>
      <c r="H295" s="262"/>
    </row>
    <row r="296" spans="1:14" ht="16.5" hidden="1" customHeight="1" x14ac:dyDescent="0.25">
      <c r="A296" s="260" t="s">
        <v>135</v>
      </c>
      <c r="B296" s="261"/>
      <c r="C296" s="261"/>
      <c r="D296" s="261"/>
      <c r="E296" s="261"/>
      <c r="F296" s="261"/>
      <c r="G296" s="261" t="e">
        <f t="shared" ref="G296:G306" si="21">F296/E296</f>
        <v>#DIV/0!</v>
      </c>
      <c r="H296" s="262"/>
    </row>
    <row r="297" spans="1:14" ht="16.5" hidden="1" customHeight="1" x14ac:dyDescent="0.25">
      <c r="A297" s="260" t="s">
        <v>136</v>
      </c>
      <c r="B297" s="261"/>
      <c r="C297" s="261"/>
      <c r="D297" s="261"/>
      <c r="E297" s="261"/>
      <c r="F297" s="261"/>
      <c r="G297" s="261" t="e">
        <f t="shared" si="21"/>
        <v>#DIV/0!</v>
      </c>
      <c r="H297" s="262"/>
    </row>
    <row r="298" spans="1:14" ht="16.5" hidden="1" customHeight="1" x14ac:dyDescent="0.25">
      <c r="A298" s="260" t="s">
        <v>137</v>
      </c>
      <c r="B298" s="261"/>
      <c r="C298" s="261"/>
      <c r="D298" s="261"/>
      <c r="E298" s="261"/>
      <c r="F298" s="261"/>
      <c r="G298" s="261" t="e">
        <f t="shared" si="21"/>
        <v>#DIV/0!</v>
      </c>
      <c r="H298" s="262"/>
    </row>
    <row r="299" spans="1:14" ht="16.5" hidden="1" customHeight="1" x14ac:dyDescent="0.25">
      <c r="A299" s="260" t="s">
        <v>138</v>
      </c>
      <c r="B299" s="261"/>
      <c r="C299" s="261"/>
      <c r="D299" s="261"/>
      <c r="E299" s="261"/>
      <c r="F299" s="261"/>
      <c r="G299" s="261" t="e">
        <f t="shared" si="21"/>
        <v>#DIV/0!</v>
      </c>
      <c r="H299" s="262"/>
    </row>
    <row r="300" spans="1:14" ht="16.5" hidden="1" customHeight="1" x14ac:dyDescent="0.25">
      <c r="A300" s="260" t="s">
        <v>139</v>
      </c>
      <c r="B300" s="261"/>
      <c r="C300" s="261"/>
      <c r="D300" s="261"/>
      <c r="E300" s="261"/>
      <c r="F300" s="261"/>
      <c r="G300" s="261" t="e">
        <f t="shared" si="21"/>
        <v>#DIV/0!</v>
      </c>
      <c r="H300" s="262"/>
    </row>
    <row r="301" spans="1:14" hidden="1" x14ac:dyDescent="0.25">
      <c r="A301" s="260" t="s">
        <v>127</v>
      </c>
      <c r="B301" s="261"/>
      <c r="C301" s="261"/>
      <c r="D301" s="261"/>
      <c r="E301" s="261"/>
      <c r="F301" s="261"/>
      <c r="G301" s="261" t="e">
        <f t="shared" si="21"/>
        <v>#DIV/0!</v>
      </c>
      <c r="H301" s="262"/>
    </row>
    <row r="302" spans="1:14" hidden="1" x14ac:dyDescent="0.25">
      <c r="A302" s="260" t="s">
        <v>128</v>
      </c>
      <c r="B302" s="261"/>
      <c r="C302" s="261"/>
      <c r="D302" s="261"/>
      <c r="E302" s="261"/>
      <c r="F302" s="261"/>
      <c r="G302" s="261" t="e">
        <f t="shared" si="21"/>
        <v>#DIV/0!</v>
      </c>
      <c r="H302" s="262"/>
    </row>
    <row r="303" spans="1:14" hidden="1" x14ac:dyDescent="0.25">
      <c r="A303" s="260" t="s">
        <v>129</v>
      </c>
      <c r="B303" s="261"/>
      <c r="C303" s="261"/>
      <c r="D303" s="261"/>
      <c r="E303" s="261"/>
      <c r="F303" s="261"/>
      <c r="G303" s="261" t="e">
        <f t="shared" si="21"/>
        <v>#DIV/0!</v>
      </c>
      <c r="H303" s="262"/>
    </row>
    <row r="304" spans="1:14" hidden="1" x14ac:dyDescent="0.25">
      <c r="A304" s="260" t="s">
        <v>130</v>
      </c>
      <c r="B304" s="261"/>
      <c r="C304" s="261"/>
      <c r="D304" s="261"/>
      <c r="E304" s="261"/>
      <c r="F304" s="261"/>
      <c r="G304" s="261" t="e">
        <f t="shared" si="21"/>
        <v>#DIV/0!</v>
      </c>
      <c r="H304" s="262"/>
    </row>
    <row r="305" spans="1:8" hidden="1" x14ac:dyDescent="0.25">
      <c r="A305" s="260" t="s">
        <v>131</v>
      </c>
      <c r="B305" s="261"/>
      <c r="C305" s="261"/>
      <c r="D305" s="261"/>
      <c r="E305" s="261"/>
      <c r="F305" s="261"/>
      <c r="G305" s="261" t="e">
        <f t="shared" si="21"/>
        <v>#DIV/0!</v>
      </c>
      <c r="H305" s="262"/>
    </row>
    <row r="306" spans="1:8" ht="15.75" hidden="1" thickBot="1" x14ac:dyDescent="0.3">
      <c r="A306" s="263" t="s">
        <v>132</v>
      </c>
      <c r="B306" s="264"/>
      <c r="C306" s="264"/>
      <c r="D306" s="264"/>
      <c r="E306" s="264"/>
      <c r="F306" s="264"/>
      <c r="G306" s="264" t="e">
        <f t="shared" si="21"/>
        <v>#DIV/0!</v>
      </c>
      <c r="H306" s="265"/>
    </row>
    <row r="307" spans="1:8" hidden="1" x14ac:dyDescent="0.25"/>
    <row r="308" spans="1:8" ht="20.25" hidden="1" x14ac:dyDescent="0.3">
      <c r="A308" s="972" t="s">
        <v>199</v>
      </c>
      <c r="B308" s="973"/>
      <c r="C308" s="973"/>
      <c r="D308" s="973"/>
      <c r="E308" s="973"/>
      <c r="F308" s="973"/>
      <c r="G308" s="973"/>
      <c r="H308" s="974"/>
    </row>
    <row r="309" spans="1:8" ht="52.5" hidden="1" customHeight="1" x14ac:dyDescent="0.25">
      <c r="A309" s="251" t="s">
        <v>63</v>
      </c>
      <c r="B309" s="252" t="s">
        <v>191</v>
      </c>
      <c r="C309" s="294" t="s">
        <v>147</v>
      </c>
      <c r="D309" s="294" t="s">
        <v>167</v>
      </c>
      <c r="E309" s="294" t="s">
        <v>200</v>
      </c>
      <c r="F309" s="294" t="s">
        <v>201</v>
      </c>
      <c r="G309" s="294" t="s">
        <v>202</v>
      </c>
      <c r="H309" s="253" t="s">
        <v>180</v>
      </c>
    </row>
    <row r="310" spans="1:8" ht="16.5" hidden="1" customHeight="1" x14ac:dyDescent="0.25">
      <c r="A310" s="260" t="s">
        <v>134</v>
      </c>
      <c r="B310" s="261"/>
      <c r="C310" s="261"/>
      <c r="D310" s="261"/>
      <c r="E310" s="261"/>
      <c r="F310" s="261"/>
      <c r="G310" s="261" t="e">
        <f>F310/E310</f>
        <v>#DIV/0!</v>
      </c>
      <c r="H310" s="262"/>
    </row>
    <row r="311" spans="1:8" ht="16.5" hidden="1" customHeight="1" x14ac:dyDescent="0.25">
      <c r="A311" s="260" t="s">
        <v>135</v>
      </c>
      <c r="B311" s="261"/>
      <c r="C311" s="261"/>
      <c r="D311" s="261"/>
      <c r="E311" s="261"/>
      <c r="F311" s="261"/>
      <c r="G311" s="261" t="e">
        <f t="shared" ref="G311:G321" si="22">F311/E311</f>
        <v>#DIV/0!</v>
      </c>
      <c r="H311" s="262"/>
    </row>
    <row r="312" spans="1:8" ht="16.5" hidden="1" customHeight="1" x14ac:dyDescent="0.25">
      <c r="A312" s="260" t="s">
        <v>136</v>
      </c>
      <c r="B312" s="261"/>
      <c r="C312" s="261"/>
      <c r="D312" s="261"/>
      <c r="E312" s="261"/>
      <c r="F312" s="261"/>
      <c r="G312" s="261" t="e">
        <f t="shared" si="22"/>
        <v>#DIV/0!</v>
      </c>
      <c r="H312" s="262"/>
    </row>
    <row r="313" spans="1:8" ht="16.5" hidden="1" customHeight="1" x14ac:dyDescent="0.25">
      <c r="A313" s="260" t="s">
        <v>137</v>
      </c>
      <c r="B313" s="261"/>
      <c r="C313" s="261"/>
      <c r="D313" s="261"/>
      <c r="E313" s="261"/>
      <c r="F313" s="261"/>
      <c r="G313" s="261" t="e">
        <f t="shared" si="22"/>
        <v>#DIV/0!</v>
      </c>
      <c r="H313" s="262"/>
    </row>
    <row r="314" spans="1:8" ht="16.5" hidden="1" customHeight="1" x14ac:dyDescent="0.25">
      <c r="A314" s="260" t="s">
        <v>138</v>
      </c>
      <c r="B314" s="261"/>
      <c r="C314" s="261"/>
      <c r="D314" s="261"/>
      <c r="E314" s="261"/>
      <c r="F314" s="261"/>
      <c r="G314" s="261" t="e">
        <f t="shared" si="22"/>
        <v>#DIV/0!</v>
      </c>
      <c r="H314" s="262"/>
    </row>
    <row r="315" spans="1:8" ht="16.5" hidden="1" customHeight="1" x14ac:dyDescent="0.25">
      <c r="A315" s="260" t="s">
        <v>139</v>
      </c>
      <c r="B315" s="261"/>
      <c r="C315" s="261"/>
      <c r="D315" s="261"/>
      <c r="E315" s="261"/>
      <c r="F315" s="261"/>
      <c r="G315" s="261" t="e">
        <f t="shared" si="22"/>
        <v>#DIV/0!</v>
      </c>
      <c r="H315" s="262"/>
    </row>
    <row r="316" spans="1:8" hidden="1" x14ac:dyDescent="0.25">
      <c r="A316" s="260" t="s">
        <v>127</v>
      </c>
      <c r="B316" s="261"/>
      <c r="C316" s="261"/>
      <c r="D316" s="261"/>
      <c r="E316" s="261"/>
      <c r="F316" s="261"/>
      <c r="G316" s="261" t="e">
        <f t="shared" si="22"/>
        <v>#DIV/0!</v>
      </c>
      <c r="H316" s="262"/>
    </row>
    <row r="317" spans="1:8" hidden="1" x14ac:dyDescent="0.25">
      <c r="A317" s="260" t="s">
        <v>128</v>
      </c>
      <c r="B317" s="261"/>
      <c r="C317" s="261"/>
      <c r="D317" s="261"/>
      <c r="E317" s="261"/>
      <c r="F317" s="261"/>
      <c r="G317" s="261" t="e">
        <f t="shared" si="22"/>
        <v>#DIV/0!</v>
      </c>
      <c r="H317" s="262"/>
    </row>
    <row r="318" spans="1:8" hidden="1" x14ac:dyDescent="0.25">
      <c r="A318" s="260" t="s">
        <v>129</v>
      </c>
      <c r="B318" s="261"/>
      <c r="C318" s="261"/>
      <c r="D318" s="261"/>
      <c r="E318" s="261"/>
      <c r="F318" s="261"/>
      <c r="G318" s="261" t="e">
        <f t="shared" si="22"/>
        <v>#DIV/0!</v>
      </c>
      <c r="H318" s="262"/>
    </row>
    <row r="319" spans="1:8" hidden="1" x14ac:dyDescent="0.25">
      <c r="A319" s="260" t="s">
        <v>130</v>
      </c>
      <c r="B319" s="261"/>
      <c r="C319" s="261"/>
      <c r="D319" s="261"/>
      <c r="E319" s="261"/>
      <c r="F319" s="261"/>
      <c r="G319" s="261" t="e">
        <f t="shared" si="22"/>
        <v>#DIV/0!</v>
      </c>
      <c r="H319" s="262"/>
    </row>
    <row r="320" spans="1:8" hidden="1" x14ac:dyDescent="0.25">
      <c r="A320" s="260" t="s">
        <v>131</v>
      </c>
      <c r="B320" s="261"/>
      <c r="C320" s="261"/>
      <c r="D320" s="261"/>
      <c r="E320" s="261"/>
      <c r="F320" s="261"/>
      <c r="G320" s="261" t="e">
        <f t="shared" si="22"/>
        <v>#DIV/0!</v>
      </c>
      <c r="H320" s="262"/>
    </row>
    <row r="321" spans="1:8" ht="15.75" hidden="1" thickBot="1" x14ac:dyDescent="0.3">
      <c r="A321" s="263" t="s">
        <v>132</v>
      </c>
      <c r="B321" s="264"/>
      <c r="C321" s="264"/>
      <c r="D321" s="264"/>
      <c r="E321" s="264"/>
      <c r="F321" s="264"/>
      <c r="G321" s="264" t="e">
        <f t="shared" si="22"/>
        <v>#DIV/0!</v>
      </c>
      <c r="H321" s="265"/>
    </row>
    <row r="322" spans="1:8" hidden="1" x14ac:dyDescent="0.25"/>
    <row r="323" spans="1:8" ht="20.25" hidden="1" x14ac:dyDescent="0.3">
      <c r="A323" s="972" t="s">
        <v>203</v>
      </c>
      <c r="B323" s="973"/>
      <c r="C323" s="973"/>
      <c r="D323" s="973"/>
      <c r="E323" s="973"/>
      <c r="F323" s="973"/>
      <c r="G323" s="973"/>
      <c r="H323" s="974"/>
    </row>
    <row r="324" spans="1:8" ht="63.75" hidden="1" customHeight="1" x14ac:dyDescent="0.25">
      <c r="A324" s="251" t="s">
        <v>64</v>
      </c>
      <c r="B324" s="252" t="s">
        <v>191</v>
      </c>
      <c r="C324" s="294" t="s">
        <v>147</v>
      </c>
      <c r="D324" s="294" t="s">
        <v>172</v>
      </c>
      <c r="E324" s="294" t="s">
        <v>204</v>
      </c>
      <c r="F324" s="294" t="s">
        <v>205</v>
      </c>
      <c r="G324" s="294" t="s">
        <v>206</v>
      </c>
      <c r="H324" s="253" t="s">
        <v>180</v>
      </c>
    </row>
    <row r="325" spans="1:8" hidden="1" x14ac:dyDescent="0.25">
      <c r="A325" s="260" t="s">
        <v>134</v>
      </c>
      <c r="B325" s="261"/>
      <c r="C325" s="261"/>
      <c r="D325" s="261"/>
      <c r="E325" s="261"/>
      <c r="F325" s="261"/>
      <c r="G325" s="261" t="e">
        <f>F325/E325</f>
        <v>#DIV/0!</v>
      </c>
      <c r="H325" s="262"/>
    </row>
    <row r="326" spans="1:8" hidden="1" x14ac:dyDescent="0.25">
      <c r="A326" s="260" t="s">
        <v>135</v>
      </c>
      <c r="B326" s="261"/>
      <c r="C326" s="261"/>
      <c r="D326" s="261"/>
      <c r="E326" s="261"/>
      <c r="F326" s="261"/>
      <c r="G326" s="261" t="e">
        <f t="shared" ref="G326:G336" si="23">F326/E326</f>
        <v>#DIV/0!</v>
      </c>
      <c r="H326" s="262"/>
    </row>
    <row r="327" spans="1:8" hidden="1" x14ac:dyDescent="0.25">
      <c r="A327" s="260" t="s">
        <v>136</v>
      </c>
      <c r="B327" s="261"/>
      <c r="C327" s="261"/>
      <c r="D327" s="261"/>
      <c r="E327" s="261"/>
      <c r="F327" s="261"/>
      <c r="G327" s="261" t="e">
        <f t="shared" si="23"/>
        <v>#DIV/0!</v>
      </c>
      <c r="H327" s="262"/>
    </row>
    <row r="328" spans="1:8" hidden="1" x14ac:dyDescent="0.25">
      <c r="A328" s="260" t="s">
        <v>137</v>
      </c>
      <c r="B328" s="261"/>
      <c r="C328" s="261"/>
      <c r="D328" s="261"/>
      <c r="E328" s="261"/>
      <c r="F328" s="261"/>
      <c r="G328" s="261" t="e">
        <f t="shared" si="23"/>
        <v>#DIV/0!</v>
      </c>
      <c r="H328" s="262"/>
    </row>
    <row r="329" spans="1:8" hidden="1" x14ac:dyDescent="0.25">
      <c r="A329" s="260" t="s">
        <v>138</v>
      </c>
      <c r="B329" s="261"/>
      <c r="C329" s="261"/>
      <c r="D329" s="261"/>
      <c r="E329" s="261"/>
      <c r="F329" s="261"/>
      <c r="G329" s="261" t="e">
        <f t="shared" si="23"/>
        <v>#DIV/0!</v>
      </c>
      <c r="H329" s="262"/>
    </row>
    <row r="330" spans="1:8" hidden="1" x14ac:dyDescent="0.25">
      <c r="A330" s="260" t="s">
        <v>139</v>
      </c>
      <c r="B330" s="261"/>
      <c r="C330" s="261"/>
      <c r="D330" s="261"/>
      <c r="E330" s="261"/>
      <c r="F330" s="261"/>
      <c r="G330" s="261" t="e">
        <f t="shared" si="23"/>
        <v>#DIV/0!</v>
      </c>
      <c r="H330" s="262"/>
    </row>
    <row r="331" spans="1:8" hidden="1" x14ac:dyDescent="0.25">
      <c r="A331" s="260" t="s">
        <v>127</v>
      </c>
      <c r="B331" s="261"/>
      <c r="C331" s="261"/>
      <c r="D331" s="261"/>
      <c r="E331" s="261"/>
      <c r="F331" s="261"/>
      <c r="G331" s="261" t="e">
        <f t="shared" si="23"/>
        <v>#DIV/0!</v>
      </c>
      <c r="H331" s="262"/>
    </row>
    <row r="332" spans="1:8" hidden="1" x14ac:dyDescent="0.25">
      <c r="A332" s="260" t="s">
        <v>128</v>
      </c>
      <c r="B332" s="261"/>
      <c r="C332" s="261"/>
      <c r="D332" s="261"/>
      <c r="E332" s="261"/>
      <c r="F332" s="261"/>
      <c r="G332" s="261" t="e">
        <f t="shared" si="23"/>
        <v>#DIV/0!</v>
      </c>
      <c r="H332" s="262"/>
    </row>
    <row r="333" spans="1:8" hidden="1" x14ac:dyDescent="0.25">
      <c r="A333" s="260" t="s">
        <v>129</v>
      </c>
      <c r="B333" s="261"/>
      <c r="C333" s="261"/>
      <c r="D333" s="261"/>
      <c r="E333" s="261"/>
      <c r="F333" s="261"/>
      <c r="G333" s="261" t="e">
        <f t="shared" si="23"/>
        <v>#DIV/0!</v>
      </c>
      <c r="H333" s="262"/>
    </row>
    <row r="334" spans="1:8" hidden="1" x14ac:dyDescent="0.25">
      <c r="A334" s="260" t="s">
        <v>130</v>
      </c>
      <c r="B334" s="261"/>
      <c r="C334" s="261"/>
      <c r="D334" s="261"/>
      <c r="E334" s="261"/>
      <c r="F334" s="261"/>
      <c r="G334" s="261" t="e">
        <f t="shared" si="23"/>
        <v>#DIV/0!</v>
      </c>
      <c r="H334" s="262"/>
    </row>
    <row r="335" spans="1:8" hidden="1" x14ac:dyDescent="0.25">
      <c r="A335" s="260" t="s">
        <v>131</v>
      </c>
      <c r="B335" s="261"/>
      <c r="C335" s="261"/>
      <c r="D335" s="261"/>
      <c r="E335" s="261"/>
      <c r="F335" s="261"/>
      <c r="G335" s="261" t="e">
        <f t="shared" si="23"/>
        <v>#DIV/0!</v>
      </c>
      <c r="H335" s="262"/>
    </row>
    <row r="336" spans="1:8" ht="15.75" hidden="1" thickBot="1" x14ac:dyDescent="0.3">
      <c r="A336" s="263" t="s">
        <v>132</v>
      </c>
      <c r="B336" s="264"/>
      <c r="C336" s="264"/>
      <c r="D336" s="264"/>
      <c r="E336" s="264"/>
      <c r="F336" s="264"/>
      <c r="G336" s="264" t="e">
        <f t="shared" si="23"/>
        <v>#DIV/0!</v>
      </c>
      <c r="H336" s="265"/>
    </row>
    <row r="337" spans="1:44" ht="26.25" customHeight="1" x14ac:dyDescent="0.25">
      <c r="A337" s="24" t="s">
        <v>35</v>
      </c>
      <c r="B337"/>
      <c r="C337"/>
      <c r="D337"/>
      <c r="E337"/>
      <c r="F337" s="394"/>
      <c r="G337" s="394"/>
      <c r="H337" s="394"/>
      <c r="I337" s="394"/>
      <c r="J337" s="394"/>
      <c r="K337" s="394"/>
      <c r="L337" s="394"/>
      <c r="M337" s="394"/>
      <c r="N337" s="394"/>
      <c r="O337" s="394"/>
      <c r="P337" s="394"/>
      <c r="Q337" s="31"/>
      <c r="R337" s="31"/>
      <c r="S337" s="31"/>
      <c r="T337" s="31"/>
      <c r="U337" s="31"/>
      <c r="V337" s="31"/>
      <c r="W337" s="31"/>
      <c r="X337" s="30"/>
      <c r="Y337" s="30"/>
      <c r="Z337" s="30"/>
      <c r="AA337" s="30"/>
      <c r="AB337" s="30"/>
      <c r="AC337" s="30"/>
      <c r="AD337" s="33"/>
      <c r="AE337" s="33"/>
      <c r="AF337" s="33"/>
      <c r="AG337" s="33"/>
      <c r="AH337" s="33"/>
      <c r="AI337" s="33"/>
      <c r="AJ337" s="48"/>
      <c r="AK337" s="48"/>
      <c r="AL337" s="34"/>
      <c r="AM337" s="34"/>
      <c r="AN337" s="34"/>
      <c r="AO337" s="34"/>
      <c r="AP337" s="34"/>
      <c r="AQ337" s="34"/>
      <c r="AR337" s="34"/>
    </row>
    <row r="338" spans="1:44" ht="26.25" customHeight="1" x14ac:dyDescent="0.25">
      <c r="A338" s="395" t="s">
        <v>36</v>
      </c>
      <c r="B338" s="666" t="s">
        <v>37</v>
      </c>
      <c r="C338" s="666"/>
      <c r="D338" s="666"/>
      <c r="E338" s="666"/>
      <c r="F338" s="666"/>
      <c r="G338" s="666"/>
      <c r="H338" s="667" t="s">
        <v>38</v>
      </c>
      <c r="I338" s="667"/>
      <c r="J338" s="667"/>
      <c r="K338" s="667"/>
      <c r="L338" s="667"/>
      <c r="M338" s="667"/>
      <c r="N338" s="667"/>
      <c r="O338" s="667"/>
      <c r="P338" s="667"/>
      <c r="Q338" s="30"/>
      <c r="R338" s="30"/>
      <c r="S338" s="30"/>
      <c r="T338" s="30"/>
      <c r="U338" s="30"/>
      <c r="V338" s="30"/>
      <c r="W338" s="30"/>
      <c r="X338" s="30"/>
      <c r="Y338" s="30"/>
      <c r="Z338" s="30"/>
      <c r="AA338" s="30"/>
      <c r="AB338" s="30"/>
      <c r="AC338" s="30"/>
      <c r="AD338" s="33"/>
      <c r="AE338" s="33"/>
      <c r="AF338" s="33"/>
      <c r="AG338" s="33"/>
      <c r="AH338" s="33"/>
      <c r="AI338" s="33"/>
      <c r="AJ338" s="48"/>
      <c r="AK338" s="48"/>
      <c r="AL338" s="33"/>
      <c r="AM338" s="33"/>
      <c r="AN338" s="33"/>
      <c r="AO338" s="33"/>
      <c r="AP338" s="33"/>
      <c r="AQ338" s="33"/>
      <c r="AR338" s="48"/>
    </row>
    <row r="339" spans="1:44" ht="42" customHeight="1" x14ac:dyDescent="0.25">
      <c r="A339" s="50">
        <v>13</v>
      </c>
      <c r="B339" s="709" t="s">
        <v>81</v>
      </c>
      <c r="C339" s="709"/>
      <c r="D339" s="709"/>
      <c r="E339" s="709"/>
      <c r="F339" s="709"/>
      <c r="G339" s="709"/>
      <c r="H339" s="710" t="s">
        <v>82</v>
      </c>
      <c r="I339" s="710"/>
      <c r="J339" s="710"/>
      <c r="K339" s="710"/>
      <c r="L339" s="710"/>
      <c r="M339" s="710"/>
      <c r="N339" s="710"/>
      <c r="O339" s="710"/>
      <c r="P339" s="710"/>
      <c r="Q339" s="30"/>
      <c r="R339" s="30"/>
      <c r="S339" s="30"/>
      <c r="T339" s="30"/>
      <c r="U339" s="30"/>
      <c r="V339" s="30"/>
      <c r="W339" s="30"/>
      <c r="X339" s="30"/>
      <c r="Y339" s="30"/>
      <c r="Z339" s="30"/>
      <c r="AA339" s="30"/>
      <c r="AB339" s="30"/>
      <c r="AC339" s="30"/>
      <c r="AD339" s="30"/>
      <c r="AE339" s="30"/>
      <c r="AF339" s="30"/>
      <c r="AG339" s="30"/>
      <c r="AH339" s="30"/>
      <c r="AI339" s="30"/>
      <c r="AJ339" s="47"/>
      <c r="AK339" s="47"/>
      <c r="AL339" s="30"/>
      <c r="AM339" s="30"/>
      <c r="AN339" s="30"/>
      <c r="AO339" s="30"/>
      <c r="AP339" s="30"/>
      <c r="AQ339" s="30"/>
      <c r="AR339" s="47"/>
    </row>
    <row r="340" spans="1:44" ht="24.75" customHeight="1" x14ac:dyDescent="0.25">
      <c r="A340" s="50">
        <v>14</v>
      </c>
      <c r="B340" s="709" t="s">
        <v>442</v>
      </c>
      <c r="C340" s="709"/>
      <c r="D340" s="709"/>
      <c r="E340" s="709"/>
      <c r="F340" s="709"/>
      <c r="G340" s="709"/>
      <c r="H340" s="710" t="s">
        <v>443</v>
      </c>
      <c r="I340" s="710"/>
      <c r="J340" s="710"/>
      <c r="K340" s="710"/>
      <c r="L340" s="710"/>
      <c r="M340" s="710"/>
      <c r="N340" s="710"/>
      <c r="O340" s="710"/>
      <c r="P340" s="710"/>
    </row>
  </sheetData>
  <mergeCells count="107">
    <mergeCell ref="A1:B3"/>
    <mergeCell ref="C1:N1"/>
    <mergeCell ref="C2:N2"/>
    <mergeCell ref="C3:G3"/>
    <mergeCell ref="H3:N3"/>
    <mergeCell ref="A4:B4"/>
    <mergeCell ref="C4:N4"/>
    <mergeCell ref="A61:H61"/>
    <mergeCell ref="A76:N76"/>
    <mergeCell ref="A78:A79"/>
    <mergeCell ref="A80:A81"/>
    <mergeCell ref="A82:A83"/>
    <mergeCell ref="A84:A85"/>
    <mergeCell ref="A5:B5"/>
    <mergeCell ref="C5:N5"/>
    <mergeCell ref="A7:H7"/>
    <mergeCell ref="A16:H16"/>
    <mergeCell ref="A31:H31"/>
    <mergeCell ref="A46:H46"/>
    <mergeCell ref="A99:A100"/>
    <mergeCell ref="A101:A102"/>
    <mergeCell ref="A103:A104"/>
    <mergeCell ref="A105:A106"/>
    <mergeCell ref="A109:A110"/>
    <mergeCell ref="A86:A87"/>
    <mergeCell ref="A88:A89"/>
    <mergeCell ref="A91:N91"/>
    <mergeCell ref="A93:A94"/>
    <mergeCell ref="A95:A96"/>
    <mergeCell ref="A97:A98"/>
    <mergeCell ref="A107:A108"/>
    <mergeCell ref="A164:G164"/>
    <mergeCell ref="A166:A168"/>
    <mergeCell ref="B166:B167"/>
    <mergeCell ref="C166:C167"/>
    <mergeCell ref="A169:A171"/>
    <mergeCell ref="B169:B170"/>
    <mergeCell ref="C169:C170"/>
    <mergeCell ref="A111:A112"/>
    <mergeCell ref="A113:A114"/>
    <mergeCell ref="A115:A116"/>
    <mergeCell ref="A118:N118"/>
    <mergeCell ref="A133:N133"/>
    <mergeCell ref="A148:N148"/>
    <mergeCell ref="A178:A180"/>
    <mergeCell ref="B178:B179"/>
    <mergeCell ref="C178:C179"/>
    <mergeCell ref="A181:A183"/>
    <mergeCell ref="B181:B182"/>
    <mergeCell ref="C181:C182"/>
    <mergeCell ref="A172:A174"/>
    <mergeCell ref="B172:B173"/>
    <mergeCell ref="C172:C173"/>
    <mergeCell ref="A175:A177"/>
    <mergeCell ref="B175:B176"/>
    <mergeCell ref="C175:C176"/>
    <mergeCell ref="A193:A195"/>
    <mergeCell ref="B193:B194"/>
    <mergeCell ref="C193:C194"/>
    <mergeCell ref="A196:A198"/>
    <mergeCell ref="B196:B197"/>
    <mergeCell ref="C196:C197"/>
    <mergeCell ref="A185:G185"/>
    <mergeCell ref="A187:A189"/>
    <mergeCell ref="B187:B188"/>
    <mergeCell ref="C187:C188"/>
    <mergeCell ref="A190:A192"/>
    <mergeCell ref="B190:B191"/>
    <mergeCell ref="C190:C191"/>
    <mergeCell ref="A205:A207"/>
    <mergeCell ref="B205:B206"/>
    <mergeCell ref="C205:C206"/>
    <mergeCell ref="A208:A210"/>
    <mergeCell ref="B208:B209"/>
    <mergeCell ref="C208:C209"/>
    <mergeCell ref="A199:A201"/>
    <mergeCell ref="B199:B200"/>
    <mergeCell ref="C199:C200"/>
    <mergeCell ref="A202:A204"/>
    <mergeCell ref="B202:B203"/>
    <mergeCell ref="C202:C203"/>
    <mergeCell ref="A217:A219"/>
    <mergeCell ref="B217:B218"/>
    <mergeCell ref="C217:C218"/>
    <mergeCell ref="A220:A222"/>
    <mergeCell ref="B220:B221"/>
    <mergeCell ref="C220:C221"/>
    <mergeCell ref="A211:A213"/>
    <mergeCell ref="B211:B212"/>
    <mergeCell ref="C211:C212"/>
    <mergeCell ref="A214:A216"/>
    <mergeCell ref="B214:B215"/>
    <mergeCell ref="C214:C215"/>
    <mergeCell ref="B339:G339"/>
    <mergeCell ref="H339:P339"/>
    <mergeCell ref="B340:G340"/>
    <mergeCell ref="H340:P340"/>
    <mergeCell ref="A308:H308"/>
    <mergeCell ref="A323:H323"/>
    <mergeCell ref="A224:G224"/>
    <mergeCell ref="A239:G239"/>
    <mergeCell ref="A254:G254"/>
    <mergeCell ref="A269:H269"/>
    <mergeCell ref="A278:H278"/>
    <mergeCell ref="A293:H293"/>
    <mergeCell ref="B338:G338"/>
    <mergeCell ref="H338:P338"/>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GESTIÓN</vt:lpstr>
      <vt:lpstr>INVERSIÓN</vt:lpstr>
      <vt:lpstr>ACT 2021</vt:lpstr>
      <vt:lpstr>ACT y GESTIÓN 2021 SSFFS-SPCI</vt:lpstr>
      <vt:lpstr>PROG.CUATRIENIO</vt:lpstr>
      <vt:lpstr>ACTIVIDADES</vt:lpstr>
      <vt:lpstr>TERRITORIALIZACIÓN</vt:lpstr>
      <vt:lpstr>O - 2020 FAUNA SILVESTRE</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2021-11-19T22:58:57Z</dcterms:modified>
</cp:coreProperties>
</file>