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D:\Desktop\SDA CONSOLIDADO\2024\8-AGOSTO\PA UNCSA A MAYO 2024 PARA PUBLICAR\"/>
    </mc:Choice>
  </mc:AlternateContent>
  <xr:revisionPtr revIDLastSave="0" documentId="13_ncr:1_{28A1E495-DA49-4E1B-AE02-3678223FBBBE}"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ON" sheetId="9" r:id="rId4"/>
    <sheet name="SPI" sheetId="8" r:id="rId5"/>
  </sheets>
  <externalReferences>
    <externalReference r:id="rId6"/>
  </externalReferences>
  <definedNames>
    <definedName name="_xlnm._FilterDatabase" localSheetId="0" hidden="1">GESTIÓN!$A$12:$FC$12</definedName>
    <definedName name="_xlnm._FilterDatabase" localSheetId="1" hidden="1">INVERSIÓN!$A$9:$FB$9</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81029"/>
</workbook>
</file>

<file path=xl/calcChain.xml><?xml version="1.0" encoding="utf-8"?>
<calcChain xmlns="http://schemas.openxmlformats.org/spreadsheetml/2006/main">
  <c r="G46" i="2" l="1"/>
  <c r="K59" i="9"/>
  <c r="K10" i="9"/>
  <c r="K11" i="9"/>
  <c r="K12" i="9"/>
  <c r="K13" i="9"/>
  <c r="K14" i="9"/>
  <c r="K15" i="9"/>
  <c r="K16" i="9"/>
  <c r="K17" i="9"/>
  <c r="K18" i="9"/>
  <c r="K19" i="9"/>
  <c r="K20" i="9"/>
  <c r="K22" i="9"/>
  <c r="K24" i="9"/>
  <c r="K25" i="9"/>
  <c r="K26" i="9"/>
  <c r="K27" i="9"/>
  <c r="K29" i="9"/>
  <c r="K34" i="9"/>
  <c r="K37" i="9"/>
  <c r="K38" i="9"/>
  <c r="K39" i="9"/>
  <c r="K40" i="9"/>
  <c r="K41" i="9"/>
  <c r="K42" i="9"/>
  <c r="K43" i="9"/>
  <c r="K44" i="9"/>
  <c r="K45" i="9"/>
  <c r="K46" i="9"/>
  <c r="K47" i="9"/>
  <c r="K48" i="9"/>
  <c r="K50" i="9"/>
  <c r="K55" i="9"/>
  <c r="K56" i="9"/>
  <c r="K57" i="9"/>
  <c r="K58" i="9"/>
  <c r="K60" i="9"/>
  <c r="K61" i="9"/>
  <c r="J59" i="9"/>
  <c r="EP59" i="2"/>
  <c r="ER58" i="2"/>
  <c r="ER51" i="2"/>
  <c r="G11" i="2"/>
  <c r="EU58" i="2"/>
  <c r="EV21" i="2"/>
  <c r="EU21" i="2"/>
  <c r="ET21" i="2"/>
  <c r="ES21" i="2"/>
  <c r="ER38" i="2"/>
  <c r="ER39" i="2"/>
  <c r="ER40" i="2"/>
  <c r="ER41" i="2"/>
  <c r="ER42" i="2"/>
  <c r="ER43" i="2"/>
  <c r="ER44" i="2"/>
  <c r="ER45" i="2"/>
  <c r="ER46" i="2"/>
  <c r="ER47" i="2"/>
  <c r="ER48" i="2"/>
  <c r="ER49" i="2"/>
  <c r="ER50" i="2"/>
  <c r="ER52" i="2"/>
  <c r="ER53" i="2"/>
  <c r="ER54" i="2"/>
  <c r="ER55" i="2"/>
  <c r="ER56" i="2"/>
  <c r="ER57" i="2"/>
  <c r="ER22" i="2"/>
  <c r="ER23" i="2"/>
  <c r="ER24" i="2"/>
  <c r="ER25" i="2"/>
  <c r="ER26" i="2"/>
  <c r="ER27" i="2"/>
  <c r="ER28" i="2"/>
  <c r="ER29" i="2"/>
  <c r="ER30" i="2"/>
  <c r="ER31" i="2"/>
  <c r="ER32" i="2"/>
  <c r="ER33" i="2"/>
  <c r="ER34" i="2"/>
  <c r="ER35" i="2"/>
  <c r="ER36" i="2"/>
  <c r="ER37" i="2"/>
  <c r="ER21" i="2"/>
  <c r="ET14" i="1"/>
  <c r="EU14" i="1"/>
  <c r="EV14" i="1"/>
  <c r="EW14" i="1"/>
  <c r="EX14" i="1"/>
  <c r="EX13" i="1"/>
  <c r="EW13" i="1"/>
  <c r="EV13" i="1"/>
  <c r="EU13" i="1"/>
  <c r="ET13" i="1"/>
  <c r="J65" i="9"/>
  <c r="X61" i="9"/>
  <c r="X60" i="9"/>
  <c r="W60" i="9"/>
  <c r="V60" i="9"/>
  <c r="U60" i="9"/>
  <c r="T60" i="9"/>
  <c r="J60" i="9"/>
  <c r="I60" i="9"/>
  <c r="H60" i="9"/>
  <c r="G60" i="9"/>
  <c r="X59" i="9"/>
  <c r="V59" i="9"/>
  <c r="V61" i="9" s="1"/>
  <c r="U59" i="9"/>
  <c r="U61" i="9" s="1"/>
  <c r="T59" i="9"/>
  <c r="T61" i="9" s="1"/>
  <c r="I59" i="9"/>
  <c r="I61" i="9" s="1"/>
  <c r="H59" i="9"/>
  <c r="H61" i="9" s="1"/>
  <c r="G59" i="9"/>
  <c r="G61" i="9" s="1"/>
  <c r="X58" i="9"/>
  <c r="J58" i="9"/>
  <c r="X57" i="9"/>
  <c r="J57" i="9"/>
  <c r="X56" i="9"/>
  <c r="W56" i="9"/>
  <c r="J56" i="9"/>
  <c r="F56" i="9"/>
  <c r="E56" i="9"/>
  <c r="X55" i="9"/>
  <c r="J55" i="9"/>
  <c r="F55" i="9"/>
  <c r="E55" i="9"/>
  <c r="X53" i="9"/>
  <c r="W53" i="9"/>
  <c r="W59" i="9" s="1"/>
  <c r="W61" i="9" s="1"/>
  <c r="F53" i="9"/>
  <c r="F58" i="9" s="1"/>
  <c r="E53" i="9"/>
  <c r="E58" i="9" s="1"/>
  <c r="AF52" i="9"/>
  <c r="X52" i="9"/>
  <c r="F52" i="9"/>
  <c r="F57" i="9" s="1"/>
  <c r="E52" i="9"/>
  <c r="E57" i="9" s="1"/>
  <c r="X51" i="9"/>
  <c r="E51" i="9"/>
  <c r="X50" i="9"/>
  <c r="W50" i="9"/>
  <c r="J50" i="9"/>
  <c r="F50" i="9"/>
  <c r="E50" i="9"/>
  <c r="F49" i="9"/>
  <c r="F51" i="9" s="1"/>
  <c r="E49" i="9"/>
  <c r="X48" i="9"/>
  <c r="W48" i="9"/>
  <c r="J48" i="9"/>
  <c r="F48" i="9"/>
  <c r="E48" i="9"/>
  <c r="X47" i="9"/>
  <c r="W47" i="9"/>
  <c r="J47" i="9"/>
  <c r="F47" i="9"/>
  <c r="E47" i="9"/>
  <c r="X46" i="9"/>
  <c r="W46" i="9"/>
  <c r="J46" i="9"/>
  <c r="F46" i="9"/>
  <c r="E46" i="9"/>
  <c r="AF45" i="9"/>
  <c r="X45" i="9"/>
  <c r="W45" i="9"/>
  <c r="J45" i="9"/>
  <c r="F45" i="9"/>
  <c r="E45" i="9"/>
  <c r="X44" i="9"/>
  <c r="W44" i="9"/>
  <c r="J44" i="9"/>
  <c r="F44" i="9"/>
  <c r="E44" i="9"/>
  <c r="X43" i="9"/>
  <c r="W43" i="9"/>
  <c r="J43" i="9"/>
  <c r="F43" i="9"/>
  <c r="E43" i="9"/>
  <c r="X42" i="9"/>
  <c r="W42" i="9"/>
  <c r="J42" i="9"/>
  <c r="F42" i="9"/>
  <c r="E42" i="9"/>
  <c r="X41" i="9"/>
  <c r="W41" i="9"/>
  <c r="J41" i="9"/>
  <c r="F41" i="9"/>
  <c r="E41" i="9"/>
  <c r="X40" i="9"/>
  <c r="W40" i="9"/>
  <c r="J40" i="9"/>
  <c r="F40" i="9"/>
  <c r="E40" i="9"/>
  <c r="X39" i="9"/>
  <c r="W39" i="9"/>
  <c r="J39" i="9"/>
  <c r="F39" i="9"/>
  <c r="E39" i="9"/>
  <c r="X38" i="9"/>
  <c r="W38" i="9"/>
  <c r="J38" i="9"/>
  <c r="F38" i="9"/>
  <c r="E38" i="9"/>
  <c r="X37" i="9"/>
  <c r="W37" i="9"/>
  <c r="J37" i="9"/>
  <c r="F37" i="9"/>
  <c r="E37" i="9"/>
  <c r="X36" i="9"/>
  <c r="F36" i="9"/>
  <c r="E36" i="9"/>
  <c r="F35" i="9"/>
  <c r="E35" i="9"/>
  <c r="X34" i="9"/>
  <c r="W34" i="9"/>
  <c r="J34" i="9"/>
  <c r="F34" i="9"/>
  <c r="E34" i="9"/>
  <c r="X32" i="9"/>
  <c r="F32" i="9"/>
  <c r="F59" i="9" s="1"/>
  <c r="E32" i="9"/>
  <c r="E59" i="9" s="1"/>
  <c r="AF31" i="9"/>
  <c r="X31" i="9"/>
  <c r="F31" i="9"/>
  <c r="E31" i="9"/>
  <c r="X30" i="9"/>
  <c r="F30" i="9"/>
  <c r="E30" i="9"/>
  <c r="X29" i="9"/>
  <c r="W29" i="9"/>
  <c r="J29" i="9"/>
  <c r="F29" i="9"/>
  <c r="E29" i="9"/>
  <c r="F28" i="9"/>
  <c r="E28" i="9"/>
  <c r="X27" i="9"/>
  <c r="W27" i="9"/>
  <c r="J27" i="9"/>
  <c r="F27" i="9"/>
  <c r="E27" i="9"/>
  <c r="X26" i="9"/>
  <c r="W26" i="9"/>
  <c r="J26" i="9"/>
  <c r="F26" i="9"/>
  <c r="E26" i="9"/>
  <c r="X25" i="9"/>
  <c r="W25" i="9"/>
  <c r="J25" i="9"/>
  <c r="F25" i="9"/>
  <c r="E25" i="9"/>
  <c r="AF24" i="9"/>
  <c r="X24" i="9"/>
  <c r="W24" i="9"/>
  <c r="J24" i="9"/>
  <c r="F24" i="9"/>
  <c r="E24" i="9"/>
  <c r="X23" i="9"/>
  <c r="F23" i="9"/>
  <c r="E23" i="9"/>
  <c r="X22" i="9"/>
  <c r="W22" i="9"/>
  <c r="J22" i="9"/>
  <c r="F22" i="9"/>
  <c r="E22" i="9"/>
  <c r="F21" i="9"/>
  <c r="F60" i="9" s="1"/>
  <c r="E21" i="9"/>
  <c r="E60" i="9" s="1"/>
  <c r="X20" i="9"/>
  <c r="W20" i="9"/>
  <c r="J20" i="9"/>
  <c r="F20" i="9"/>
  <c r="E20" i="9"/>
  <c r="X19" i="9"/>
  <c r="W19" i="9"/>
  <c r="J19" i="9"/>
  <c r="F19" i="9"/>
  <c r="E19" i="9"/>
  <c r="X18" i="9"/>
  <c r="W18" i="9"/>
  <c r="J18" i="9"/>
  <c r="F18" i="9"/>
  <c r="E18" i="9"/>
  <c r="AF17" i="9"/>
  <c r="X17" i="9"/>
  <c r="W17" i="9"/>
  <c r="J17" i="9"/>
  <c r="F17" i="9"/>
  <c r="E17" i="9"/>
  <c r="X16" i="9"/>
  <c r="W16" i="9"/>
  <c r="J16" i="9"/>
  <c r="F16" i="9"/>
  <c r="E16" i="9"/>
  <c r="X15" i="9"/>
  <c r="W15" i="9"/>
  <c r="J15" i="9"/>
  <c r="F15" i="9"/>
  <c r="E15" i="9"/>
  <c r="X14" i="9"/>
  <c r="W14" i="9"/>
  <c r="J14" i="9"/>
  <c r="F14" i="9"/>
  <c r="E14" i="9"/>
  <c r="X13" i="9"/>
  <c r="W13" i="9"/>
  <c r="J13" i="9"/>
  <c r="F13" i="9"/>
  <c r="E13" i="9"/>
  <c r="X12" i="9"/>
  <c r="W12" i="9"/>
  <c r="J12" i="9"/>
  <c r="F12" i="9"/>
  <c r="E12" i="9"/>
  <c r="X11" i="9"/>
  <c r="W11" i="9"/>
  <c r="J11" i="9"/>
  <c r="F11" i="9"/>
  <c r="E11" i="9"/>
  <c r="X10" i="9"/>
  <c r="W10" i="9"/>
  <c r="J10" i="9"/>
  <c r="F10" i="9"/>
  <c r="E10" i="9"/>
  <c r="E61" i="9" l="1"/>
  <c r="F61" i="9"/>
  <c r="J61" i="9"/>
  <c r="EQ13" i="1" l="1"/>
  <c r="ES13" i="1"/>
  <c r="ER13" i="1"/>
  <c r="DM59" i="2"/>
  <c r="EQ52" i="2"/>
  <c r="EM31" i="2"/>
  <c r="H899" i="8"/>
  <c r="E655" i="8"/>
  <c r="E619" i="8"/>
  <c r="N358" i="8"/>
  <c r="M355" i="8"/>
  <c r="M356" i="8"/>
  <c r="M357" i="8"/>
  <c r="M358" i="8"/>
  <c r="M354" i="8"/>
  <c r="EO18" i="2" l="1"/>
  <c r="EO19" i="2"/>
  <c r="EO20" i="2"/>
  <c r="EO21" i="2"/>
  <c r="EO22" i="2"/>
  <c r="EO24" i="2"/>
  <c r="EQ24" i="2" s="1"/>
  <c r="EO25" i="2"/>
  <c r="EO26" i="2"/>
  <c r="EO27" i="2"/>
  <c r="EO28" i="2"/>
  <c r="EO29" i="2"/>
  <c r="EO31" i="2"/>
  <c r="EQ31" i="2" s="1"/>
  <c r="EO32" i="2"/>
  <c r="EO33" i="2"/>
  <c r="EO34" i="2"/>
  <c r="EO35" i="2"/>
  <c r="EO36" i="2"/>
  <c r="EO38" i="2"/>
  <c r="EQ38" i="2" s="1"/>
  <c r="EO39" i="2"/>
  <c r="EO40" i="2"/>
  <c r="EO41" i="2"/>
  <c r="EO42" i="2"/>
  <c r="EO43" i="2"/>
  <c r="EO45" i="2"/>
  <c r="EQ45" i="2" s="1"/>
  <c r="EO46" i="2"/>
  <c r="EO47" i="2"/>
  <c r="EO48" i="2"/>
  <c r="EO49" i="2"/>
  <c r="EO50" i="2"/>
  <c r="EO52" i="2"/>
  <c r="EO53" i="2"/>
  <c r="EO54" i="2"/>
  <c r="EO55" i="2"/>
  <c r="EO56" i="2"/>
  <c r="EO57" i="2"/>
  <c r="EO17" i="2"/>
  <c r="EQ17" i="2" s="1"/>
  <c r="EN18" i="2"/>
  <c r="EN19" i="2"/>
  <c r="EN20" i="2"/>
  <c r="EN21" i="2"/>
  <c r="EN22" i="2"/>
  <c r="EN24" i="2"/>
  <c r="EN25" i="2"/>
  <c r="EN26" i="2"/>
  <c r="EN27" i="2"/>
  <c r="EN28" i="2"/>
  <c r="EN29" i="2"/>
  <c r="EN31" i="2"/>
  <c r="EN32" i="2"/>
  <c r="EN33" i="2"/>
  <c r="EN34" i="2"/>
  <c r="EN35" i="2"/>
  <c r="EN36" i="2"/>
  <c r="EN38" i="2"/>
  <c r="EN39" i="2"/>
  <c r="EN40" i="2"/>
  <c r="EN41" i="2"/>
  <c r="EN42" i="2"/>
  <c r="EN43" i="2"/>
  <c r="EN45" i="2"/>
  <c r="EN46" i="2"/>
  <c r="EN47" i="2"/>
  <c r="EN48" i="2"/>
  <c r="EN49" i="2"/>
  <c r="EN50" i="2"/>
  <c r="EN52" i="2"/>
  <c r="EN53" i="2"/>
  <c r="EN54" i="2"/>
  <c r="EN55" i="2"/>
  <c r="EN56" i="2"/>
  <c r="EN57" i="2"/>
  <c r="EN17" i="2"/>
  <c r="EQ14" i="1" l="1"/>
  <c r="EP14" i="1"/>
  <c r="EP13" i="1"/>
  <c r="H898" i="8" l="1"/>
  <c r="H66" i="8" l="1"/>
  <c r="H934" i="8" l="1"/>
  <c r="H64" i="8"/>
  <c r="H65" i="8"/>
  <c r="H63" i="8"/>
  <c r="EP24" i="2" l="1"/>
  <c r="EP17" i="2"/>
  <c r="EM17" i="2"/>
  <c r="EU53" i="2" l="1"/>
  <c r="ES53" i="2"/>
  <c r="ES52" i="2"/>
  <c r="EQ53" i="2"/>
  <c r="EQ49" i="2"/>
  <c r="EQ35" i="2"/>
  <c r="EQ34" i="2"/>
  <c r="EQ32" i="2"/>
  <c r="EQ22" i="2"/>
  <c r="EQ21" i="2"/>
  <c r="EQ20" i="2"/>
  <c r="EQ56" i="2"/>
  <c r="EQ55" i="2"/>
  <c r="EQ54" i="2"/>
  <c r="EQ50" i="2"/>
  <c r="EQ48" i="2"/>
  <c r="EQ47" i="2"/>
  <c r="EQ33" i="2"/>
  <c r="ES32" i="2"/>
  <c r="EQ28" i="2"/>
  <c r="EQ27" i="2"/>
  <c r="EQ26" i="2"/>
  <c r="EQ25" i="2"/>
  <c r="ES22" i="2"/>
  <c r="EQ19" i="2"/>
  <c r="F653" i="8" l="1"/>
  <c r="F655" i="8"/>
  <c r="F619" i="8"/>
  <c r="F617" i="8"/>
  <c r="EQ36" i="2"/>
  <c r="I320" i="8"/>
  <c r="J320" i="8" s="1"/>
  <c r="EQ46" i="2"/>
  <c r="EU52" i="2"/>
  <c r="EQ18" i="2"/>
  <c r="EQ57" i="2"/>
  <c r="ES14" i="1" l="1"/>
  <c r="CJ58" i="2"/>
  <c r="CK58" i="2"/>
  <c r="CL58" i="2"/>
  <c r="CM58" i="2"/>
  <c r="CN58" i="2"/>
  <c r="CO58" i="2"/>
  <c r="CP58" i="2"/>
  <c r="CQ58" i="2"/>
  <c r="CR58" i="2"/>
  <c r="CS58" i="2"/>
  <c r="CT58" i="2"/>
  <c r="CU58" i="2"/>
  <c r="CV58" i="2"/>
  <c r="CW58" i="2"/>
  <c r="CX58" i="2"/>
  <c r="CY58" i="2"/>
  <c r="CZ58" i="2"/>
  <c r="DA58" i="2"/>
  <c r="DB58" i="2"/>
  <c r="DC58" i="2"/>
  <c r="DD58" i="2"/>
  <c r="DE58" i="2"/>
  <c r="DF58" i="2"/>
  <c r="DG58" i="2"/>
  <c r="DH58" i="2"/>
  <c r="DI58" i="2"/>
  <c r="DJ58" i="2"/>
  <c r="DK58" i="2"/>
  <c r="DL58" i="2"/>
  <c r="DM58" i="2"/>
  <c r="AA58" i="2"/>
  <c r="AB58" i="2"/>
  <c r="AC58" i="2"/>
  <c r="AD58" i="2"/>
  <c r="AE58" i="2"/>
  <c r="AF58" i="2"/>
  <c r="AG58" i="2"/>
  <c r="AH58" i="2"/>
  <c r="AI58" i="2"/>
  <c r="AJ58" i="2"/>
  <c r="AK58" i="2"/>
  <c r="AL58" i="2"/>
  <c r="AM58" i="2"/>
  <c r="AN58" i="2"/>
  <c r="AO58" i="2"/>
  <c r="AP58" i="2"/>
  <c r="AQ58" i="2"/>
  <c r="AR58" i="2"/>
  <c r="AS58" i="2"/>
  <c r="AT58" i="2"/>
  <c r="AU58" i="2"/>
  <c r="AV58" i="2"/>
  <c r="AW58" i="2"/>
  <c r="AX58" i="2"/>
  <c r="AY58" i="2"/>
  <c r="AZ58" i="2"/>
  <c r="BA58" i="2"/>
  <c r="BB58" i="2"/>
  <c r="BC58" i="2"/>
  <c r="BD58" i="2"/>
  <c r="BE58" i="2"/>
  <c r="BF58" i="2"/>
  <c r="BG58" i="2"/>
  <c r="BH58" i="2"/>
  <c r="BI58" i="2"/>
  <c r="BJ58" i="2"/>
  <c r="BK58" i="2"/>
  <c r="BL58" i="2"/>
  <c r="BM58" i="2"/>
  <c r="BN58" i="2"/>
  <c r="BO58" i="2"/>
  <c r="BP58" i="2"/>
  <c r="BQ58" i="2"/>
  <c r="BR58" i="2"/>
  <c r="BS58" i="2"/>
  <c r="BT58" i="2"/>
  <c r="BU58" i="2"/>
  <c r="BV58" i="2"/>
  <c r="BW58" i="2"/>
  <c r="BX58" i="2"/>
  <c r="BY58" i="2"/>
  <c r="BZ58" i="2"/>
  <c r="CA58" i="2"/>
  <c r="CB58" i="2"/>
  <c r="CC58" i="2"/>
  <c r="CD58" i="2"/>
  <c r="CE58" i="2"/>
  <c r="CF58" i="2"/>
  <c r="CG58" i="2"/>
  <c r="CH58" i="2"/>
  <c r="CI58" i="2"/>
  <c r="AB59" i="2"/>
  <c r="AC59" i="2"/>
  <c r="AE59" i="2"/>
  <c r="AF59" i="2"/>
  <c r="AG59" i="2"/>
  <c r="AH59" i="2"/>
  <c r="AI59" i="2"/>
  <c r="AJ59" i="2"/>
  <c r="AL59" i="2"/>
  <c r="AM59" i="2"/>
  <c r="AN59" i="2"/>
  <c r="AO59" i="2"/>
  <c r="AP59" i="2"/>
  <c r="AQ59" i="2"/>
  <c r="AR59" i="2"/>
  <c r="AS59" i="2"/>
  <c r="AT59" i="2"/>
  <c r="AU59" i="2"/>
  <c r="AV59" i="2"/>
  <c r="AW59" i="2"/>
  <c r="AX59" i="2"/>
  <c r="AY59" i="2"/>
  <c r="AZ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J59" i="2"/>
  <c r="CK59" i="2"/>
  <c r="CL59" i="2"/>
  <c r="CM59" i="2"/>
  <c r="CN59" i="2"/>
  <c r="CO59" i="2"/>
  <c r="CP59" i="2"/>
  <c r="CQ59" i="2"/>
  <c r="CR59" i="2"/>
  <c r="CS59" i="2"/>
  <c r="CT59" i="2"/>
  <c r="CV59" i="2"/>
  <c r="CW59" i="2"/>
  <c r="CX59" i="2"/>
  <c r="CY59" i="2"/>
  <c r="CZ59" i="2"/>
  <c r="DA59" i="2"/>
  <c r="DB59" i="2"/>
  <c r="DC59" i="2"/>
  <c r="DD59" i="2"/>
  <c r="DE59" i="2"/>
  <c r="DF59" i="2"/>
  <c r="DG59" i="2"/>
  <c r="DH59" i="2"/>
  <c r="AA60" i="2"/>
  <c r="AB60" i="2"/>
  <c r="AC60" i="2"/>
  <c r="AD60" i="2"/>
  <c r="AE60" i="2"/>
  <c r="AF60" i="2"/>
  <c r="AG60" i="2"/>
  <c r="AH60" i="2"/>
  <c r="AJ60" i="2"/>
  <c r="AK60" i="2"/>
  <c r="AL60" i="2"/>
  <c r="AM60" i="2"/>
  <c r="AN60" i="2"/>
  <c r="AO60" i="2"/>
  <c r="AP60" i="2"/>
  <c r="AQ60" i="2"/>
  <c r="AR60" i="2"/>
  <c r="AS60" i="2"/>
  <c r="AS61" i="2" s="1"/>
  <c r="AT60" i="2"/>
  <c r="AU60" i="2"/>
  <c r="AV60" i="2"/>
  <c r="AW60" i="2"/>
  <c r="AW61" i="2" s="1"/>
  <c r="AX60" i="2"/>
  <c r="AY60" i="2"/>
  <c r="AZ60" i="2"/>
  <c r="BF60" i="2"/>
  <c r="BG60" i="2"/>
  <c r="BH60" i="2"/>
  <c r="BI60" i="2"/>
  <c r="BJ60" i="2"/>
  <c r="BJ61" i="2" s="1"/>
  <c r="BK60" i="2"/>
  <c r="BL60" i="2"/>
  <c r="BM60" i="2"/>
  <c r="BM61" i="2" s="1"/>
  <c r="BN60" i="2"/>
  <c r="BO60" i="2"/>
  <c r="BP60" i="2"/>
  <c r="BQ60" i="2"/>
  <c r="BR60" i="2"/>
  <c r="BR61" i="2" s="1"/>
  <c r="BS60" i="2"/>
  <c r="BT60" i="2"/>
  <c r="BU60" i="2"/>
  <c r="BV60" i="2"/>
  <c r="BW60" i="2"/>
  <c r="BX60" i="2"/>
  <c r="BY60" i="2"/>
  <c r="BZ60" i="2"/>
  <c r="BZ61" i="2" s="1"/>
  <c r="CA60" i="2"/>
  <c r="CB60" i="2"/>
  <c r="CC60" i="2"/>
  <c r="CD60" i="2"/>
  <c r="CJ60" i="2"/>
  <c r="CK60" i="2"/>
  <c r="CL60" i="2"/>
  <c r="CM60" i="2"/>
  <c r="CM61" i="2" s="1"/>
  <c r="CO60" i="2"/>
  <c r="CP60" i="2"/>
  <c r="CQ60" i="2"/>
  <c r="CR60" i="2"/>
  <c r="CS60" i="2"/>
  <c r="CT60" i="2"/>
  <c r="CU60" i="2"/>
  <c r="CV60" i="2"/>
  <c r="CW60" i="2"/>
  <c r="CX60" i="2"/>
  <c r="CY60" i="2"/>
  <c r="CZ60" i="2"/>
  <c r="DA60" i="2"/>
  <c r="DB60" i="2"/>
  <c r="DC60" i="2"/>
  <c r="DD60" i="2"/>
  <c r="DE60" i="2"/>
  <c r="DF60" i="2"/>
  <c r="DH60" i="2"/>
  <c r="AO61" i="2"/>
  <c r="DK49" i="2"/>
  <c r="DJ49" i="2"/>
  <c r="DI49" i="2"/>
  <c r="DK46" i="2"/>
  <c r="DK45" i="2"/>
  <c r="DK42" i="2"/>
  <c r="DL35" i="2"/>
  <c r="DJ35" i="2"/>
  <c r="DK35" i="2"/>
  <c r="DM35" i="2" s="1"/>
  <c r="DK32" i="2"/>
  <c r="DJ32" i="2"/>
  <c r="DI32" i="2"/>
  <c r="DK26" i="2"/>
  <c r="DM26" i="2" s="1"/>
  <c r="DK25" i="2"/>
  <c r="DM25" i="2" s="1"/>
  <c r="DJ25" i="2"/>
  <c r="DL25" i="2" s="1"/>
  <c r="DI25" i="2"/>
  <c r="DJ26" i="2"/>
  <c r="DI26" i="2"/>
  <c r="DK19" i="2"/>
  <c r="DJ19" i="2"/>
  <c r="DI19" i="2"/>
  <c r="DK20" i="2"/>
  <c r="DK21" i="2"/>
  <c r="DK18" i="2"/>
  <c r="DK17" i="2"/>
  <c r="DM17" i="2" s="1"/>
  <c r="EU17" i="2" s="1"/>
  <c r="DJ17" i="2"/>
  <c r="DJ22" i="2" s="1"/>
  <c r="DJ18" i="2"/>
  <c r="DH51" i="2"/>
  <c r="DG51" i="2"/>
  <c r="DF51" i="2"/>
  <c r="DE51" i="2"/>
  <c r="DD51" i="2"/>
  <c r="DC51" i="2"/>
  <c r="DB51" i="2"/>
  <c r="DA51" i="2"/>
  <c r="CZ51" i="2"/>
  <c r="CY51" i="2"/>
  <c r="CX51" i="2"/>
  <c r="CW51" i="2"/>
  <c r="CV51" i="2"/>
  <c r="CT51" i="2"/>
  <c r="CS51" i="2"/>
  <c r="CR51" i="2"/>
  <c r="CQ51" i="2"/>
  <c r="CP51" i="2"/>
  <c r="CO51" i="2"/>
  <c r="CN51" i="2"/>
  <c r="CM51" i="2"/>
  <c r="CL51" i="2"/>
  <c r="CK51" i="2"/>
  <c r="CJ51" i="2"/>
  <c r="CV50" i="2"/>
  <c r="CU50" i="2"/>
  <c r="CT50" i="2"/>
  <c r="CS50" i="2"/>
  <c r="CU46" i="2"/>
  <c r="CU51" i="2" s="1"/>
  <c r="DH44" i="2"/>
  <c r="DG44" i="2"/>
  <c r="DF44" i="2"/>
  <c r="DE44" i="2"/>
  <c r="DD44" i="2"/>
  <c r="DC44" i="2"/>
  <c r="DB44" i="2"/>
  <c r="DA44" i="2"/>
  <c r="CZ44" i="2"/>
  <c r="CY44" i="2"/>
  <c r="CX44" i="2"/>
  <c r="CW44" i="2"/>
  <c r="CV44" i="2"/>
  <c r="CU44" i="2"/>
  <c r="CT44" i="2"/>
  <c r="CS44" i="2"/>
  <c r="CR44" i="2"/>
  <c r="CQ44" i="2"/>
  <c r="CP44" i="2"/>
  <c r="CO44" i="2"/>
  <c r="CN44" i="2"/>
  <c r="CM44" i="2"/>
  <c r="CL44" i="2"/>
  <c r="CK44" i="2"/>
  <c r="CJ44" i="2"/>
  <c r="DH37" i="2"/>
  <c r="DG37" i="2"/>
  <c r="DF37" i="2"/>
  <c r="DE37" i="2"/>
  <c r="DD37" i="2"/>
  <c r="DC37" i="2"/>
  <c r="DB37" i="2"/>
  <c r="DA37" i="2"/>
  <c r="CZ37" i="2"/>
  <c r="CY37" i="2"/>
  <c r="CX37" i="2"/>
  <c r="CW37" i="2"/>
  <c r="CV37" i="2"/>
  <c r="CU37" i="2"/>
  <c r="CT37" i="2"/>
  <c r="CS37" i="2"/>
  <c r="CR37" i="2"/>
  <c r="CQ37" i="2"/>
  <c r="CP37" i="2"/>
  <c r="CO37" i="2"/>
  <c r="CN37" i="2"/>
  <c r="CM37" i="2"/>
  <c r="CL37" i="2"/>
  <c r="CK37" i="2"/>
  <c r="CJ37" i="2"/>
  <c r="DH36" i="2"/>
  <c r="DG36" i="2"/>
  <c r="DF36" i="2"/>
  <c r="DE36" i="2"/>
  <c r="DD36" i="2"/>
  <c r="DC36" i="2"/>
  <c r="DB36" i="2"/>
  <c r="DA36" i="2"/>
  <c r="CZ36" i="2"/>
  <c r="CY36" i="2"/>
  <c r="CX36" i="2"/>
  <c r="CW36" i="2"/>
  <c r="CV36" i="2"/>
  <c r="CU36" i="2"/>
  <c r="CT36" i="2"/>
  <c r="CS36" i="2"/>
  <c r="CR36" i="2"/>
  <c r="CQ36" i="2"/>
  <c r="CP36" i="2"/>
  <c r="CO36" i="2"/>
  <c r="DH30" i="2"/>
  <c r="DF30" i="2"/>
  <c r="DE30" i="2"/>
  <c r="DD30" i="2"/>
  <c r="DC30" i="2"/>
  <c r="DB30" i="2"/>
  <c r="DA30" i="2"/>
  <c r="CZ30" i="2"/>
  <c r="CY30" i="2"/>
  <c r="CX30" i="2"/>
  <c r="CW30" i="2"/>
  <c r="CV30" i="2"/>
  <c r="CU30" i="2"/>
  <c r="CT30" i="2"/>
  <c r="CS30" i="2"/>
  <c r="CR30" i="2"/>
  <c r="CQ30" i="2"/>
  <c r="CP30" i="2"/>
  <c r="CO30" i="2"/>
  <c r="CM30" i="2"/>
  <c r="CL30" i="2"/>
  <c r="CK30" i="2"/>
  <c r="CJ30" i="2"/>
  <c r="DG28" i="2"/>
  <c r="DG30" i="2" s="1"/>
  <c r="CN28" i="2"/>
  <c r="CN30" i="2" s="1"/>
  <c r="DH23" i="2"/>
  <c r="DG23" i="2"/>
  <c r="DF23" i="2"/>
  <c r="DE23" i="2"/>
  <c r="DD23" i="2"/>
  <c r="DC23" i="2"/>
  <c r="DB23" i="2"/>
  <c r="DA23" i="2"/>
  <c r="CZ23" i="2"/>
  <c r="CY23" i="2"/>
  <c r="CX23" i="2"/>
  <c r="CW23" i="2"/>
  <c r="CV23" i="2"/>
  <c r="CU23" i="2"/>
  <c r="CT23" i="2"/>
  <c r="CS23" i="2"/>
  <c r="CR23" i="2"/>
  <c r="CQ23" i="2"/>
  <c r="CP23" i="2"/>
  <c r="CO23" i="2"/>
  <c r="CN23" i="2"/>
  <c r="CM23" i="2"/>
  <c r="CL23" i="2"/>
  <c r="CK23" i="2"/>
  <c r="CJ23" i="2"/>
  <c r="DH22" i="2"/>
  <c r="DG22" i="2"/>
  <c r="DF22" i="2"/>
  <c r="DE22" i="2"/>
  <c r="DD22" i="2"/>
  <c r="DC22" i="2"/>
  <c r="DB22" i="2"/>
  <c r="DA22" i="2"/>
  <c r="CZ22" i="2"/>
  <c r="CY22" i="2"/>
  <c r="CX22" i="2"/>
  <c r="CW22" i="2"/>
  <c r="CV22" i="2"/>
  <c r="CU22" i="2"/>
  <c r="CT22" i="2"/>
  <c r="CS22" i="2"/>
  <c r="CR22" i="2"/>
  <c r="CQ22" i="2"/>
  <c r="CP22" i="2"/>
  <c r="CO22" i="2"/>
  <c r="CN22" i="2"/>
  <c r="CM22" i="2"/>
  <c r="DH16" i="2"/>
  <c r="DG16" i="2"/>
  <c r="DF16" i="2"/>
  <c r="DE16" i="2"/>
  <c r="DD16" i="2"/>
  <c r="DC16" i="2"/>
  <c r="DB16" i="2"/>
  <c r="DA16" i="2"/>
  <c r="CZ16" i="2"/>
  <c r="CY16" i="2"/>
  <c r="CX16" i="2"/>
  <c r="CW16" i="2"/>
  <c r="CV16" i="2"/>
  <c r="CU16" i="2"/>
  <c r="CT16" i="2"/>
  <c r="CS16" i="2"/>
  <c r="CR16" i="2"/>
  <c r="CQ16" i="2"/>
  <c r="CP16" i="2"/>
  <c r="CO16" i="2"/>
  <c r="CN16" i="2"/>
  <c r="CM16" i="2"/>
  <c r="CL16" i="2"/>
  <c r="CK16" i="2"/>
  <c r="AG61" i="2" l="1"/>
  <c r="CK61" i="2"/>
  <c r="AY61" i="2"/>
  <c r="AQ61" i="2"/>
  <c r="CS61" i="2"/>
  <c r="CO61" i="2"/>
  <c r="AC61" i="2"/>
  <c r="CW61" i="2"/>
  <c r="DG60" i="2"/>
  <c r="DG61" i="2" s="1"/>
  <c r="DC61" i="2"/>
  <c r="CC61" i="2"/>
  <c r="BY61" i="2"/>
  <c r="BU61" i="2"/>
  <c r="BQ61" i="2"/>
  <c r="BI61" i="2"/>
  <c r="AT61" i="2"/>
  <c r="AL61" i="2"/>
  <c r="CD61" i="2"/>
  <c r="BV61" i="2"/>
  <c r="BN61" i="2"/>
  <c r="BF61" i="2"/>
  <c r="CP61" i="2"/>
  <c r="DF61" i="2"/>
  <c r="CX61" i="2"/>
  <c r="AH61" i="2"/>
  <c r="AX61" i="2"/>
  <c r="AP61" i="2"/>
  <c r="DA61" i="2"/>
  <c r="BW61" i="2"/>
  <c r="BO61" i="2"/>
  <c r="BG61" i="2"/>
  <c r="CL61" i="2"/>
  <c r="DB61" i="2"/>
  <c r="DL46" i="2"/>
  <c r="CT61" i="2"/>
  <c r="DK22" i="2"/>
  <c r="DK28" i="2"/>
  <c r="DI46" i="2"/>
  <c r="DH61" i="2"/>
  <c r="DD61" i="2"/>
  <c r="CZ61" i="2"/>
  <c r="CV61" i="2"/>
  <c r="CR61" i="2"/>
  <c r="CJ61" i="2"/>
  <c r="CB61" i="2"/>
  <c r="BX61" i="2"/>
  <c r="BT61" i="2"/>
  <c r="BP61" i="2"/>
  <c r="BL61" i="2"/>
  <c r="BH61" i="2"/>
  <c r="AZ61" i="2"/>
  <c r="AV61" i="2"/>
  <c r="AR61" i="2"/>
  <c r="AN61" i="2"/>
  <c r="AJ61" i="2"/>
  <c r="AF61" i="2"/>
  <c r="AB61" i="2"/>
  <c r="DJ46" i="2"/>
  <c r="CN60" i="2"/>
  <c r="CN61" i="2" s="1"/>
  <c r="CU59" i="2"/>
  <c r="CU61" i="2" s="1"/>
  <c r="CA61" i="2"/>
  <c r="BS61" i="2"/>
  <c r="BK61" i="2"/>
  <c r="AU61" i="2"/>
  <c r="AM61" i="2"/>
  <c r="AE61" i="2"/>
  <c r="CY61" i="2"/>
  <c r="CQ61" i="2"/>
  <c r="DE61" i="2"/>
  <c r="H58" i="2" l="1"/>
  <c r="I58" i="2"/>
  <c r="J58" i="2"/>
  <c r="K58" i="2"/>
  <c r="L58" i="2"/>
  <c r="M58" i="2"/>
  <c r="N58" i="2"/>
  <c r="O58" i="2"/>
  <c r="P58" i="2"/>
  <c r="Q58" i="2"/>
  <c r="R58" i="2"/>
  <c r="S58" i="2"/>
  <c r="T58" i="2"/>
  <c r="U58" i="2"/>
  <c r="V58" i="2"/>
  <c r="W58" i="2"/>
  <c r="X58" i="2"/>
  <c r="Y58" i="2"/>
  <c r="Z58" i="2"/>
  <c r="DN58" i="2"/>
  <c r="DO58" i="2"/>
  <c r="DP58" i="2"/>
  <c r="DQ58" i="2"/>
  <c r="DR58" i="2"/>
  <c r="DS58" i="2"/>
  <c r="DT58" i="2"/>
  <c r="DU58" i="2"/>
  <c r="DV58" i="2"/>
  <c r="DW58" i="2"/>
  <c r="DX58" i="2"/>
  <c r="DY58" i="2"/>
  <c r="DZ58" i="2"/>
  <c r="EA58" i="2"/>
  <c r="EB58" i="2"/>
  <c r="EC58" i="2"/>
  <c r="ED58" i="2"/>
  <c r="EE58" i="2"/>
  <c r="EF58" i="2"/>
  <c r="EG58" i="2"/>
  <c r="EH58" i="2"/>
  <c r="EI58" i="2"/>
  <c r="EJ58" i="2"/>
  <c r="EK58" i="2"/>
  <c r="EL58" i="2"/>
  <c r="G56" i="2"/>
  <c r="EN58" i="2" l="1"/>
  <c r="EO58" i="2"/>
  <c r="EP53" i="2"/>
  <c r="DO51" i="2"/>
  <c r="DP51" i="2"/>
  <c r="DQ51" i="2"/>
  <c r="DR51" i="2"/>
  <c r="DS51" i="2"/>
  <c r="DT51" i="2"/>
  <c r="DU51" i="2"/>
  <c r="DV51" i="2"/>
  <c r="DW51" i="2"/>
  <c r="DX51" i="2"/>
  <c r="DY51" i="2"/>
  <c r="DZ51" i="2"/>
  <c r="EA51" i="2"/>
  <c r="EB51" i="2"/>
  <c r="EC51" i="2"/>
  <c r="ED51" i="2"/>
  <c r="EE51" i="2"/>
  <c r="EF51" i="2"/>
  <c r="EG51" i="2"/>
  <c r="EH51" i="2"/>
  <c r="EI51" i="2"/>
  <c r="EJ51" i="2"/>
  <c r="EK51" i="2"/>
  <c r="EL51" i="2"/>
  <c r="DN51" i="2"/>
  <c r="DO59" i="2"/>
  <c r="EM53" i="2"/>
  <c r="EM58" i="2" s="1"/>
  <c r="EM28" i="2"/>
  <c r="EM21" i="2"/>
  <c r="EN51" i="2" l="1"/>
  <c r="EO51" i="2"/>
  <c r="E653" i="8"/>
  <c r="ET53" i="2"/>
  <c r="G53" i="2"/>
  <c r="EP58" i="2"/>
  <c r="EQ58" i="2"/>
  <c r="EO13" i="1"/>
  <c r="EO14" i="1"/>
  <c r="G58" i="2" l="1"/>
  <c r="EV58" i="2" s="1"/>
  <c r="EV53" i="2"/>
  <c r="ET58" i="2"/>
  <c r="ER14" i="1"/>
  <c r="DM14" i="1"/>
  <c r="DO14" i="1" s="1"/>
  <c r="DL14" i="1"/>
  <c r="DK14" i="1"/>
  <c r="DN14" i="1" s="1"/>
  <c r="DM13" i="1"/>
  <c r="DO13" i="1" s="1"/>
  <c r="DL13" i="1"/>
  <c r="DK13" i="1"/>
  <c r="DN13" i="1" s="1"/>
  <c r="EQ29" i="2" l="1"/>
  <c r="G55" i="2"/>
  <c r="EP52" i="2"/>
  <c r="EP50" i="2"/>
  <c r="EP49" i="2"/>
  <c r="EP48" i="2"/>
  <c r="EP47" i="2"/>
  <c r="EP46" i="2"/>
  <c r="EP45" i="2"/>
  <c r="EP35" i="2"/>
  <c r="EP34" i="2"/>
  <c r="EP33" i="2"/>
  <c r="EP32" i="2"/>
  <c r="EP31" i="2"/>
  <c r="EP29" i="2"/>
  <c r="EP28" i="2"/>
  <c r="EP27" i="2"/>
  <c r="EP26" i="2"/>
  <c r="EP25" i="2"/>
  <c r="EP22" i="2"/>
  <c r="EP21" i="2"/>
  <c r="EP20" i="2"/>
  <c r="EP19" i="2"/>
  <c r="EP18" i="2"/>
  <c r="EM52" i="2"/>
  <c r="EM57" i="2" s="1"/>
  <c r="EM50" i="2"/>
  <c r="EM49" i="2"/>
  <c r="EM48" i="2"/>
  <c r="EM47" i="2"/>
  <c r="EM46" i="2"/>
  <c r="EM45" i="2"/>
  <c r="EM35" i="2"/>
  <c r="EM34" i="2"/>
  <c r="EM33" i="2"/>
  <c r="EM32" i="2"/>
  <c r="EM29" i="2"/>
  <c r="EM27" i="2"/>
  <c r="EM26" i="2"/>
  <c r="EM25" i="2"/>
  <c r="EM24" i="2"/>
  <c r="EM22" i="2"/>
  <c r="EM20" i="2"/>
  <c r="EM19" i="2"/>
  <c r="EM18" i="2"/>
  <c r="H356" i="8" l="1"/>
  <c r="EM51" i="2"/>
  <c r="E617" i="8"/>
  <c r="EP36" i="2"/>
  <c r="ET35" i="2"/>
  <c r="G21" i="2"/>
  <c r="EP57" i="2"/>
  <c r="ET52" i="2"/>
  <c r="EM36" i="2"/>
  <c r="ET31" i="2"/>
  <c r="ES35" i="2"/>
  <c r="EV54" i="2"/>
  <c r="EV55" i="2"/>
  <c r="ET28" i="2"/>
  <c r="EV56" i="2"/>
  <c r="G52" i="2"/>
  <c r="EV52" i="2" s="1"/>
  <c r="ES49" i="2"/>
  <c r="ET32" i="2"/>
  <c r="ET49" i="2"/>
  <c r="G57" i="2" l="1"/>
  <c r="EV57" i="2" s="1"/>
  <c r="ES51" i="2"/>
  <c r="DN60" i="2"/>
  <c r="H942" i="8" l="1"/>
  <c r="H941" i="8"/>
  <c r="H940" i="8"/>
  <c r="H939" i="8"/>
  <c r="H938" i="8"/>
  <c r="H937" i="8"/>
  <c r="H935" i="8"/>
  <c r="H933" i="8"/>
  <c r="H932" i="8"/>
  <c r="H931" i="8"/>
  <c r="G931" i="8"/>
  <c r="H930" i="8"/>
  <c r="H929" i="8"/>
  <c r="H928" i="8"/>
  <c r="H927" i="8"/>
  <c r="H926" i="8"/>
  <c r="H925" i="8"/>
  <c r="H924" i="8"/>
  <c r="H923" i="8"/>
  <c r="H922" i="8"/>
  <c r="H921" i="8"/>
  <c r="H920" i="8"/>
  <c r="H919" i="8"/>
  <c r="H918" i="8"/>
  <c r="H917" i="8"/>
  <c r="H916" i="8"/>
  <c r="H915" i="8"/>
  <c r="H914" i="8"/>
  <c r="H913" i="8"/>
  <c r="H912" i="8"/>
  <c r="H911" i="8"/>
  <c r="H910" i="8"/>
  <c r="H909" i="8"/>
  <c r="H908" i="8"/>
  <c r="H907" i="8"/>
  <c r="H906" i="8"/>
  <c r="H905" i="8"/>
  <c r="H904" i="8"/>
  <c r="H903" i="8"/>
  <c r="H902" i="8"/>
  <c r="H901" i="8"/>
  <c r="H897" i="8"/>
  <c r="H896" i="8"/>
  <c r="H895" i="8"/>
  <c r="G895" i="8"/>
  <c r="H894" i="8"/>
  <c r="H893" i="8"/>
  <c r="H892" i="8"/>
  <c r="H891" i="8"/>
  <c r="H890" i="8"/>
  <c r="H889" i="8"/>
  <c r="H888" i="8"/>
  <c r="H887" i="8"/>
  <c r="H886" i="8"/>
  <c r="H885" i="8"/>
  <c r="H884" i="8"/>
  <c r="H883" i="8"/>
  <c r="H882" i="8"/>
  <c r="H881" i="8"/>
  <c r="H880" i="8"/>
  <c r="H879" i="8"/>
  <c r="H878" i="8"/>
  <c r="H877" i="8"/>
  <c r="H876" i="8"/>
  <c r="H875" i="8"/>
  <c r="H874" i="8"/>
  <c r="H873" i="8"/>
  <c r="H872" i="8"/>
  <c r="H871" i="8"/>
  <c r="G662" i="8"/>
  <c r="J318" i="8"/>
  <c r="J319" i="8"/>
  <c r="J324" i="8"/>
  <c r="J325" i="8"/>
  <c r="J326" i="8"/>
  <c r="J327" i="8"/>
  <c r="J328" i="8"/>
  <c r="J329" i="8"/>
  <c r="J359" i="8"/>
  <c r="J360" i="8"/>
  <c r="J361" i="8"/>
  <c r="J363" i="8"/>
  <c r="J364" i="8"/>
  <c r="J365" i="8"/>
  <c r="H60" i="2"/>
  <c r="I60" i="2"/>
  <c r="J60" i="2"/>
  <c r="K60" i="2"/>
  <c r="L60" i="2"/>
  <c r="M60" i="2"/>
  <c r="N60" i="2"/>
  <c r="O60" i="2"/>
  <c r="P60" i="2"/>
  <c r="Q60" i="2"/>
  <c r="R60" i="2"/>
  <c r="S60" i="2"/>
  <c r="T60" i="2"/>
  <c r="U60" i="2"/>
  <c r="V60" i="2"/>
  <c r="W60" i="2"/>
  <c r="X60" i="2"/>
  <c r="Y60" i="2"/>
  <c r="Z60" i="2"/>
  <c r="DO60" i="2"/>
  <c r="DP60" i="2"/>
  <c r="DQ60" i="2"/>
  <c r="DR60" i="2"/>
  <c r="DS60" i="2"/>
  <c r="DT60" i="2"/>
  <c r="DU60" i="2"/>
  <c r="DV60" i="2"/>
  <c r="DW60" i="2"/>
  <c r="DX60" i="2"/>
  <c r="DY60" i="2"/>
  <c r="DZ60" i="2"/>
  <c r="EA60" i="2"/>
  <c r="EB60" i="2"/>
  <c r="EC60" i="2"/>
  <c r="ED60" i="2"/>
  <c r="EE60" i="2"/>
  <c r="EF60" i="2"/>
  <c r="EG60" i="2"/>
  <c r="EH60" i="2"/>
  <c r="EI60" i="2"/>
  <c r="EJ60" i="2"/>
  <c r="EK60" i="2"/>
  <c r="EL60" i="2"/>
  <c r="H59" i="2"/>
  <c r="I59" i="2"/>
  <c r="J59" i="2"/>
  <c r="L59" i="2"/>
  <c r="M59" i="2"/>
  <c r="N59" i="2"/>
  <c r="Q59" i="2"/>
  <c r="Q61" i="2" s="1"/>
  <c r="S59" i="2"/>
  <c r="U59" i="2"/>
  <c r="W59" i="2"/>
  <c r="X59" i="2"/>
  <c r="Y59" i="2"/>
  <c r="Z59" i="2"/>
  <c r="DN59" i="2"/>
  <c r="DP59" i="2"/>
  <c r="DQ59" i="2"/>
  <c r="DR59" i="2"/>
  <c r="DS59" i="2"/>
  <c r="DT59" i="2"/>
  <c r="DU59" i="2"/>
  <c r="DV59" i="2"/>
  <c r="DW59" i="2"/>
  <c r="DX59" i="2"/>
  <c r="DY59" i="2"/>
  <c r="DZ59" i="2"/>
  <c r="EA59" i="2"/>
  <c r="EB59" i="2"/>
  <c r="EC59" i="2"/>
  <c r="ED59" i="2"/>
  <c r="EE59" i="2"/>
  <c r="EF59" i="2"/>
  <c r="EG59" i="2"/>
  <c r="EH59" i="2"/>
  <c r="EI59" i="2"/>
  <c r="EJ59" i="2"/>
  <c r="EK59" i="2"/>
  <c r="EL59" i="2"/>
  <c r="EO60" i="2" l="1"/>
  <c r="EN60" i="2"/>
  <c r="EO59" i="2"/>
  <c r="EN59" i="2"/>
  <c r="U61" i="2"/>
  <c r="M61" i="2"/>
  <c r="EI61" i="2"/>
  <c r="EE61" i="2"/>
  <c r="DW61" i="2"/>
  <c r="I61" i="2"/>
  <c r="Y61" i="2"/>
  <c r="L61" i="2"/>
  <c r="J61" i="2"/>
  <c r="Z61" i="2"/>
  <c r="X61" i="2"/>
  <c r="EA61" i="2"/>
  <c r="DR61" i="2"/>
  <c r="EK61" i="2"/>
  <c r="EC61" i="2"/>
  <c r="DQ61" i="2"/>
  <c r="H61" i="2"/>
  <c r="EL61" i="2"/>
  <c r="EH61" i="2"/>
  <c r="DZ61" i="2"/>
  <c r="EG61" i="2"/>
  <c r="DY61" i="2"/>
  <c r="DU61" i="2"/>
  <c r="EJ61" i="2"/>
  <c r="EB61" i="2"/>
  <c r="DT61" i="2"/>
  <c r="S61" i="2"/>
  <c r="N61" i="2"/>
  <c r="EF61" i="2"/>
  <c r="DX61" i="2"/>
  <c r="ED61" i="2"/>
  <c r="DV61" i="2"/>
  <c r="DN61" i="2"/>
  <c r="W61" i="2"/>
  <c r="DS61" i="2"/>
  <c r="DO61" i="2"/>
  <c r="EN61" i="2" s="1"/>
  <c r="DP61" i="2"/>
  <c r="EO61" i="2" l="1"/>
  <c r="E651" i="8"/>
  <c r="EM60" i="2"/>
  <c r="E615" i="8"/>
  <c r="EM59" i="2"/>
  <c r="EM61" i="2" l="1"/>
  <c r="G549" i="8" l="1"/>
  <c r="G550" i="8"/>
  <c r="G537" i="8"/>
  <c r="G538" i="8"/>
  <c r="DK11" i="2" l="1"/>
  <c r="DK12" i="2"/>
  <c r="DK13" i="2"/>
  <c r="DK14" i="2"/>
  <c r="DK60" i="2" s="1"/>
  <c r="DK15" i="2"/>
  <c r="DK24" i="2"/>
  <c r="DK27" i="2"/>
  <c r="DK29" i="2"/>
  <c r="DK31" i="2"/>
  <c r="DK33" i="2"/>
  <c r="DK34" i="2"/>
  <c r="DK38" i="2"/>
  <c r="DK39" i="2"/>
  <c r="DK40" i="2"/>
  <c r="DK41" i="2"/>
  <c r="DK43" i="2"/>
  <c r="DK47" i="2"/>
  <c r="DK48" i="2"/>
  <c r="DK10" i="2"/>
  <c r="DJ11" i="2"/>
  <c r="DJ12" i="2"/>
  <c r="DJ13" i="2"/>
  <c r="DJ14" i="2"/>
  <c r="DJ15" i="2"/>
  <c r="DJ20" i="2"/>
  <c r="DJ21" i="2"/>
  <c r="DJ24" i="2"/>
  <c r="DJ27" i="2"/>
  <c r="DJ28" i="2"/>
  <c r="DJ29" i="2"/>
  <c r="DJ31" i="2"/>
  <c r="DJ33" i="2"/>
  <c r="DJ34" i="2"/>
  <c r="DJ38" i="2"/>
  <c r="DJ39" i="2"/>
  <c r="DJ40" i="2"/>
  <c r="DJ41" i="2"/>
  <c r="DJ42" i="2"/>
  <c r="DJ43" i="2"/>
  <c r="DJ45" i="2"/>
  <c r="DJ47" i="2"/>
  <c r="DJ48" i="2"/>
  <c r="DJ10" i="2"/>
  <c r="DJ59" i="2" l="1"/>
  <c r="DJ60" i="2"/>
  <c r="DK59" i="2"/>
  <c r="DK61" i="2" s="1"/>
  <c r="H862" i="8"/>
  <c r="H863" i="8"/>
  <c r="H864" i="8"/>
  <c r="H851" i="8"/>
  <c r="H852" i="8"/>
  <c r="H853" i="8"/>
  <c r="H838" i="8"/>
  <c r="H839" i="8"/>
  <c r="H826" i="8"/>
  <c r="H827" i="8"/>
  <c r="H828" i="8"/>
  <c r="H815" i="8"/>
  <c r="H816" i="8"/>
  <c r="H817" i="8"/>
  <c r="G536" i="8"/>
  <c r="G547" i="8"/>
  <c r="G548" i="8"/>
  <c r="H240" i="8"/>
  <c r="DJ61" i="2" l="1"/>
  <c r="DI10" i="2"/>
  <c r="S16" i="3" l="1"/>
  <c r="G844" i="8" l="1"/>
  <c r="J251" i="8"/>
  <c r="J247" i="8"/>
  <c r="J239" i="8"/>
  <c r="DI18" i="2"/>
  <c r="DL24" i="2" l="1"/>
  <c r="DL38" i="2"/>
  <c r="DL45" i="2"/>
  <c r="DM10" i="2"/>
  <c r="DI24" i="2"/>
  <c r="DL10" i="2"/>
  <c r="F559" i="8" l="1"/>
  <c r="F583" i="8"/>
  <c r="DM15" i="2"/>
  <c r="DM19" i="2"/>
  <c r="DM20" i="2"/>
  <c r="DM38" i="2"/>
  <c r="DM41" i="2"/>
  <c r="DM46" i="2"/>
  <c r="DM48" i="2"/>
  <c r="DL14" i="2"/>
  <c r="DL15" i="2"/>
  <c r="DL27" i="2"/>
  <c r="DL29" i="2" s="1"/>
  <c r="DL32" i="2"/>
  <c r="DL33" i="2"/>
  <c r="DL39" i="2"/>
  <c r="DL40" i="2"/>
  <c r="DL41" i="2"/>
  <c r="DL42" i="2"/>
  <c r="DL43" i="2"/>
  <c r="DL48" i="2"/>
  <c r="DL50" i="2" s="1"/>
  <c r="H867" i="8"/>
  <c r="H866" i="8"/>
  <c r="H865" i="8"/>
  <c r="H861" i="8"/>
  <c r="H860" i="8"/>
  <c r="H859" i="8"/>
  <c r="H858" i="8"/>
  <c r="H857" i="8"/>
  <c r="H856" i="8"/>
  <c r="H855" i="8"/>
  <c r="H854" i="8"/>
  <c r="H850" i="8"/>
  <c r="H849" i="8"/>
  <c r="H848" i="8"/>
  <c r="H847" i="8"/>
  <c r="H846" i="8"/>
  <c r="H845" i="8"/>
  <c r="H844" i="8"/>
  <c r="H843" i="8"/>
  <c r="H842" i="8"/>
  <c r="H841" i="8"/>
  <c r="H840" i="8"/>
  <c r="H837" i="8"/>
  <c r="H836" i="8"/>
  <c r="H835" i="8"/>
  <c r="H834" i="8"/>
  <c r="H833" i="8"/>
  <c r="H832" i="8"/>
  <c r="H831" i="8"/>
  <c r="H830" i="8"/>
  <c r="H829" i="8"/>
  <c r="H825" i="8"/>
  <c r="H824" i="8"/>
  <c r="H823" i="8"/>
  <c r="H822" i="8"/>
  <c r="H821" i="8"/>
  <c r="H820" i="8"/>
  <c r="H819" i="8"/>
  <c r="H818" i="8"/>
  <c r="H814" i="8"/>
  <c r="H813" i="8"/>
  <c r="H812" i="8"/>
  <c r="H811" i="8"/>
  <c r="H810" i="8"/>
  <c r="H809" i="8"/>
  <c r="H808" i="8"/>
  <c r="G587" i="8"/>
  <c r="G586" i="8"/>
  <c r="G585" i="8"/>
  <c r="G584" i="8"/>
  <c r="G583" i="8"/>
  <c r="G582" i="8"/>
  <c r="G581" i="8"/>
  <c r="G580" i="8"/>
  <c r="G579" i="8"/>
  <c r="G578" i="8"/>
  <c r="G577" i="8"/>
  <c r="G576" i="8"/>
  <c r="G575" i="8"/>
  <c r="G574" i="8"/>
  <c r="G573" i="8"/>
  <c r="G572" i="8"/>
  <c r="G571" i="8"/>
  <c r="G570" i="8"/>
  <c r="G569" i="8"/>
  <c r="G568" i="8"/>
  <c r="G567" i="8"/>
  <c r="G566" i="8"/>
  <c r="G565" i="8"/>
  <c r="G564" i="8"/>
  <c r="G563" i="8"/>
  <c r="G562" i="8"/>
  <c r="G561" i="8"/>
  <c r="G560" i="8"/>
  <c r="G559" i="8"/>
  <c r="G558" i="8"/>
  <c r="G557" i="8"/>
  <c r="G556" i="8"/>
  <c r="G555" i="8"/>
  <c r="G554" i="8"/>
  <c r="G553" i="8"/>
  <c r="G552" i="8"/>
  <c r="G551" i="8"/>
  <c r="G546" i="8"/>
  <c r="G545" i="8"/>
  <c r="G544" i="8"/>
  <c r="G543" i="8"/>
  <c r="G542" i="8"/>
  <c r="G541" i="8"/>
  <c r="G540" i="8"/>
  <c r="G539" i="8"/>
  <c r="G535" i="8"/>
  <c r="G534" i="8"/>
  <c r="G533" i="8"/>
  <c r="G532" i="8"/>
  <c r="G531" i="8"/>
  <c r="G530" i="8"/>
  <c r="G529" i="8"/>
  <c r="G528" i="8"/>
  <c r="J290" i="8"/>
  <c r="J289" i="8"/>
  <c r="J288"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0" i="8"/>
  <c r="J249" i="8"/>
  <c r="J248" i="8"/>
  <c r="J246" i="8"/>
  <c r="J245" i="8"/>
  <c r="J244" i="8"/>
  <c r="J243" i="8"/>
  <c r="J242" i="8"/>
  <c r="J241" i="8"/>
  <c r="J240" i="8"/>
  <c r="J238" i="8"/>
  <c r="J237" i="8"/>
  <c r="J236" i="8"/>
  <c r="J235" i="8"/>
  <c r="J234" i="8"/>
  <c r="J233" i="8"/>
  <c r="J232" i="8"/>
  <c r="J231" i="8"/>
  <c r="H59" i="8"/>
  <c r="H58" i="8"/>
  <c r="H57" i="8"/>
  <c r="H55" i="8"/>
  <c r="F54" i="8"/>
  <c r="G54" i="8" s="1"/>
  <c r="H54" i="8" s="1"/>
  <c r="C53" i="8"/>
  <c r="C54" i="8" s="1"/>
  <c r="C55" i="8" s="1"/>
  <c r="F53" i="8"/>
  <c r="G53" i="8" s="1"/>
  <c r="H53" i="8" s="1"/>
  <c r="H52" i="8"/>
  <c r="H51" i="8"/>
  <c r="H50" i="8"/>
  <c r="H49" i="8"/>
  <c r="H48" i="8"/>
  <c r="DM49" i="2"/>
  <c r="CG46" i="2"/>
  <c r="CI46" i="2" s="1"/>
  <c r="CG49" i="2"/>
  <c r="BC46" i="2"/>
  <c r="BC49" i="2"/>
  <c r="BE49" i="2" s="1"/>
  <c r="AA46" i="2"/>
  <c r="AA59" i="2" s="1"/>
  <c r="AA61" i="2" s="1"/>
  <c r="DL49" i="2"/>
  <c r="AF10" i="2"/>
  <c r="BC10" i="2" s="1"/>
  <c r="BE10" i="2" s="1"/>
  <c r="CG10" i="2"/>
  <c r="CI10" i="2" s="1"/>
  <c r="Z51" i="2"/>
  <c r="BA46" i="2"/>
  <c r="BD46" i="2" s="1"/>
  <c r="AI49" i="2"/>
  <c r="AI60" i="2" s="1"/>
  <c r="AI61" i="2" s="1"/>
  <c r="CH46" i="2"/>
  <c r="CH49" i="2"/>
  <c r="CG39" i="2"/>
  <c r="CI39" i="2" s="1"/>
  <c r="CG42" i="2"/>
  <c r="CI42" i="2" s="1"/>
  <c r="BC39" i="2"/>
  <c r="BE39" i="2" s="1"/>
  <c r="BC42" i="2"/>
  <c r="BE42" i="2" s="1"/>
  <c r="AA44" i="2"/>
  <c r="Z44" i="2"/>
  <c r="BA39" i="2"/>
  <c r="BD39" i="2" s="1"/>
  <c r="BA42" i="2"/>
  <c r="BD42" i="2" s="1"/>
  <c r="CH39" i="2"/>
  <c r="CH42" i="2"/>
  <c r="CG32" i="2"/>
  <c r="CI32" i="2" s="1"/>
  <c r="CG35" i="2"/>
  <c r="BC32" i="2"/>
  <c r="BE32" i="2" s="1"/>
  <c r="BC35" i="2"/>
  <c r="AA37" i="2"/>
  <c r="Z37" i="2"/>
  <c r="AK32" i="2"/>
  <c r="AK59" i="2" s="1"/>
  <c r="AK61" i="2" s="1"/>
  <c r="BA35" i="2"/>
  <c r="BD35" i="2" s="1"/>
  <c r="CH32" i="2"/>
  <c r="CH35" i="2"/>
  <c r="CG14" i="2"/>
  <c r="AD16" i="2"/>
  <c r="AF16" i="2"/>
  <c r="AH16" i="2"/>
  <c r="AJ16" i="2"/>
  <c r="AL16" i="2"/>
  <c r="AN16" i="2"/>
  <c r="AP16" i="2"/>
  <c r="AR16" i="2"/>
  <c r="AT16" i="2"/>
  <c r="AV16" i="2"/>
  <c r="AX16" i="2"/>
  <c r="AZ16" i="2"/>
  <c r="AA16" i="2"/>
  <c r="Z16" i="2"/>
  <c r="AC16" i="2"/>
  <c r="AE16" i="2"/>
  <c r="AG16" i="2"/>
  <c r="AI16" i="2"/>
  <c r="AK16" i="2"/>
  <c r="AM16" i="2"/>
  <c r="AO16" i="2"/>
  <c r="AQ16" i="2"/>
  <c r="AS16" i="2"/>
  <c r="AU16" i="2"/>
  <c r="AW16" i="2"/>
  <c r="AY16" i="2"/>
  <c r="CC16" i="2"/>
  <c r="CA16" i="2"/>
  <c r="BY16" i="2"/>
  <c r="BW16" i="2"/>
  <c r="BU16" i="2"/>
  <c r="BS16" i="2"/>
  <c r="BQ16" i="2"/>
  <c r="BO16" i="2"/>
  <c r="BM16" i="2"/>
  <c r="BK16" i="2"/>
  <c r="BI16" i="2"/>
  <c r="BG16" i="2"/>
  <c r="BA10" i="2"/>
  <c r="BD10" i="2" s="1"/>
  <c r="CH10" i="2"/>
  <c r="CG12" i="2"/>
  <c r="CI12" i="2" s="1"/>
  <c r="BC12" i="2"/>
  <c r="BE12" i="2" s="1"/>
  <c r="AW12" i="2"/>
  <c r="BA12" i="2" s="1"/>
  <c r="BD12" i="2" s="1"/>
  <c r="CH12" i="2"/>
  <c r="BC11" i="2"/>
  <c r="BA11" i="2"/>
  <c r="DL11" i="2"/>
  <c r="DM12" i="2"/>
  <c r="DL12" i="2"/>
  <c r="DM13" i="2"/>
  <c r="DM14" i="2"/>
  <c r="DM18" i="2"/>
  <c r="DL18" i="2"/>
  <c r="DL21" i="2"/>
  <c r="DL22" i="2"/>
  <c r="DM24" i="2"/>
  <c r="DL26" i="2"/>
  <c r="DM27" i="2"/>
  <c r="DL28" i="2"/>
  <c r="DM31" i="2"/>
  <c r="DL34" i="2"/>
  <c r="DL36" i="2" s="1"/>
  <c r="DM42" i="2"/>
  <c r="DM45" i="2"/>
  <c r="DL47" i="2"/>
  <c r="Z13" i="1"/>
  <c r="AC13" i="1" s="1"/>
  <c r="BE13" i="1"/>
  <c r="BG13" i="1" s="1"/>
  <c r="Y13" i="1"/>
  <c r="AB13" i="1" s="1"/>
  <c r="BC13" i="1"/>
  <c r="BF13" i="1" s="1"/>
  <c r="CG13" i="1"/>
  <c r="CJ13" i="1" s="1"/>
  <c r="CX79" i="2"/>
  <c r="DN36" i="2"/>
  <c r="S12" i="3"/>
  <c r="U17" i="3"/>
  <c r="T17" i="3"/>
  <c r="S15" i="3"/>
  <c r="S14" i="3"/>
  <c r="S13" i="3"/>
  <c r="S11" i="3"/>
  <c r="S10" i="3"/>
  <c r="S9" i="3"/>
  <c r="CD51" i="2"/>
  <c r="CC51" i="2"/>
  <c r="CB51" i="2"/>
  <c r="CA51" i="2"/>
  <c r="BZ51" i="2"/>
  <c r="BY51" i="2"/>
  <c r="BX51" i="2"/>
  <c r="BW51" i="2"/>
  <c r="BV51" i="2"/>
  <c r="BU51" i="2"/>
  <c r="BT51" i="2"/>
  <c r="BS51" i="2"/>
  <c r="BR51" i="2"/>
  <c r="BQ51" i="2"/>
  <c r="BP51" i="2"/>
  <c r="BO51" i="2"/>
  <c r="BN51" i="2"/>
  <c r="BM51" i="2"/>
  <c r="BL51" i="2"/>
  <c r="BK51" i="2"/>
  <c r="BJ51" i="2"/>
  <c r="BI51" i="2"/>
  <c r="BH51" i="2"/>
  <c r="BG51" i="2"/>
  <c r="BF51" i="2"/>
  <c r="AZ51" i="2"/>
  <c r="AY51" i="2"/>
  <c r="AX51" i="2"/>
  <c r="AW51" i="2"/>
  <c r="AV51" i="2"/>
  <c r="AU51" i="2"/>
  <c r="AT51" i="2"/>
  <c r="AS51" i="2"/>
  <c r="AR51" i="2"/>
  <c r="AQ51" i="2"/>
  <c r="AP51" i="2"/>
  <c r="AO51" i="2"/>
  <c r="AN51" i="2"/>
  <c r="AM51" i="2"/>
  <c r="AL51" i="2"/>
  <c r="AK51" i="2"/>
  <c r="AJ51" i="2"/>
  <c r="AH51" i="2"/>
  <c r="AG51" i="2"/>
  <c r="AF51" i="2"/>
  <c r="AE51" i="2"/>
  <c r="AD51" i="2"/>
  <c r="AC51" i="2"/>
  <c r="AB51" i="2"/>
  <c r="Y51" i="2"/>
  <c r="X51" i="2"/>
  <c r="W51" i="2"/>
  <c r="U51" i="2"/>
  <c r="T51" i="2"/>
  <c r="S51" i="2"/>
  <c r="R51" i="2"/>
  <c r="Q51" i="2"/>
  <c r="P51" i="2"/>
  <c r="O51" i="2"/>
  <c r="N51" i="2"/>
  <c r="M51" i="2"/>
  <c r="L51" i="2"/>
  <c r="K51" i="2"/>
  <c r="J51" i="2"/>
  <c r="I51" i="2"/>
  <c r="H51" i="2"/>
  <c r="DN50" i="2"/>
  <c r="CH50" i="2"/>
  <c r="CG50" i="2"/>
  <c r="CI50" i="2" s="1"/>
  <c r="CF50" i="2"/>
  <c r="CE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Z50" i="2"/>
  <c r="U50" i="2"/>
  <c r="CF49" i="2"/>
  <c r="CE49" i="2"/>
  <c r="DI48" i="2"/>
  <c r="DI50" i="2" s="1"/>
  <c r="CH48" i="2"/>
  <c r="CG48" i="2"/>
  <c r="CI48" i="2" s="1"/>
  <c r="CF48" i="2"/>
  <c r="CE48" i="2"/>
  <c r="BC48" i="2"/>
  <c r="BE48" i="2" s="1"/>
  <c r="BB48" i="2"/>
  <c r="BA48" i="2"/>
  <c r="BD48" i="2" s="1"/>
  <c r="DI47" i="2"/>
  <c r="CH47" i="2"/>
  <c r="CG47" i="2"/>
  <c r="CI47" i="2" s="1"/>
  <c r="CF47" i="2"/>
  <c r="CE47" i="2"/>
  <c r="BC47" i="2"/>
  <c r="BE47" i="2" s="1"/>
  <c r="AS47" i="2"/>
  <c r="BB47" i="2" s="1"/>
  <c r="CF46" i="2"/>
  <c r="CE46" i="2"/>
  <c r="BB46" i="2"/>
  <c r="V46" i="2"/>
  <c r="CH45" i="2"/>
  <c r="CG45" i="2"/>
  <c r="CI45" i="2" s="1"/>
  <c r="CF45" i="2"/>
  <c r="CE45" i="2"/>
  <c r="BC45" i="2"/>
  <c r="BE45" i="2" s="1"/>
  <c r="BB45" i="2"/>
  <c r="BA45" i="2"/>
  <c r="BD45" i="2" s="1"/>
  <c r="AA45" i="2"/>
  <c r="V45" i="2"/>
  <c r="V50" i="2" s="1"/>
  <c r="EL44" i="2"/>
  <c r="EK44" i="2"/>
  <c r="EJ44" i="2"/>
  <c r="EI44" i="2"/>
  <c r="EH44" i="2"/>
  <c r="EG44" i="2"/>
  <c r="EF44" i="2"/>
  <c r="EE44" i="2"/>
  <c r="ED44" i="2"/>
  <c r="EC44" i="2"/>
  <c r="EB44" i="2"/>
  <c r="EA44" i="2"/>
  <c r="DZ44" i="2"/>
  <c r="DY44" i="2"/>
  <c r="DX44" i="2"/>
  <c r="DW44" i="2"/>
  <c r="DV44" i="2"/>
  <c r="DU44" i="2"/>
  <c r="DT44" i="2"/>
  <c r="DS44" i="2"/>
  <c r="DR44" i="2"/>
  <c r="DQ44" i="2"/>
  <c r="DP44" i="2"/>
  <c r="EO44" i="2" s="1"/>
  <c r="DO44" i="2"/>
  <c r="DN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Y44" i="2"/>
  <c r="X44" i="2"/>
  <c r="W44" i="2"/>
  <c r="V44" i="2"/>
  <c r="U44" i="2"/>
  <c r="S44" i="2"/>
  <c r="Q44" i="2"/>
  <c r="P44" i="2"/>
  <c r="N44" i="2"/>
  <c r="M44" i="2"/>
  <c r="L44" i="2"/>
  <c r="J44" i="2"/>
  <c r="I44" i="2"/>
  <c r="H44" i="2"/>
  <c r="DI43" i="2"/>
  <c r="CH43" i="2"/>
  <c r="CG43" i="2"/>
  <c r="CI43" i="2" s="1"/>
  <c r="CF43" i="2"/>
  <c r="CE43" i="2"/>
  <c r="AZ43" i="2"/>
  <c r="AY43" i="2"/>
  <c r="AX43" i="2"/>
  <c r="AW43" i="2"/>
  <c r="AV43" i="2"/>
  <c r="AU43" i="2"/>
  <c r="AT43" i="2"/>
  <c r="AS43" i="2"/>
  <c r="AR43" i="2"/>
  <c r="AQ43" i="2"/>
  <c r="AP43" i="2"/>
  <c r="AO43" i="2"/>
  <c r="AN43" i="2"/>
  <c r="AM43" i="2"/>
  <c r="AL43" i="2"/>
  <c r="AK43" i="2"/>
  <c r="AI43" i="2"/>
  <c r="AH43" i="2"/>
  <c r="AG43" i="2"/>
  <c r="AF43" i="2"/>
  <c r="AE43" i="2"/>
  <c r="AD43" i="2"/>
  <c r="AC43" i="2"/>
  <c r="AB43" i="2"/>
  <c r="AA43" i="2"/>
  <c r="Z43" i="2"/>
  <c r="V43" i="2"/>
  <c r="U43" i="2"/>
  <c r="T43" i="2"/>
  <c r="R43" i="2"/>
  <c r="P43" i="2"/>
  <c r="N43" i="2"/>
  <c r="M43" i="2"/>
  <c r="L43" i="2"/>
  <c r="DI42" i="2"/>
  <c r="CF42" i="2"/>
  <c r="CE42" i="2"/>
  <c r="BB42" i="2"/>
  <c r="DI41" i="2"/>
  <c r="CH41" i="2"/>
  <c r="CG41" i="2"/>
  <c r="CI41" i="2" s="1"/>
  <c r="CF41" i="2"/>
  <c r="CE41" i="2"/>
  <c r="BC41" i="2"/>
  <c r="BE41" i="2" s="1"/>
  <c r="BB41" i="2"/>
  <c r="BA41" i="2"/>
  <c r="BD41" i="2" s="1"/>
  <c r="DI40" i="2"/>
  <c r="CH40" i="2"/>
  <c r="CG40" i="2"/>
  <c r="CI40" i="2" s="1"/>
  <c r="CF40" i="2"/>
  <c r="BC40" i="2"/>
  <c r="BE40" i="2" s="1"/>
  <c r="AW40" i="2"/>
  <c r="BA40" i="2" s="1"/>
  <c r="BD40" i="2" s="1"/>
  <c r="DI39" i="2"/>
  <c r="CF39" i="2"/>
  <c r="CE39" i="2"/>
  <c r="BB39" i="2"/>
  <c r="R39" i="2"/>
  <c r="T39" i="2" s="1"/>
  <c r="O39" i="2"/>
  <c r="O44" i="2" s="1"/>
  <c r="K39" i="2"/>
  <c r="K59" i="2" s="1"/>
  <c r="K61" i="2" s="1"/>
  <c r="DI38" i="2"/>
  <c r="CH38" i="2"/>
  <c r="CG38" i="2"/>
  <c r="CI38" i="2" s="1"/>
  <c r="CF38" i="2"/>
  <c r="CE38" i="2"/>
  <c r="BB38" i="2"/>
  <c r="BA38" i="2"/>
  <c r="BD38" i="2" s="1"/>
  <c r="AJ38" i="2"/>
  <c r="AJ43" i="2" s="1"/>
  <c r="Q38" i="2"/>
  <c r="Q43" i="2" s="1"/>
  <c r="EL37" i="2"/>
  <c r="EK37" i="2"/>
  <c r="EJ37" i="2"/>
  <c r="EI37" i="2"/>
  <c r="EH37" i="2"/>
  <c r="EG37" i="2"/>
  <c r="EF37" i="2"/>
  <c r="EE37" i="2"/>
  <c r="ED37" i="2"/>
  <c r="EC37" i="2"/>
  <c r="EB37" i="2"/>
  <c r="EA37" i="2"/>
  <c r="DZ37" i="2"/>
  <c r="DY37" i="2"/>
  <c r="DX37" i="2"/>
  <c r="DW37" i="2"/>
  <c r="DV37" i="2"/>
  <c r="DU37" i="2"/>
  <c r="DT37" i="2"/>
  <c r="DS37" i="2"/>
  <c r="DR37" i="2"/>
  <c r="DQ37" i="2"/>
  <c r="DP37" i="2"/>
  <c r="DO37" i="2"/>
  <c r="EN37" i="2" s="1"/>
  <c r="DN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J37" i="2"/>
  <c r="AI37" i="2"/>
  <c r="AH37" i="2"/>
  <c r="AG37" i="2"/>
  <c r="AF37" i="2"/>
  <c r="AE37" i="2"/>
  <c r="AD37" i="2"/>
  <c r="AC37" i="2"/>
  <c r="AB37" i="2"/>
  <c r="Y37" i="2"/>
  <c r="X37" i="2"/>
  <c r="W37" i="2"/>
  <c r="V37" i="2"/>
  <c r="U37" i="2"/>
  <c r="S37" i="2"/>
  <c r="R37" i="2"/>
  <c r="Q37" i="2"/>
  <c r="P37" i="2"/>
  <c r="N37" i="2"/>
  <c r="M37" i="2"/>
  <c r="L37" i="2"/>
  <c r="K37" i="2"/>
  <c r="J37" i="2"/>
  <c r="I37" i="2"/>
  <c r="H37" i="2"/>
  <c r="CH36" i="2"/>
  <c r="CG36" i="2"/>
  <c r="CI36" i="2" s="1"/>
  <c r="CF36" i="2"/>
  <c r="CE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V36" i="2"/>
  <c r="U36" i="2"/>
  <c r="T36" i="2"/>
  <c r="R36" i="2"/>
  <c r="Q36" i="2"/>
  <c r="P36" i="2"/>
  <c r="O36" i="2"/>
  <c r="N36" i="2"/>
  <c r="M36" i="2"/>
  <c r="L36" i="2"/>
  <c r="K36" i="2"/>
  <c r="H36" i="2"/>
  <c r="DI35" i="2"/>
  <c r="CF35" i="2"/>
  <c r="CE35" i="2"/>
  <c r="BB35" i="2"/>
  <c r="DI34" i="2"/>
  <c r="CH34" i="2"/>
  <c r="CG34" i="2"/>
  <c r="CI34" i="2" s="1"/>
  <c r="CF34" i="2"/>
  <c r="CE34" i="2"/>
  <c r="BC34" i="2"/>
  <c r="BE34" i="2" s="1"/>
  <c r="BB34" i="2"/>
  <c r="BA34" i="2"/>
  <c r="BD34" i="2" s="1"/>
  <c r="DI33" i="2"/>
  <c r="CH33" i="2"/>
  <c r="CG33" i="2"/>
  <c r="CI33" i="2" s="1"/>
  <c r="CF33" i="2"/>
  <c r="CE33" i="2"/>
  <c r="BC33" i="2"/>
  <c r="BE33" i="2" s="1"/>
  <c r="AO33" i="2"/>
  <c r="BB33" i="2" s="1"/>
  <c r="CF32" i="2"/>
  <c r="CE32" i="2"/>
  <c r="T32" i="2"/>
  <c r="T37" i="2" s="1"/>
  <c r="O32" i="2"/>
  <c r="DI31" i="2"/>
  <c r="CH31" i="2"/>
  <c r="CG31" i="2"/>
  <c r="CI31" i="2" s="1"/>
  <c r="CF31" i="2"/>
  <c r="CE31" i="2"/>
  <c r="BC31" i="2"/>
  <c r="BE31" i="2" s="1"/>
  <c r="BB31" i="2"/>
  <c r="BA31" i="2"/>
  <c r="BD31" i="2" s="1"/>
  <c r="S31" i="2"/>
  <c r="S36" i="2" s="1"/>
  <c r="EL30" i="2"/>
  <c r="EK30" i="2"/>
  <c r="EJ30" i="2"/>
  <c r="EI30" i="2"/>
  <c r="EH30" i="2"/>
  <c r="EG30" i="2"/>
  <c r="EF30" i="2"/>
  <c r="EE30" i="2"/>
  <c r="ED30" i="2"/>
  <c r="EC30" i="2"/>
  <c r="EB30" i="2"/>
  <c r="EA30" i="2"/>
  <c r="DZ30" i="2"/>
  <c r="DY30" i="2"/>
  <c r="DX30" i="2"/>
  <c r="DW30" i="2"/>
  <c r="DV30" i="2"/>
  <c r="DU30" i="2"/>
  <c r="DT30" i="2"/>
  <c r="DS30" i="2"/>
  <c r="DR30" i="2"/>
  <c r="DQ30" i="2"/>
  <c r="DP30" i="2"/>
  <c r="EO30" i="2" s="1"/>
  <c r="DO30" i="2"/>
  <c r="DN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S30" i="2"/>
  <c r="Q30" i="2"/>
  <c r="O30" i="2"/>
  <c r="N30" i="2"/>
  <c r="M30" i="2"/>
  <c r="L30" i="2"/>
  <c r="K30" i="2"/>
  <c r="J30" i="2"/>
  <c r="I30" i="2"/>
  <c r="H30" i="2"/>
  <c r="DN29" i="2"/>
  <c r="CH29" i="2"/>
  <c r="CG29" i="2"/>
  <c r="CI29" i="2" s="1"/>
  <c r="CF29" i="2"/>
  <c r="CE29" i="2"/>
  <c r="AZ29" i="2"/>
  <c r="AY29" i="2"/>
  <c r="AX29" i="2"/>
  <c r="AW29" i="2"/>
  <c r="AV29" i="2"/>
  <c r="AU29" i="2"/>
  <c r="AT29" i="2"/>
  <c r="AS29" i="2"/>
  <c r="AR29" i="2"/>
  <c r="AQ29" i="2"/>
  <c r="AP29" i="2"/>
  <c r="AO29" i="2"/>
  <c r="AN29" i="2"/>
  <c r="AM29" i="2"/>
  <c r="AK29" i="2"/>
  <c r="AJ29" i="2"/>
  <c r="AI29" i="2"/>
  <c r="AH29" i="2"/>
  <c r="AG29" i="2"/>
  <c r="AF29" i="2"/>
  <c r="AE29" i="2"/>
  <c r="AD29" i="2"/>
  <c r="AC29" i="2"/>
  <c r="AB29" i="2"/>
  <c r="AA29" i="2"/>
  <c r="Z29" i="2"/>
  <c r="V29" i="2"/>
  <c r="U29" i="2"/>
  <c r="T29" i="2"/>
  <c r="R29" i="2"/>
  <c r="Q29" i="2"/>
  <c r="P29" i="2"/>
  <c r="O29" i="2"/>
  <c r="N29" i="2"/>
  <c r="M29" i="2"/>
  <c r="L29" i="2"/>
  <c r="K29" i="2"/>
  <c r="H29" i="2"/>
  <c r="DI28" i="2"/>
  <c r="CH28" i="2"/>
  <c r="CG28" i="2"/>
  <c r="CI28" i="2" s="1"/>
  <c r="CF28" i="2"/>
  <c r="CE28" i="2"/>
  <c r="BC28" i="2"/>
  <c r="BE28" i="2" s="1"/>
  <c r="BB28" i="2"/>
  <c r="BA28" i="2"/>
  <c r="BD28" i="2" s="1"/>
  <c r="DI27" i="2"/>
  <c r="CH27" i="2"/>
  <c r="CG27" i="2"/>
  <c r="CI27" i="2" s="1"/>
  <c r="CF27" i="2"/>
  <c r="CE27" i="2"/>
  <c r="BC27" i="2"/>
  <c r="BE27" i="2" s="1"/>
  <c r="AI27" i="2"/>
  <c r="BA27" i="2" s="1"/>
  <c r="BD27" i="2" s="1"/>
  <c r="CH26" i="2"/>
  <c r="CG26" i="2"/>
  <c r="CI26" i="2" s="1"/>
  <c r="CF26" i="2"/>
  <c r="CE26" i="2"/>
  <c r="BC26" i="2"/>
  <c r="BE26" i="2" s="1"/>
  <c r="BB26" i="2"/>
  <c r="BA26" i="2"/>
  <c r="BD26" i="2" s="1"/>
  <c r="CH25" i="2"/>
  <c r="CG25" i="2"/>
  <c r="CI25" i="2" s="1"/>
  <c r="CF25" i="2"/>
  <c r="CE25" i="2"/>
  <c r="BB25" i="2"/>
  <c r="BA25" i="2"/>
  <c r="BD25" i="2" s="1"/>
  <c r="AD25" i="2"/>
  <c r="AD59" i="2" s="1"/>
  <c r="AD61" i="2" s="1"/>
  <c r="P25" i="2"/>
  <c r="P59" i="2" s="1"/>
  <c r="P61" i="2" s="1"/>
  <c r="DI29" i="2"/>
  <c r="CH24" i="2"/>
  <c r="CG24" i="2"/>
  <c r="CI24" i="2" s="1"/>
  <c r="CF24" i="2"/>
  <c r="CE24" i="2"/>
  <c r="BC24" i="2"/>
  <c r="BE24" i="2" s="1"/>
  <c r="BB24" i="2"/>
  <c r="BA24" i="2"/>
  <c r="BD24" i="2" s="1"/>
  <c r="S24" i="2"/>
  <c r="S29" i="2" s="1"/>
  <c r="EL23" i="2"/>
  <c r="EK23" i="2"/>
  <c r="EJ23" i="2"/>
  <c r="EI23" i="2"/>
  <c r="EH23" i="2"/>
  <c r="EG23" i="2"/>
  <c r="EF23" i="2"/>
  <c r="EE23" i="2"/>
  <c r="ED23" i="2"/>
  <c r="EC23" i="2"/>
  <c r="EB23" i="2"/>
  <c r="EA23" i="2"/>
  <c r="DZ23" i="2"/>
  <c r="DY23" i="2"/>
  <c r="DX23" i="2"/>
  <c r="DW23" i="2"/>
  <c r="DV23" i="2"/>
  <c r="DU23" i="2"/>
  <c r="DT23" i="2"/>
  <c r="DS23" i="2"/>
  <c r="DR23" i="2"/>
  <c r="DQ23" i="2"/>
  <c r="DP23" i="2"/>
  <c r="DO23" i="2"/>
  <c r="DN23" i="2"/>
  <c r="CI23" i="2"/>
  <c r="CH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DN22" i="2"/>
  <c r="CG22" i="2"/>
  <c r="CF22" i="2"/>
  <c r="G22" i="2"/>
  <c r="DI21" i="2"/>
  <c r="CG21" i="2"/>
  <c r="CF21" i="2"/>
  <c r="DI20" i="2"/>
  <c r="CG20" i="2"/>
  <c r="CF20" i="2"/>
  <c r="CG19" i="2"/>
  <c r="CF19" i="2"/>
  <c r="CG18" i="2"/>
  <c r="CF18" i="2"/>
  <c r="DI17" i="2"/>
  <c r="CG17" i="2"/>
  <c r="CF17" i="2"/>
  <c r="CD16" i="2"/>
  <c r="CB16" i="2"/>
  <c r="BZ16" i="2"/>
  <c r="BX16" i="2"/>
  <c r="BV16" i="2"/>
  <c r="BT16" i="2"/>
  <c r="BR16" i="2"/>
  <c r="BP16" i="2"/>
  <c r="BN16" i="2"/>
  <c r="BL16" i="2"/>
  <c r="BJ16" i="2"/>
  <c r="BH16" i="2"/>
  <c r="AB16" i="2"/>
  <c r="V16" i="2"/>
  <c r="U16" i="2"/>
  <c r="S16" i="2"/>
  <c r="R16" i="2"/>
  <c r="Q16" i="2"/>
  <c r="P16" i="2"/>
  <c r="O16" i="2"/>
  <c r="N16" i="2"/>
  <c r="M16" i="2"/>
  <c r="L16" i="2"/>
  <c r="K16" i="2"/>
  <c r="H16" i="2"/>
  <c r="DI15" i="2"/>
  <c r="CH15" i="2"/>
  <c r="CG15" i="2"/>
  <c r="CI15" i="2" s="1"/>
  <c r="CF15" i="2"/>
  <c r="CE15" i="2"/>
  <c r="AZ15" i="2"/>
  <c r="AY15" i="2"/>
  <c r="AX15" i="2"/>
  <c r="AW15" i="2"/>
  <c r="AV15" i="2"/>
  <c r="AU15" i="2"/>
  <c r="AT15" i="2"/>
  <c r="AS15" i="2"/>
  <c r="AR15" i="2"/>
  <c r="AQ15" i="2"/>
  <c r="AP15" i="2"/>
  <c r="AO15" i="2"/>
  <c r="AN15" i="2"/>
  <c r="AM15" i="2"/>
  <c r="AL15" i="2"/>
  <c r="AK15" i="2"/>
  <c r="AJ15" i="2"/>
  <c r="AI15" i="2"/>
  <c r="AH15" i="2"/>
  <c r="AG15" i="2"/>
  <c r="AE15" i="2"/>
  <c r="AD15" i="2"/>
  <c r="AC15" i="2"/>
  <c r="AB15" i="2"/>
  <c r="AA15" i="2"/>
  <c r="V15" i="2"/>
  <c r="T15" i="2"/>
  <c r="P15" i="2"/>
  <c r="O15" i="2"/>
  <c r="N15" i="2"/>
  <c r="M15" i="2"/>
  <c r="L15" i="2"/>
  <c r="K15" i="2"/>
  <c r="H15" i="2"/>
  <c r="DI14" i="2"/>
  <c r="CH14" i="2"/>
  <c r="CF14" i="2"/>
  <c r="CE14" i="2"/>
  <c r="BC14" i="2"/>
  <c r="BB14" i="2"/>
  <c r="BA14" i="2"/>
  <c r="DI13" i="2"/>
  <c r="CH13" i="2"/>
  <c r="CG13" i="2"/>
  <c r="CI13" i="2" s="1"/>
  <c r="CF13" i="2"/>
  <c r="CE13" i="2"/>
  <c r="BC13" i="2"/>
  <c r="BE13" i="2" s="1"/>
  <c r="AI13" i="2"/>
  <c r="BB13" i="2" s="1"/>
  <c r="DI12" i="2"/>
  <c r="CF12" i="2"/>
  <c r="CE12" i="2"/>
  <c r="DI11" i="2"/>
  <c r="CG11" i="2"/>
  <c r="CF11" i="2"/>
  <c r="CE11" i="2"/>
  <c r="BB11" i="2"/>
  <c r="T11" i="2"/>
  <c r="CF10" i="2"/>
  <c r="CE10" i="2"/>
  <c r="BB10" i="2"/>
  <c r="R10" i="2"/>
  <c r="R15" i="2" s="1"/>
  <c r="Q10" i="2"/>
  <c r="Q15" i="2" s="1"/>
  <c r="CG16" i="1"/>
  <c r="CG17" i="1" s="1"/>
  <c r="CD15" i="1"/>
  <c r="CH14" i="1"/>
  <c r="CG14" i="1"/>
  <c r="CJ14" i="1" s="1"/>
  <c r="BX14" i="1"/>
  <c r="BV14" i="1"/>
  <c r="BH14" i="1"/>
  <c r="BE14" i="1"/>
  <c r="BG14" i="1" s="1"/>
  <c r="BD14" i="1"/>
  <c r="BC14" i="1"/>
  <c r="BF14" i="1" s="1"/>
  <c r="AA14" i="1"/>
  <c r="Z14" i="1"/>
  <c r="AC14" i="1" s="1"/>
  <c r="Y14" i="1"/>
  <c r="AB14" i="1" s="1"/>
  <c r="S14" i="1"/>
  <c r="T14" i="1" s="1"/>
  <c r="CL13" i="1"/>
  <c r="CI13" i="1"/>
  <c r="CH13" i="1"/>
  <c r="BH13" i="1"/>
  <c r="BD13" i="1"/>
  <c r="AA13" i="1"/>
  <c r="EO23" i="2" l="1"/>
  <c r="EN30" i="2"/>
  <c r="EN44" i="2"/>
  <c r="EO37" i="2"/>
  <c r="EN23" i="2"/>
  <c r="CF60" i="2"/>
  <c r="CE59" i="2"/>
  <c r="BC60" i="2"/>
  <c r="EU42" i="2"/>
  <c r="EU10" i="2"/>
  <c r="EU31" i="2"/>
  <c r="G18" i="2"/>
  <c r="EV18" i="2" s="1"/>
  <c r="EU18" i="2"/>
  <c r="CG59" i="2"/>
  <c r="DI59" i="2"/>
  <c r="CH60" i="2"/>
  <c r="G10" i="2"/>
  <c r="EV10" i="2" s="1"/>
  <c r="EU24" i="2"/>
  <c r="CG60" i="2"/>
  <c r="EU45" i="2"/>
  <c r="DL59" i="2"/>
  <c r="DL60" i="2"/>
  <c r="CI59" i="2"/>
  <c r="G48" i="2"/>
  <c r="EV48" i="2" s="1"/>
  <c r="G42" i="2"/>
  <c r="EV42" i="2" s="1"/>
  <c r="DI60" i="2"/>
  <c r="CH59" i="2"/>
  <c r="CF59" i="2"/>
  <c r="CE60" i="2"/>
  <c r="EU41" i="2"/>
  <c r="EU27" i="2"/>
  <c r="EU48" i="2"/>
  <c r="EV12" i="2"/>
  <c r="EV40" i="2"/>
  <c r="G20" i="2"/>
  <c r="EV20" i="2" s="1"/>
  <c r="G24" i="2"/>
  <c r="EV24" i="2" s="1"/>
  <c r="G27" i="2"/>
  <c r="EV27" i="2" s="1"/>
  <c r="G31" i="2"/>
  <c r="EV31" i="2" s="1"/>
  <c r="AA50" i="2"/>
  <c r="G45" i="2"/>
  <c r="EV45" i="2" s="1"/>
  <c r="G13" i="2"/>
  <c r="EV13" i="2" s="1"/>
  <c r="G41" i="2"/>
  <c r="EV41" i="2" s="1"/>
  <c r="EM30" i="2"/>
  <c r="EM23" i="2"/>
  <c r="EQ59" i="2"/>
  <c r="BD14" i="2"/>
  <c r="T16" i="2"/>
  <c r="EP60" i="2"/>
  <c r="O37" i="2"/>
  <c r="O59" i="2"/>
  <c r="O61" i="2" s="1"/>
  <c r="BE11" i="2"/>
  <c r="BA49" i="2"/>
  <c r="BA51" i="2" s="1"/>
  <c r="AA51" i="2"/>
  <c r="V51" i="2"/>
  <c r="V59" i="2"/>
  <c r="V61" i="2" s="1"/>
  <c r="BE14" i="2"/>
  <c r="EQ60" i="2"/>
  <c r="CI14" i="2"/>
  <c r="BA32" i="2"/>
  <c r="BA37" i="2" s="1"/>
  <c r="BD11" i="2"/>
  <c r="EM44" i="2"/>
  <c r="CF51" i="2"/>
  <c r="EM37" i="2"/>
  <c r="DJ50" i="2"/>
  <c r="DK50" i="2"/>
  <c r="CE37" i="2"/>
  <c r="DJ44" i="2"/>
  <c r="DK51" i="2"/>
  <c r="DK37" i="2"/>
  <c r="DK16" i="2"/>
  <c r="DJ37" i="2"/>
  <c r="DK44" i="2"/>
  <c r="DJ30" i="2"/>
  <c r="DJ16" i="2"/>
  <c r="DL16" i="2" s="1"/>
  <c r="DK36" i="2"/>
  <c r="DJ36" i="2"/>
  <c r="DJ23" i="2"/>
  <c r="DK23" i="2"/>
  <c r="EP37" i="2"/>
  <c r="BA33" i="2"/>
  <c r="BD33" i="2" s="1"/>
  <c r="BB44" i="2"/>
  <c r="BA47" i="2"/>
  <c r="BD47" i="2" s="1"/>
  <c r="BB40" i="2"/>
  <c r="EQ51" i="2"/>
  <c r="DI36" i="2"/>
  <c r="CF44" i="2"/>
  <c r="BB12" i="2"/>
  <c r="BC36" i="2"/>
  <c r="BE36" i="2" s="1"/>
  <c r="BB30" i="2"/>
  <c r="DI22" i="2"/>
  <c r="EP23" i="2"/>
  <c r="AK37" i="2"/>
  <c r="AF15" i="2"/>
  <c r="BC15" i="2" s="1"/>
  <c r="BE15" i="2" s="1"/>
  <c r="CF23" i="2"/>
  <c r="BA13" i="2"/>
  <c r="BD13" i="2" s="1"/>
  <c r="BB32" i="2"/>
  <c r="BB59" i="2" s="1"/>
  <c r="CF37" i="2"/>
  <c r="S38" i="2"/>
  <c r="S43" i="2" s="1"/>
  <c r="DI30" i="2"/>
  <c r="CE30" i="2"/>
  <c r="K44" i="2"/>
  <c r="CG44" i="2"/>
  <c r="EQ23" i="2"/>
  <c r="CG51" i="2"/>
  <c r="S10" i="2"/>
  <c r="S15" i="2" s="1"/>
  <c r="BA15" i="2"/>
  <c r="BD15" i="2" s="1"/>
  <c r="BB27" i="2"/>
  <c r="CH30" i="2"/>
  <c r="EQ37" i="2"/>
  <c r="BB36" i="2"/>
  <c r="BB43" i="2"/>
  <c r="CH44" i="2"/>
  <c r="CE16" i="2"/>
  <c r="BA44" i="2"/>
  <c r="DI37" i="2"/>
  <c r="DM51" i="2"/>
  <c r="CG37" i="2"/>
  <c r="R25" i="2"/>
  <c r="R59" i="2" s="1"/>
  <c r="R61" i="2" s="1"/>
  <c r="BE35" i="2"/>
  <c r="BC37" i="2"/>
  <c r="BA36" i="2"/>
  <c r="BD36" i="2" s="1"/>
  <c r="DM11" i="2"/>
  <c r="CE51" i="2"/>
  <c r="BE46" i="2"/>
  <c r="BE51" i="2" s="1"/>
  <c r="BC51" i="2"/>
  <c r="DM32" i="2"/>
  <c r="P30" i="2"/>
  <c r="BB50" i="2"/>
  <c r="BA50" i="2"/>
  <c r="BD50" i="2" s="1"/>
  <c r="DM47" i="2"/>
  <c r="AI51" i="2"/>
  <c r="BC43" i="2"/>
  <c r="BE43" i="2" s="1"/>
  <c r="CF16" i="2"/>
  <c r="BB16" i="2"/>
  <c r="CI35" i="2"/>
  <c r="EU35" i="2" s="1"/>
  <c r="CG16" i="2"/>
  <c r="EQ44" i="2"/>
  <c r="DL30" i="2"/>
  <c r="CG23" i="2"/>
  <c r="CF30" i="2"/>
  <c r="BB15" i="2"/>
  <c r="DI23" i="2"/>
  <c r="EQ30" i="2"/>
  <c r="CE44" i="2"/>
  <c r="BA16" i="2"/>
  <c r="BD16" i="2" s="1"/>
  <c r="CH51" i="2"/>
  <c r="CI30" i="2"/>
  <c r="BE44" i="2"/>
  <c r="BD30" i="2"/>
  <c r="DI44" i="2"/>
  <c r="CG30" i="2"/>
  <c r="DL19" i="2"/>
  <c r="BA43" i="2"/>
  <c r="BD43" i="2" s="1"/>
  <c r="EP30" i="2"/>
  <c r="BC29" i="2"/>
  <c r="BC50" i="2"/>
  <c r="BE50" i="2" s="1"/>
  <c r="BC38" i="2"/>
  <c r="BE38" i="2" s="1"/>
  <c r="G38" i="2" s="1"/>
  <c r="BC44" i="2"/>
  <c r="CI14" i="1"/>
  <c r="CH37" i="2"/>
  <c r="CI49" i="2"/>
  <c r="EP51" i="2"/>
  <c r="DI16" i="2"/>
  <c r="DM39" i="2"/>
  <c r="EU39" i="2" s="1"/>
  <c r="BA30" i="2"/>
  <c r="BB49" i="2"/>
  <c r="BB60" i="2" s="1"/>
  <c r="BA29" i="2"/>
  <c r="BD29" i="2" s="1"/>
  <c r="BC16" i="2"/>
  <c r="BE16" i="2" s="1"/>
  <c r="DK30" i="2"/>
  <c r="DM50" i="2"/>
  <c r="E535" i="8"/>
  <c r="F547" i="8"/>
  <c r="T44" i="2"/>
  <c r="BB29" i="2"/>
  <c r="EP44" i="2"/>
  <c r="R44" i="2"/>
  <c r="DM33" i="2"/>
  <c r="DL44" i="2"/>
  <c r="DM29" i="2"/>
  <c r="EU29" i="2" s="1"/>
  <c r="DL23" i="2"/>
  <c r="BD44" i="2"/>
  <c r="AD30" i="2"/>
  <c r="BC25" i="2"/>
  <c r="BC59" i="2" s="1"/>
  <c r="DM23" i="2"/>
  <c r="CI44" i="2"/>
  <c r="DL13" i="2"/>
  <c r="DM34" i="2"/>
  <c r="EU34" i="2" s="1"/>
  <c r="CH16" i="2"/>
  <c r="DL37" i="2"/>
  <c r="DI51" i="2"/>
  <c r="DL51" i="2"/>
  <c r="DJ51" i="2"/>
  <c r="DL20" i="2"/>
  <c r="EU20" i="2" s="1"/>
  <c r="DM43" i="2"/>
  <c r="H67" i="8" l="1"/>
  <c r="CF61" i="2"/>
  <c r="BC61" i="2"/>
  <c r="EU23" i="2"/>
  <c r="EU43" i="2"/>
  <c r="CG61" i="2"/>
  <c r="CE61" i="2"/>
  <c r="DL61" i="2"/>
  <c r="EV11" i="2"/>
  <c r="EU38" i="2"/>
  <c r="CH61" i="2"/>
  <c r="EU50" i="2"/>
  <c r="DI61" i="2"/>
  <c r="ET37" i="2"/>
  <c r="ET51" i="2"/>
  <c r="BE60" i="2"/>
  <c r="G14" i="2"/>
  <c r="EV14" i="2" s="1"/>
  <c r="EU46" i="2"/>
  <c r="BB61" i="2"/>
  <c r="EU15" i="2"/>
  <c r="CI60" i="2"/>
  <c r="CI61" i="2" s="1"/>
  <c r="EU14" i="2"/>
  <c r="BA60" i="2"/>
  <c r="G50" i="2"/>
  <c r="EV50" i="2" s="1"/>
  <c r="BA59" i="2"/>
  <c r="EV17" i="2"/>
  <c r="EU13" i="2"/>
  <c r="EU11" i="2"/>
  <c r="G35" i="2"/>
  <c r="EV35" i="2" s="1"/>
  <c r="ES23" i="2"/>
  <c r="ES37" i="2"/>
  <c r="G23" i="2"/>
  <c r="EV23" i="2" s="1"/>
  <c r="DM37" i="2"/>
  <c r="G49" i="2"/>
  <c r="EV49" i="2" s="1"/>
  <c r="EV46" i="2"/>
  <c r="G32" i="2"/>
  <c r="EV32" i="2" s="1"/>
  <c r="DM44" i="2"/>
  <c r="EU44" i="2" s="1"/>
  <c r="EV38" i="2"/>
  <c r="EV26" i="2"/>
  <c r="EV47" i="2"/>
  <c r="G34" i="2"/>
  <c r="EV34" i="2" s="1"/>
  <c r="G39" i="2"/>
  <c r="EV39" i="2" s="1"/>
  <c r="ET23" i="2"/>
  <c r="ET30" i="2"/>
  <c r="EV33" i="2"/>
  <c r="BD32" i="2"/>
  <c r="BD37" i="2" s="1"/>
  <c r="BD49" i="2"/>
  <c r="BD60" i="2" s="1"/>
  <c r="EP61" i="2"/>
  <c r="EQ61" i="2"/>
  <c r="CI16" i="2"/>
  <c r="DM16" i="2"/>
  <c r="F808" i="8"/>
  <c r="F538" i="8"/>
  <c r="F536" i="8"/>
  <c r="F586" i="8"/>
  <c r="F584" i="8"/>
  <c r="E562" i="8"/>
  <c r="E559" i="8"/>
  <c r="E583" i="8"/>
  <c r="E547" i="8"/>
  <c r="F562" i="8"/>
  <c r="F560" i="8"/>
  <c r="BB37" i="2"/>
  <c r="G36" i="2"/>
  <c r="CI37" i="2"/>
  <c r="BE37" i="2"/>
  <c r="G15" i="2"/>
  <c r="EV15" i="2" s="1"/>
  <c r="G43" i="2"/>
  <c r="EV43" i="2" s="1"/>
  <c r="R30" i="2"/>
  <c r="T25" i="2"/>
  <c r="T59" i="2" s="1"/>
  <c r="T61" i="2" s="1"/>
  <c r="CI51" i="2"/>
  <c r="DM28" i="2"/>
  <c r="EU28" i="2" s="1"/>
  <c r="EV19" i="2"/>
  <c r="BB51" i="2"/>
  <c r="BC30" i="2"/>
  <c r="BE25" i="2"/>
  <c r="DM36" i="2"/>
  <c r="EU36" i="2" s="1"/>
  <c r="DM22" i="2"/>
  <c r="EU22" i="2" s="1"/>
  <c r="G29" i="2"/>
  <c r="EV29" i="2" s="1"/>
  <c r="EU32" i="2" l="1"/>
  <c r="G44" i="2"/>
  <c r="EV44" i="2" s="1"/>
  <c r="EU37" i="2"/>
  <c r="G25" i="2"/>
  <c r="EU25" i="2"/>
  <c r="EU16" i="2"/>
  <c r="EU49" i="2"/>
  <c r="BD59" i="2"/>
  <c r="BD61" i="2" s="1"/>
  <c r="BA61" i="2"/>
  <c r="BE59" i="2"/>
  <c r="BE61" i="2" s="1"/>
  <c r="DM60" i="2"/>
  <c r="DM61" i="2"/>
  <c r="EV22" i="2"/>
  <c r="BD51" i="2"/>
  <c r="EU51" i="2" s="1"/>
  <c r="G16" i="2"/>
  <c r="EV16" i="2" s="1"/>
  <c r="EV25" i="2"/>
  <c r="G28" i="2"/>
  <c r="EV28" i="2" s="1"/>
  <c r="G37" i="2"/>
  <c r="EV37" i="2" s="1"/>
  <c r="EV36" i="2"/>
  <c r="G59" i="2"/>
  <c r="DM30" i="2"/>
  <c r="F820" i="8"/>
  <c r="G820" i="8" s="1"/>
  <c r="F832" i="8"/>
  <c r="G832" i="8" s="1"/>
  <c r="E561" i="8"/>
  <c r="F537" i="8"/>
  <c r="F561" i="8"/>
  <c r="G808" i="8"/>
  <c r="E536" i="8"/>
  <c r="E548" i="8"/>
  <c r="F585" i="8"/>
  <c r="E560" i="8"/>
  <c r="F550" i="8"/>
  <c r="F548" i="8"/>
  <c r="C56" i="8"/>
  <c r="D56" i="8" s="1"/>
  <c r="E56" i="8"/>
  <c r="F56" i="8" s="1"/>
  <c r="G56" i="8" s="1"/>
  <c r="H56" i="8" s="1"/>
  <c r="E550" i="8"/>
  <c r="E586" i="8"/>
  <c r="E584" i="8"/>
  <c r="E538" i="8"/>
  <c r="G51" i="2"/>
  <c r="EV51" i="2" s="1"/>
  <c r="T30" i="2"/>
  <c r="BE30" i="2"/>
  <c r="EU30" i="2" l="1"/>
  <c r="G60" i="2"/>
  <c r="G61" i="2" s="1"/>
  <c r="F856" i="8"/>
  <c r="G856" i="8" s="1"/>
  <c r="E549" i="8"/>
  <c r="E585" i="8"/>
  <c r="E537" i="8"/>
  <c r="C57" i="8"/>
  <c r="D57" i="8" s="1"/>
  <c r="F549" i="8"/>
  <c r="E57" i="8"/>
  <c r="G30" i="2"/>
  <c r="EV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C10" authorId="0" shapeId="0" xr:uid="{00000000-0006-0000-0000-000008000000}">
      <text>
        <r>
          <rPr>
            <sz val="11"/>
            <rFont val="Calibri"/>
            <family val="2"/>
            <scheme val="minor"/>
          </rPr>
          <t xml:space="preserve">YULIED.PENARANDA:
Soportes que justifican las acciones desarrolladas en el cumplimiento de la meta.
</t>
        </r>
      </text>
    </comment>
    <comment ref="A11" authorId="0" shapeId="0" xr:uid="{00000000-0006-0000-0000-000009000000}">
      <text>
        <r>
          <rPr>
            <sz val="11"/>
            <rFont val="Calibri"/>
            <family val="2"/>
            <scheme val="minor"/>
          </rPr>
          <t>YULIED.PENARANDA:
Número del propósito al que pertenece la estructura del proyecto de inversión asociada al PDD</t>
        </r>
      </text>
    </comment>
    <comment ref="J11" authorId="0" shapeId="0" xr:uid="{00000000-0006-0000-0000-00000A000000}">
      <text>
        <r>
          <rPr>
            <sz val="11"/>
            <rFont val="Calibri"/>
            <family val="2"/>
            <scheme val="minor"/>
          </rPr>
          <t>YULIED.PENARANDA:
Año 1</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rFont val="Calibri"/>
            <family val="2"/>
            <scheme val="minor"/>
          </rPr>
          <t xml:space="preserve">YULIED.PENARANDA:
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BF8" authorId="0" shapeId="0" xr:uid="{00000000-0006-0000-0100-00000D000000}">
      <text>
        <r>
          <rPr>
            <sz val="11"/>
            <rFont val="Calibri"/>
            <family val="2"/>
            <scheme val="minor"/>
          </rPr>
          <t>YULIED.PENARANDA:
Año 3</t>
        </r>
      </text>
    </comment>
    <comment ref="CJ8" authorId="0" shapeId="0" xr:uid="{00000000-0006-0000-0100-00000E000000}">
      <text>
        <r>
          <rPr>
            <sz val="11"/>
            <rFont val="Calibri"/>
            <family val="2"/>
            <scheme val="minor"/>
          </rPr>
          <t xml:space="preserve">YULIED.PENARANDA:
Año 4
</t>
        </r>
      </text>
    </comment>
    <comment ref="DN8" authorId="0" shapeId="0" xr:uid="{00000000-0006-0000-0100-00000F000000}">
      <text>
        <r>
          <rPr>
            <sz val="11"/>
            <rFont val="Calibri"/>
            <family val="2"/>
            <scheme val="minor"/>
          </rPr>
          <t>YULIED.PENARANDA:
Año 5</t>
        </r>
      </text>
    </comment>
    <comment ref="A9" authorId="0" shapeId="0" xr:uid="{00000000-0006-0000-0100-000010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rFont val="Calibri"/>
            <family val="2"/>
            <scheme val="minor"/>
          </rPr>
          <t>YULIED.PENARANDA:
Número de la meta proyecto de inversión, según la asignación dada en  SEGPLAN</t>
        </r>
      </text>
    </comment>
    <comment ref="C9" authorId="0" shapeId="0" xr:uid="{00000000-0006-0000-0100-000012000000}">
      <text>
        <r>
          <rPr>
            <sz val="11"/>
            <rFont val="Calibri"/>
            <family val="2"/>
            <scheme val="minor"/>
          </rPr>
          <t>YULIED.PENARANDA:
Nombre completo de la meta proyecto de inversión, igual como quedo en SEGPLAN</t>
        </r>
      </text>
    </comment>
    <comment ref="D9" authorId="0" shapeId="0" xr:uid="{00000000-0006-0000-0100-000013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4000000}">
      <text>
        <r>
          <rPr>
            <sz val="11"/>
            <rFont val="Calibri"/>
            <family val="2"/>
            <scheme val="minor"/>
          </rPr>
          <t>YULIED.PENARANDA:
Número de la meta Plan de Desarrollo, a la cual se encuentra asociada la meta de inversión.</t>
        </r>
      </text>
    </comment>
    <comment ref="F9" authorId="0" shapeId="0" xr:uid="{00000000-0006-0000-0100-000015000000}">
      <text>
        <r>
          <rPr>
            <sz val="11"/>
            <rFont val="Calibri"/>
            <family val="2"/>
            <scheme val="minor"/>
          </rPr>
          <t>YULIED.PENARANDA:
Se desagrega los siguientes variables.
Magnitud física y presupuestal de la vigencia, así como la magnitud física y presupuestal de las reservas y el total de cada una de ellas.</t>
        </r>
      </text>
    </comment>
    <comment ref="G9" authorId="0" shapeId="0" xr:uid="{00000000-0006-0000-0100-000016000000}">
      <text>
        <r>
          <rPr>
            <sz val="11"/>
            <rFont val="Calibri"/>
            <family val="2"/>
            <scheme val="minor"/>
          </rPr>
          <t>YULIED.PENARANDA:
Magnitud física y presupuestal para la totalidad del plan de desarrollo.</t>
        </r>
      </text>
    </comment>
    <comment ref="H9" authorId="0" shapeId="0" xr:uid="{00000000-0006-0000-0100-000017000000}">
      <text>
        <r>
          <rPr>
            <sz val="11"/>
            <rFont val="Calibri"/>
            <family val="2"/>
            <scheme val="minor"/>
          </rPr>
          <t>YULIED.PENARANDA:
Magnitud física y presupuestal  programada para el inicio del plan de desarrollo.</t>
        </r>
      </text>
    </comment>
    <comment ref="F10"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9000000}">
      <text>
        <r>
          <rPr>
            <sz val="11"/>
            <rFont val="Calibri"/>
            <family val="2"/>
            <scheme val="minor"/>
          </rPr>
          <t>YULIED.PENARANDA:
Recursos presupuestales asignados para la vigencia en programación  y/o seguimiento, según la columna en que se reporte</t>
        </r>
      </text>
    </comment>
    <comment ref="F12" authorId="0" shapeId="0" xr:uid="{00000000-0006-0000-0100-00001A000000}">
      <text>
        <r>
          <rPr>
            <sz val="11"/>
            <rFont val="Calibri"/>
            <family val="2"/>
            <scheme val="minor"/>
          </rPr>
          <t>YULIED.PENARANDA:
Este debe corresponder con la programación del  Plan Anual de Caja- PAC de la vigencia</t>
        </r>
      </text>
    </comment>
    <comment ref="F13"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1E000000}">
      <text>
        <r>
          <rPr>
            <sz val="11"/>
            <rFont val="Calibri"/>
            <family val="2"/>
            <scheme val="minor"/>
          </rPr>
          <t>YULIED.PENARANDA:
Se suma los recursos presupuestales (vigencia + reservas)</t>
        </r>
      </text>
    </comment>
    <comment ref="F17" authorId="0" shapeId="0" xr:uid="{00000000-0006-0000-0100-00001F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0000000}">
      <text>
        <r>
          <rPr>
            <sz val="11"/>
            <rFont val="Calibri"/>
            <family val="2"/>
            <scheme val="minor"/>
          </rPr>
          <t>YULIED.PENARANDA:
Recursos presupuestales asignados para la vigencia en programación  y/o seguimiento, según la columna en que se reporte</t>
        </r>
      </text>
    </comment>
    <comment ref="F19" authorId="0" shapeId="0" xr:uid="{00000000-0006-0000-0100-000021000000}">
      <text>
        <r>
          <rPr>
            <sz val="11"/>
            <rFont val="Calibri"/>
            <family val="2"/>
            <scheme val="minor"/>
          </rPr>
          <t>YULIED.PENARANDA:
Este debe corresponder con la programación del  Plan Anual de Caja- PAC de la vigencia</t>
        </r>
      </text>
    </comment>
    <comment ref="F20" authorId="0" shapeId="0" xr:uid="{00000000-0006-0000-01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5000000}">
      <text>
        <r>
          <rPr>
            <sz val="11"/>
            <rFont val="Calibri"/>
            <family val="2"/>
            <scheme val="minor"/>
          </rPr>
          <t>YULIED.PENARANDA:
Se suma los recursos presupuestales (vigencia + reservas)</t>
        </r>
      </text>
    </comment>
    <comment ref="F24" authorId="0" shapeId="0" xr:uid="{00000000-0006-0000-0100-00002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7000000}">
      <text>
        <r>
          <rPr>
            <sz val="11"/>
            <rFont val="Calibri"/>
            <family val="2"/>
            <scheme val="minor"/>
          </rPr>
          <t>YULIED.PENARANDA:
Recursos presupuestales asignados para la vigencia en programación  y/o seguimiento, según la columna en que se reporte</t>
        </r>
      </text>
    </comment>
    <comment ref="F26" authorId="0" shapeId="0" xr:uid="{00000000-0006-0000-0100-000028000000}">
      <text>
        <r>
          <rPr>
            <sz val="11"/>
            <rFont val="Calibri"/>
            <family val="2"/>
            <scheme val="minor"/>
          </rPr>
          <t>YULIED.PENARANDA:
Este debe corresponder con la programación del  Plan Anual de Caja- PAC de la vigencia</t>
        </r>
      </text>
    </comment>
    <comment ref="F27" authorId="0" shapeId="0" xr:uid="{00000000-0006-0000-01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2C000000}">
      <text>
        <r>
          <rPr>
            <sz val="11"/>
            <rFont val="Calibri"/>
            <family val="2"/>
            <scheme val="minor"/>
          </rPr>
          <t>YULIED.PENARANDA:
Se suma los recursos presupuestales (vigencia + reservas)</t>
        </r>
      </text>
    </comment>
    <comment ref="F31" authorId="0" shapeId="0" xr:uid="{00000000-0006-0000-0100-00002D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2E000000}">
      <text>
        <r>
          <rPr>
            <sz val="11"/>
            <rFont val="Calibri"/>
            <family val="2"/>
            <scheme val="minor"/>
          </rPr>
          <t>YULIED.PENARANDA:
Recursos presupuestales asignados para la vigencia en programación  y/o seguimiento, según la columna en que se reporte</t>
        </r>
      </text>
    </comment>
    <comment ref="F33" authorId="0" shapeId="0" xr:uid="{00000000-0006-0000-0100-00002F000000}">
      <text>
        <r>
          <rPr>
            <sz val="11"/>
            <rFont val="Calibri"/>
            <family val="2"/>
            <scheme val="minor"/>
          </rPr>
          <t>YULIED.PENARANDA:
Este debe corresponder con la programación del  Plan Anual de Caja- PAC de la vigencia</t>
        </r>
      </text>
    </comment>
    <comment ref="F34" authorId="0" shapeId="0" xr:uid="{00000000-0006-0000-0100-00003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3000000}">
      <text>
        <r>
          <rPr>
            <sz val="11"/>
            <rFont val="Calibri"/>
            <family val="2"/>
            <scheme val="minor"/>
          </rPr>
          <t>YULIED.PENARANDA:
Se suma los recursos presupuestales (vigencia + reservas)</t>
        </r>
      </text>
    </comment>
    <comment ref="F38" authorId="0" shapeId="0" xr:uid="{00000000-0006-0000-0100-000034000000}">
      <text>
        <r>
          <rPr>
            <sz val="11"/>
            <rFont val="Calibri"/>
            <family val="2"/>
            <scheme val="minor"/>
          </rPr>
          <t xml:space="preserve">YULIED.PENARANDA:
Magnitud física de la meta proyecto de inversión, a programar o a realizar seguimiento, según la columna en que se reporte. </t>
        </r>
      </text>
    </comment>
    <comment ref="F39" authorId="0" shapeId="0" xr:uid="{00000000-0006-0000-0100-000035000000}">
      <text>
        <r>
          <rPr>
            <sz val="11"/>
            <rFont val="Calibri"/>
            <family val="2"/>
            <scheme val="minor"/>
          </rPr>
          <t>YULIED.PENARANDA:
Recursos presupuestales asignados para la vigencia en programación  y/o seguimiento, según la columna en que se reporte</t>
        </r>
      </text>
    </comment>
    <comment ref="F40" authorId="0" shapeId="0" xr:uid="{00000000-0006-0000-0100-000036000000}">
      <text>
        <r>
          <rPr>
            <sz val="11"/>
            <rFont val="Calibri"/>
            <family val="2"/>
            <scheme val="minor"/>
          </rPr>
          <t>YULIED.PENARANDA:
Este debe corresponder con la programación del  Plan Anual de Caja- PAC de la vigencia</t>
        </r>
      </text>
    </comment>
    <comment ref="F41" authorId="0" shapeId="0" xr:uid="{00000000-0006-0000-0100-00003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8000000}">
      <text>
        <r>
          <rPr>
            <sz val="11"/>
            <rFont val="Calibri"/>
            <family val="2"/>
            <scheme val="minor"/>
          </rPr>
          <t>YULIED.PENARANDA:
Se suma los recursos presupuestales (vigencia + reservas)</t>
        </r>
      </text>
    </comment>
    <comment ref="F45" authorId="0" shapeId="0" xr:uid="{00000000-0006-0000-0100-000039000000}">
      <text>
        <r>
          <rPr>
            <sz val="11"/>
            <rFont val="Calibri"/>
            <family val="2"/>
            <scheme val="minor"/>
          </rPr>
          <t xml:space="preserve">YULIED.PENARANDA:
Magnitud física de la meta proyecto de inversión, a programar o a realizar seguimiento, según la columna en que se reporte. </t>
        </r>
      </text>
    </comment>
    <comment ref="F46" authorId="0" shapeId="0" xr:uid="{00000000-0006-0000-0100-00003A000000}">
      <text>
        <r>
          <rPr>
            <sz val="11"/>
            <rFont val="Calibri"/>
            <family val="2"/>
            <scheme val="minor"/>
          </rPr>
          <t>YULIED.PENARANDA:
Recursos presupuestales asignados para la vigencia en programación  y/o seguimiento, según la columna en que se reporte</t>
        </r>
      </text>
    </comment>
    <comment ref="F47" authorId="0" shapeId="0" xr:uid="{00000000-0006-0000-0100-00003B000000}">
      <text>
        <r>
          <rPr>
            <sz val="11"/>
            <rFont val="Calibri"/>
            <family val="2"/>
            <scheme val="minor"/>
          </rPr>
          <t>YULIED.PENARANDA:
Este debe corresponder con la programación del  Plan Anual de Caja- PAC de la vigencia</t>
        </r>
      </text>
    </comment>
    <comment ref="F48" authorId="0" shapeId="0" xr:uid="{00000000-0006-0000-0100-00003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0" authorId="0" shapeId="0" xr:uid="{00000000-0006-0000-0100-00003E000000}">
      <text>
        <r>
          <rPr>
            <sz val="11"/>
            <rFont val="Calibri"/>
            <family val="2"/>
            <scheme val="minor"/>
          </rPr>
          <t>YULIED.PENARANDA:
Para las metas de tipología suma (vigencia *reservas). Para las demás tipos de metas se asocia el mismo dato de la vigencia.</t>
        </r>
      </text>
    </comment>
    <comment ref="F51" authorId="0" shapeId="0" xr:uid="{00000000-0006-0000-0100-00003F000000}">
      <text>
        <r>
          <rPr>
            <sz val="11"/>
            <rFont val="Calibri"/>
            <family val="2"/>
            <scheme val="minor"/>
          </rPr>
          <t>YULIED.PENARANDA:
Se suma los recursos presupuestales (vigencia + reservas)</t>
        </r>
      </text>
    </comment>
    <comment ref="F52" authorId="0" shapeId="0" xr:uid="{00000000-0006-0000-0100-000040000000}">
      <text>
        <r>
          <rPr>
            <sz val="11"/>
            <rFont val="Calibri"/>
            <family val="2"/>
            <scheme val="minor"/>
          </rPr>
          <t xml:space="preserve">YULIED.PENARANDA:
Magnitud física de la meta proyecto de inversión, a programar o a realizar seguimiento, según la columna en que se reporte. </t>
        </r>
      </text>
    </comment>
    <comment ref="F53" authorId="0" shapeId="0" xr:uid="{00000000-0006-0000-0100-000041000000}">
      <text>
        <r>
          <rPr>
            <sz val="11"/>
            <rFont val="Calibri"/>
            <family val="2"/>
            <scheme val="minor"/>
          </rPr>
          <t>YULIED.PENARANDA:
Recursos presupuestales asignados para la vigencia en programación  y/o seguimiento, según la columna en que se reporte</t>
        </r>
      </text>
    </comment>
    <comment ref="F54" authorId="0" shapeId="0" xr:uid="{00000000-0006-0000-0100-000042000000}">
      <text>
        <r>
          <rPr>
            <sz val="11"/>
            <rFont val="Calibri"/>
            <family val="2"/>
            <scheme val="minor"/>
          </rPr>
          <t>YULIED.PENARANDA:
Este debe corresponder con la programación del  Plan Anual de Caja- PAC de la vigencia</t>
        </r>
      </text>
    </comment>
    <comment ref="F55" authorId="0" shapeId="0" xr:uid="{00000000-0006-0000-0100-00004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56" authorId="0" shapeId="0" xr:uid="{00000000-0006-0000-0100-00004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7" authorId="0" shapeId="0" xr:uid="{00000000-0006-0000-0100-000045000000}">
      <text>
        <r>
          <rPr>
            <sz val="11"/>
            <rFont val="Calibri"/>
            <family val="2"/>
            <scheme val="minor"/>
          </rPr>
          <t>YULIED.PENARANDA:
Para las metas de tipología suma (vigencia *reservas). Para las demás tipos de metas se asocia el mismo dato de la vigencia.</t>
        </r>
      </text>
    </comment>
    <comment ref="F58" authorId="0" shapeId="0" xr:uid="{00000000-0006-0000-0100-000046000000}">
      <text>
        <r>
          <rPr>
            <sz val="11"/>
            <rFont val="Calibri"/>
            <family val="2"/>
            <scheme val="minor"/>
          </rPr>
          <t>YULIED.PENARANDA:
Se suma los recursos presupuestales (vigencia + reservas)</t>
        </r>
      </text>
    </comment>
    <comment ref="F59" authorId="0" shapeId="0" xr:uid="{00000000-0006-0000-0100-000047000000}">
      <text>
        <r>
          <rPr>
            <sz val="11"/>
            <rFont val="Calibri"/>
            <family val="2"/>
            <scheme val="minor"/>
          </rPr>
          <t>YULIED.PENARANDA:
Se suma los recursos presupuestales (vigencia + reservas)</t>
        </r>
      </text>
    </comment>
    <comment ref="F60" authorId="0" shapeId="0" xr:uid="{00000000-0006-0000-0100-000048000000}">
      <text>
        <r>
          <rPr>
            <sz val="11"/>
            <rFont val="Calibri"/>
            <family val="2"/>
            <scheme val="minor"/>
          </rPr>
          <t>YULIED.PENARANDA:
Se suma los recursos presupuestales de la reserva, por cada meta de inversión del proyecto</t>
        </r>
      </text>
    </comment>
    <comment ref="F61" authorId="0" shapeId="0" xr:uid="{00000000-0006-0000-0100-000049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F10" authorId="0" shapeId="0" xr:uid="{00000000-0006-0000-0200-00001D000000}">
      <text>
        <r>
          <rPr>
            <sz val="11"/>
            <rFont val="Calibri"/>
            <family val="2"/>
            <scheme val="minor"/>
          </rPr>
          <t>YULIED.PENARANDA:
No relacionar los datos en formula, debido a que al final no nos da la suma exacta.</t>
        </r>
      </text>
    </comment>
    <comment ref="F11" authorId="0" shapeId="0" xr:uid="{00000000-0006-0000-0200-00001E000000}">
      <text>
        <r>
          <rPr>
            <sz val="11"/>
            <rFont val="Calibri"/>
            <family val="2"/>
            <scheme val="minor"/>
          </rPr>
          <t>YULIED.PENARANDA:
No relacionar los datos en formula, debido a que al final no nos da la suma exacta.</t>
        </r>
      </text>
    </comment>
    <comment ref="F12" authorId="0" shapeId="0" xr:uid="{00000000-0006-0000-0200-00001F000000}">
      <text>
        <r>
          <rPr>
            <sz val="11"/>
            <rFont val="Calibri"/>
            <family val="2"/>
            <scheme val="minor"/>
          </rPr>
          <t>YULIED.PENARANDA:
No relacionar los datos en formula, debido a que al final no nos da la suma exacta.</t>
        </r>
      </text>
    </comment>
    <comment ref="F13" authorId="0" shapeId="0" xr:uid="{00000000-0006-0000-0200-000020000000}">
      <text>
        <r>
          <rPr>
            <sz val="11"/>
            <rFont val="Calibri"/>
            <family val="2"/>
            <scheme val="minor"/>
          </rPr>
          <t>YULIED.PENARANDA:
No relacionar los datos en formula, debido a que al final no nos da la suma exacta.</t>
        </r>
      </text>
    </comment>
    <comment ref="F14" authorId="0" shapeId="0" xr:uid="{00000000-0006-0000-0200-000021000000}">
      <text>
        <r>
          <rPr>
            <sz val="11"/>
            <rFont val="Calibri"/>
            <family val="2"/>
            <scheme val="minor"/>
          </rPr>
          <t>YULIED.PENARANDA:
No relacionar los datos en formula, debido a que al final no nos da la suma exacta.</t>
        </r>
      </text>
    </comment>
    <comment ref="F15" authorId="0" shapeId="0" xr:uid="{00000000-0006-0000-0200-000022000000}">
      <text>
        <r>
          <rPr>
            <sz val="11"/>
            <rFont val="Calibri"/>
            <family val="2"/>
            <scheme val="minor"/>
          </rPr>
          <t>YULIED.PENARANDA:
No relacionar los datos en formula, debido a que al final no nos da la suma exacta.</t>
        </r>
      </text>
    </comment>
    <comment ref="F16" authorId="0" shapeId="0" xr:uid="{00000000-0006-0000-0200-000023000000}">
      <text>
        <r>
          <rPr>
            <sz val="11"/>
            <rFont val="Calibri"/>
            <family val="2"/>
            <scheme val="minor"/>
          </rPr>
          <t>YULIED.PENARANDA:
No relacionar los datos en formula, debido a que al final no nos da la suma exacta.</t>
        </r>
      </text>
    </comment>
    <comment ref="S16" authorId="0" shapeId="0" xr:uid="{00000000-0006-0000-0200-000024000000}">
      <text>
        <r>
          <rPr>
            <sz val="11"/>
            <rFont val="Calibri"/>
            <family val="2"/>
            <scheme val="minor"/>
          </rPr>
          <t>YULIED.PENARANDA:
Verificar las sumas, que no sea inferior ni superior al 100%</t>
        </r>
      </text>
    </comment>
    <comment ref="T17" authorId="0" shapeId="0" xr:uid="{00000000-0006-0000-0200-000025000000}">
      <text>
        <r>
          <rPr>
            <sz val="11"/>
            <rFont val="Calibri"/>
            <family val="2"/>
            <scheme val="minor"/>
          </rPr>
          <t>YULIED.PENARANDA:
Nos debe dar 100%</t>
        </r>
      </text>
    </comment>
    <comment ref="U17" authorId="0" shapeId="0" xr:uid="{00000000-0006-0000-0200-000026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tc={43933153-46C5-477E-9CB5-024EBFE393D7}</author>
  </authors>
  <commentList>
    <comment ref="H63" authorId="0" shapeId="0" xr:uid="{00000000-0006-0000-0400-000001000000}">
      <text>
        <r>
          <rPr>
            <sz val="1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Falta diligenciar esta línea</t>
        </r>
      </text>
    </comment>
  </commentList>
</comments>
</file>

<file path=xl/sharedStrings.xml><?xml version="1.0" encoding="utf-8"?>
<sst xmlns="http://schemas.openxmlformats.org/spreadsheetml/2006/main" count="3208" uniqueCount="768">
  <si>
    <t>DIRECCIONAMIENTO ESTRATÉGICO</t>
  </si>
  <si>
    <t>Formato: Programación, Actualización y Seguimiento del Plan de Acción -  Componente de gestión</t>
  </si>
  <si>
    <t>Código: PE01-PR02-F2</t>
  </si>
  <si>
    <t xml:space="preserve"> Versión : 14</t>
  </si>
  <si>
    <t>DEPENDENCIA:</t>
  </si>
  <si>
    <t>Subdirección de Ecosistemas y Ruralidad</t>
  </si>
  <si>
    <t>CÓDIGO Y NOMBRE PROYECTO:</t>
  </si>
  <si>
    <t>7780 APORTES DE VISIÓN AMBIENTAL A LA CONSTRUCCIÓN DEL TERRITORIO RURAL DISTRITAL EN BOGOTÁ</t>
  </si>
  <si>
    <t>Propósito Plan de Desarrollo</t>
  </si>
  <si>
    <t>propósito 1 “Hacer un nuevo contrato social con igualdad de oportunidades para la inclusión social, productiva y política</t>
  </si>
  <si>
    <t>Programa Plan de Desarrollo</t>
  </si>
  <si>
    <t>23. "Bogotá Rural"</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</si>
  <si>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</si>
  <si>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</si>
  <si>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</si>
  <si>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</si>
  <si>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</si>
  <si>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</si>
  <si>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</si>
  <si>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</si>
  <si>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</si>
  <si>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</si>
  <si>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</si>
  <si>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</si>
  <si>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</si>
  <si>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</si>
  <si>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</si>
  <si>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</si>
  <si>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</si>
  <si>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</si>
  <si>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</si>
  <si>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</si>
  <si>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</si>
  <si>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</si>
  <si>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</si>
  <si>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</si>
  <si>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</si>
  <si>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</si>
  <si>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</si>
  <si>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</si>
  <si>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</si>
  <si>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</si>
  <si>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</si>
  <si>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</si>
  <si>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</si>
  <si>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</si>
  <si>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</si>
  <si>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</si>
  <si>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</si>
  <si>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</si>
  <si>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</si>
  <si>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</si>
  <si>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</si>
  <si>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</si>
  <si>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</si>
  <si>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</si>
  <si>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</si>
  <si>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</si>
  <si>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</si>
  <si>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</si>
  <si>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</si>
  <si>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</si>
  <si>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</si>
  <si>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</si>
  <si>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</si>
  <si>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</si>
  <si>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</si>
  <si>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</si>
  <si>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</si>
  <si>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</si>
  <si>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</si>
  <si>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</si>
  <si>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</si>
  <si>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</si>
  <si>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</si>
  <si>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</si>
  <si>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</si>
  <si>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</si>
  <si>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</si>
  <si>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</si>
  <si>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</si>
  <si>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</si>
  <si>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</si>
  <si>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</si>
  <si>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</si>
  <si>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</si>
  <si>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</si>
  <si>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</si>
  <si>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</si>
  <si>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</si>
  <si>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</si>
  <si>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</si>
  <si>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</si>
  <si>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</si>
  <si>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</si>
  <si>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</si>
  <si>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</si>
  <si>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</si>
  <si>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</si>
  <si>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</si>
  <si>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</si>
  <si>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</si>
  <si>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</si>
  <si>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</si>
  <si>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</si>
  <si>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</si>
  <si>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</si>
  <si>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</si>
  <si>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</si>
  <si>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</si>
  <si>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</si>
  <si>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</si>
  <si>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</si>
  <si>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</si>
  <si>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</si>
  <si>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</si>
  <si>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</si>
  <si>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</si>
  <si>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</si>
  <si>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</si>
  <si>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</si>
  <si>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</si>
  <si>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</si>
  <si>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</si>
  <si>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</si>
  <si>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</si>
  <si>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</si>
  <si>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</si>
  <si>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</si>
  <si>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</si>
  <si>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</si>
  <si>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</si>
  <si>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</si>
  <si>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</si>
  <si>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</si>
  <si>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</si>
  <si>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</si>
  <si>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</si>
  <si>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</si>
  <si>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</si>
  <si>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</si>
  <si>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</si>
  <si>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</si>
  <si>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</si>
  <si>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</si>
  <si>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</si>
  <si>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</si>
  <si>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</si>
  <si>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</si>
  <si>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</si>
  <si>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</si>
  <si>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</si>
  <si>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</si>
  <si>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</si>
  <si>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</si>
  <si>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</si>
  <si>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</si>
  <si>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</si>
  <si>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</si>
  <si>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</si>
  <si>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</si>
  <si>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</si>
  <si>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</si>
  <si>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</si>
  <si>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</si>
  <si>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</si>
  <si>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</si>
  <si>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</si>
  <si>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</si>
  <si>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</si>
  <si>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</si>
  <si>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</si>
  <si>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</si>
  <si>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</si>
  <si>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</si>
  <si>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</si>
  <si>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</si>
  <si>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</si>
  <si>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</si>
  <si>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No se presentaron retrasos según lo programado</t>
  </si>
  <si>
    <t>N/A</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</si>
  <si>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</si>
  <si>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t>1. Drive del equipo de Ruralidad .
2. shapefile de territorialización.
3.  Actas Consejo Consultivo Desarrollo Rural y Acta de Seguimiento Alianzas y Alianzas Suscritas</t>
  </si>
  <si>
    <t>Diseñar e Implementar un programa de incentivos a la conservación ambiental rural (pago por Servicios Ambientales, acuerdos de conservación)</t>
  </si>
  <si>
    <t>Porcentaje de avance de la implementación de un programa incentivos a la conservación ambiental rural</t>
  </si>
  <si>
    <t>1. Drive del equipo de Ruralidad .
2. shapefile de territorialización</t>
  </si>
  <si>
    <t>CONTROL DE CAMBIOS</t>
  </si>
  <si>
    <t>GIRO VIGENCIA</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</si>
  <si>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</si>
  <si>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</si>
  <si>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</si>
  <si>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</si>
  <si>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</si>
  <si>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</si>
  <si>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</si>
  <si>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</si>
  <si>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</si>
  <si>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</si>
  <si>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</si>
  <si>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</si>
  <si>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</si>
  <si>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</si>
  <si>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</si>
  <si>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</si>
  <si>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</si>
  <si>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</si>
  <si>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</si>
  <si>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</si>
  <si>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</si>
  <si>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</si>
  <si>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</si>
  <si>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</si>
  <si>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</si>
  <si>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</si>
  <si>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</si>
  <si>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</si>
  <si>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</si>
  <si>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</si>
  <si>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</si>
  <si>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</si>
  <si>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</si>
  <si>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</si>
  <si>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</si>
  <si>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</si>
  <si>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</si>
  <si>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</si>
  <si>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</si>
  <si>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</si>
  <si>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</si>
  <si>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</si>
  <si>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</si>
  <si>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</si>
  <si>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</si>
  <si>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</si>
  <si>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</si>
  <si>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</si>
  <si>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</si>
  <si>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</si>
  <si>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</si>
  <si>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</si>
  <si>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</si>
  <si>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</si>
  <si>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</si>
  <si>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</si>
  <si>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</si>
  <si>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</si>
  <si>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</si>
  <si>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</si>
  <si>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</si>
  <si>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</si>
  <si>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</si>
  <si>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</si>
  <si>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</si>
  <si>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</si>
  <si>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</si>
  <si>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</si>
  <si>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</si>
  <si>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</si>
  <si>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</si>
  <si>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</si>
  <si>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</si>
  <si>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</si>
  <si>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</si>
  <si>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</si>
  <si>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</si>
  <si>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</si>
  <si>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</si>
  <si>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</si>
  <si>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</si>
  <si>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</si>
  <si>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</si>
  <si>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</si>
  <si>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</si>
  <si>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</si>
  <si>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</si>
  <si>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</si>
  <si>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</si>
  <si>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</si>
  <si>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</si>
  <si>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</si>
  <si>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</si>
  <si>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</si>
  <si>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</si>
  <si>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</si>
  <si>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</si>
  <si>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</si>
  <si>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</si>
  <si>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</si>
  <si>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</si>
  <si>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</si>
  <si>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</si>
  <si>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</si>
  <si>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</si>
  <si>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</si>
  <si>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</si>
  <si>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</si>
  <si>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</si>
  <si>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</si>
  <si>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</si>
  <si>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</si>
  <si>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</si>
  <si>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</si>
  <si>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</si>
  <si>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</si>
  <si>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</si>
  <si>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</si>
  <si>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</si>
  <si>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</si>
  <si>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</si>
  <si>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</si>
  <si>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</si>
  <si>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</si>
  <si>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</si>
  <si>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</si>
  <si>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</si>
  <si>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</si>
  <si>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</si>
  <si>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</si>
  <si>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</si>
  <si>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</si>
  <si>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</si>
  <si>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</si>
  <si>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</si>
  <si>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</si>
  <si>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Gestión ambiental en el buen uso de los bienes
servicios ambientales de la ruralidad capitalina</t>
  </si>
  <si>
    <t>Realizar 5 alianzas interinstitucionales para la intervención en el territorio rural.</t>
  </si>
  <si>
    <t>Suma</t>
  </si>
  <si>
    <t>MAGNITUD  FÍSICA</t>
  </si>
  <si>
    <t>PRESUPUESTO VIGENCIA</t>
  </si>
  <si>
    <t>MAGNITUD FÍSICA RESERVAS</t>
  </si>
  <si>
    <t>RESERVA PRESUPUESTAL</t>
  </si>
  <si>
    <t>TOTAL MAGNITUD FÍSICA</t>
  </si>
  <si>
    <t>TOTAL PRESUPUESTO DE LA META</t>
  </si>
  <si>
    <t>Realizar seguimiento al 100% de los compromisos establecidos en las Alianzas Interinstitucionales suscritas para la intervención en el Territorio Rural</t>
  </si>
  <si>
    <t>constante</t>
  </si>
  <si>
    <t>Capacitar 1.207 personas en el fortalecimiento de conocimiento ambiental</t>
  </si>
  <si>
    <t>Formalizar 500 Acuerdos de uso del suelo con buenas prácticas
ambientales con los habitantes del territorio rural</t>
  </si>
  <si>
    <t>Mejoramiento de la calidad ambiental del
territorio rural</t>
  </si>
  <si>
    <t>Diseñar 1 programa de incentivos a la conservación ambiental</t>
  </si>
  <si>
    <t>,</t>
  </si>
  <si>
    <t>b</t>
  </si>
  <si>
    <t>TOTAL PROYECTO</t>
  </si>
  <si>
    <t>TOTAL RESERVA PRESUPUESTAL DEL PROYECTO</t>
  </si>
  <si>
    <t>TOTAL PROYECTO VIGENCIA + RESERVAS</t>
  </si>
  <si>
    <t>Formato: Programación, Actualización y Seguimiento del Plan de Acción - Componente de Actividades</t>
  </si>
  <si>
    <t>Codigo:PE01-PR02-F2</t>
  </si>
  <si>
    <r>
      <rPr>
        <b/>
        <sz val="12"/>
        <rFont val="Arial"/>
        <family val="2"/>
      </rPr>
      <t>Versión:</t>
    </r>
    <r>
      <rPr>
        <b/>
        <sz val="12"/>
        <color rgb="FFFF0000"/>
        <rFont val="Arial"/>
        <family val="2"/>
      </rPr>
      <t xml:space="preserve"> </t>
    </r>
    <r>
      <rPr>
        <b/>
        <sz val="12"/>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</si>
  <si>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</si>
  <si>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</si>
  <si>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</si>
  <si>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</si>
  <si>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</si>
  <si>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</si>
  <si>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</si>
  <si>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</si>
  <si>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</si>
  <si>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</si>
  <si>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</si>
  <si>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</si>
  <si>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</si>
  <si>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</si>
  <si>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</si>
  <si>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</si>
  <si>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</si>
  <si>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</si>
  <si>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</si>
  <si>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</si>
  <si>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</si>
  <si>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</si>
  <si>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</si>
  <si>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Gestión ambiental en el buen uso de los bienes servicios ambientales de la ruralidad capitalina</t>
  </si>
  <si>
    <t>X</t>
  </si>
  <si>
    <t>Programado</t>
  </si>
  <si>
    <t>Ejecutado</t>
  </si>
  <si>
    <t>Mejoramiento De La Calidad Ambiental Del Territorio Rural</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</si>
  <si>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</si>
  <si>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</si>
  <si>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</si>
  <si>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</si>
  <si>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</si>
  <si>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</si>
  <si>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</si>
  <si>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</si>
  <si>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</si>
  <si>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</si>
  <si>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</si>
  <si>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</si>
  <si>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</si>
  <si>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</si>
  <si>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</si>
  <si>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1.6.REPROGRAMACIÓN VIGENCIA</t>
  </si>
  <si>
    <t>Sept</t>
  </si>
  <si>
    <t>Observaciones</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</si>
  <si>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</si>
  <si>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</si>
  <si>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</si>
  <si>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</si>
  <si>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</si>
  <si>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</si>
  <si>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</si>
  <si>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</si>
  <si>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</si>
  <si>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</si>
  <si>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</si>
  <si>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</si>
  <si>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</si>
  <si>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</si>
  <si>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</si>
  <si>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</si>
  <si>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</si>
  <si>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</si>
  <si>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Realizar 5 alianzas interinstitucionales para la intervención en el territorio
rural.</t>
  </si>
  <si>
    <r>
      <rPr>
        <b/>
        <sz val="9"/>
        <rFont val="Arial"/>
        <family val="2"/>
      </rPr>
      <t>Punto de inversión</t>
    </r>
    <r>
      <rPr>
        <sz val="9"/>
        <rFont val="Arial"/>
        <family val="2"/>
      </rPr>
      <t>:  Localidades rurales con actividades productivas:
Suba, Chapinero, Santafé, Usme, Ciudad Bolívar y Sumapaz.</t>
    </r>
  </si>
  <si>
    <t>Suba, Chapinero, Santafé, Usme, Ciudad Bolívar y Sumapaz.</t>
  </si>
  <si>
    <t xml:space="preserve">UPR oficales registradas en SDP para las zonas rurales de las localidades de influencia. </t>
  </si>
  <si>
    <t>Barrios de las UPZ de influencia</t>
  </si>
  <si>
    <t>sin datos</t>
  </si>
  <si>
    <t>UPR: Río Blanco; Río Sumapaz; Río Tunjuelo; Cerros Orientales; Pieza Norte (Suba).</t>
  </si>
  <si>
    <t>Política Pública Distrital de Ruralidad</t>
  </si>
  <si>
    <t>Capacitar 1207 personas en el fotalecimiento de conocimiento ambiental</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</si>
  <si>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</si>
  <si>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</si>
  <si>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</si>
  <si>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</si>
  <si>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</si>
  <si>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</si>
  <si>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TOTALES - PROYECTO</t>
  </si>
  <si>
    <t>TOTALES Rec. Vigencia</t>
  </si>
  <si>
    <t>TOTALES Rec. Reservas</t>
  </si>
  <si>
    <t>TOTAL PRESUPUESTO</t>
  </si>
  <si>
    <t>Formato: Programación, Atualización y Seguimiento  al Sistema de Información de Seguimiento a los Proyectos de Inversión Pública -SPI</t>
  </si>
  <si>
    <t>Subdirección de ecosistemas y Ruralidad</t>
  </si>
  <si>
    <t>I PRESUPUESTAL VIGENCIA 2020</t>
  </si>
  <si>
    <t>FUENTE</t>
  </si>
  <si>
    <t>APROPIACION INICIAL</t>
  </si>
  <si>
    <t>APROPIACION VIGENTE</t>
  </si>
  <si>
    <t>COMPROMISOS</t>
  </si>
  <si>
    <t xml:space="preserve">OBLIGACIÓN </t>
  </si>
  <si>
    <t>PAGO</t>
  </si>
  <si>
    <t>%PAGO</t>
  </si>
  <si>
    <t>JULIO</t>
  </si>
  <si>
    <t>AGOSTO</t>
  </si>
  <si>
    <t>SEPTIEMBRE</t>
  </si>
  <si>
    <t>OCTUBRE</t>
  </si>
  <si>
    <t>Municipios - 11001 - BOGOTA D.C. [BOGOTA] - Propios</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</si>
  <si>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</si>
  <si>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</si>
  <si>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</si>
  <si>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</si>
  <si>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</si>
  <si>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</si>
  <si>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</si>
  <si>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</si>
  <si>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</si>
  <si>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</si>
  <si>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</si>
  <si>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</si>
  <si>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</si>
  <si>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</si>
  <si>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</si>
  <si>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</si>
  <si>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</si>
  <si>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</si>
  <si>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</si>
  <si>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</si>
  <si>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</si>
  <si>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</si>
  <si>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</si>
  <si>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</si>
  <si>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</si>
  <si>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</si>
  <si>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</si>
  <si>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</si>
  <si>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t>Documentos de lineamientos técnicos realizados</t>
  </si>
  <si>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</si>
  <si>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</si>
  <si>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</si>
  <si>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</si>
  <si>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</si>
  <si>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</si>
  <si>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</si>
  <si>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</si>
  <si>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</si>
  <si>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II PRODUCTO (FÍSICO) VIGENCIA 2021</t>
  </si>
  <si>
    <t>% PESO 2021</t>
  </si>
  <si>
    <t>META VIGENCIA  2021</t>
  </si>
  <si>
    <t>AVANCE VIGENCIA 2021</t>
  </si>
  <si>
    <t>% AVANCE VIGENCIA 2021</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</si>
  <si>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</si>
  <si>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 </t>
  </si>
  <si>
    <t xml:space="preserve">En febrero la SDA, participó en una reunión con el enlace ambiental de USME, con el objeto de continuar con la definición de los temas técnicos que van a hacer parte de la alianza interinstitucional a firmar.
</t>
  </si>
  <si>
    <t xml:space="preserve">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</si>
  <si>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</si>
  <si>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</si>
  <si>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</si>
  <si>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</si>
  <si>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Para lograr avanzar en las alianzas, se participó en reuniones semanales de Coordinación interinstitucional proyectar y articular las actividades en el marco y metas a cumplir en el marco de la Política Pública Distrital de Ruralidad</t>
  </si>
  <si>
    <t>Para lograr avanzar en las alianzas, se participó en reuniones semanales de coordinación interinstitucional para proyectar y articular las actividades a desarrollar en el marco de la Política Pública Distrital de Ruralidad y para la suscripcion de alianzas.</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</si>
  <si>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</si>
  <si>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Se realizó la gestión administrativa con las  localidades de Sumapaz y Suba para obtener el documento final y se avanza en la retroalimentación de la propuesta con la localidad de Usme</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</si>
  <si>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</si>
  <si>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</si>
  <si>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</si>
  <si>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</si>
  <si>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</si>
  <si>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En el mes de junio se capacitaron (23) personas en Mejoramiento de Praderas,  Biodigestores, Preparación de Abonos Verdes Biol, a un total de (34) personas.
Se elaboró la estrategia de capacitación en el marco del Ordenamiento Ambiental de Finca OAF.</t>
  </si>
  <si>
    <t>En el mes de julio se capacitaron cincuenta y un (51) personas  en Mejoramiento de Praderas,  Biodigestores, Preparación de Abonos Verdes Biol, en total se cuenta con ochenta y cinco (85) personas capacitadas.</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</si>
  <si>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</si>
  <si>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 xml:space="preserve">Se han capacitado 391 personas en mejoramiento de praderas, biodigestores, preparación de abonos verdes Biol. 
Se continúa con la estrategia de capacitación en el marco del Ordenamiento Ambiental de Finca OAF.
</t>
  </si>
  <si>
    <t>Se ha capacitado a 481 personas en mejoramiento de praderas, biodigestores, preparación de abonos verdes Biol, entre otros temas.</t>
  </si>
  <si>
    <t>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</si>
  <si>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</si>
  <si>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</si>
  <si>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</si>
  <si>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</si>
  <si>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</si>
  <si>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</si>
  <si>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julio se incorporaron veintiocho (28) nuevos predios rurales en formalización de acuerdos  para el Ordenamiento  Ambiental de Finca (OAF), mediante firma de Acta.  En total a la fecha se han vinculado  setenta y cinco (75) nuevas fincas.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</si>
  <si>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</si>
  <si>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</si>
  <si>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</si>
  <si>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</si>
  <si>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</si>
  <si>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Documentos de planeación realizados</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</si>
  <si>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</si>
  <si>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</si>
  <si>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</si>
  <si>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</si>
  <si>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</si>
  <si>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</si>
  <si>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cuenta con: 1) Metodología para el cálculo del incentivo, 2) Análisis de seguridad jurídica para la implementación del programa; 3) Sistema de monitoreo con indicadores de seguimiento; 4) Propuesta preliminar de ECC que incorpore tipologías.</t>
  </si>
  <si>
    <t>Se cuenta con la versión final de los productos del convenio 202202426 firmado entre PNUD y la SDA</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</si>
  <si>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</si>
  <si>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</si>
  <si>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Se realizó visita a la Alcaldía Local de Usme y la Unidad Local de Atención Técnica y Agropecuaria (ULATA); para socializar los avances del programa de pago por servicios ambientales y presentar la alianza SDA-PNUD</t>
  </si>
  <si>
    <t xml:space="preserve">
PRODUCTO: Servicio apoyo financiero para la implementación de esquemas de pago por Servicio ambientales </t>
  </si>
  <si>
    <t>Áreas con esquemas de Pago por Servicios Ambientales implementados</t>
  </si>
  <si>
    <t>Hectáreas - Hectarea: Superficie</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</si>
  <si>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</si>
  <si>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</si>
  <si>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</si>
  <si>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</si>
  <si>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</si>
  <si>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No ha habido avance</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</si>
  <si>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</si>
  <si>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</si>
  <si>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</si>
  <si>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</si>
  <si>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II PRODUCTO (FÍSICO) VIGENCIA 2022</t>
  </si>
  <si>
    <t>% PESO 2022</t>
  </si>
  <si>
    <t>META VIGENCIA  2022</t>
  </si>
  <si>
    <t>AVANCE VIGENCIA 2022</t>
  </si>
  <si>
    <t>% AVANCE VIGENCIA 2022</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</si>
  <si>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</si>
  <si>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</si>
  <si>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</si>
  <si>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</si>
  <si>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</si>
  <si>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</si>
  <si>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</si>
  <si>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</si>
  <si>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</si>
  <si>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</si>
  <si>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Se capacitaron 25 personas en fortalecimiento  del conocimiento ambiental, específicamente 19 personas en la Cuenca Salitrosa- Suba (UPL Torca) y 6 personas en la Cuenca Río Blanco (UPL Sumapaz)  en  biopreparados para la  fertilización y manejo del suelo.</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</si>
  <si>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</si>
  <si>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</si>
  <si>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</si>
  <si>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</si>
  <si>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</si>
  <si>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</si>
  <si>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</si>
  <si>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</si>
  <si>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</si>
  <si>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</si>
  <si>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</si>
  <si>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</si>
  <si>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</si>
  <si>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</si>
  <si>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</si>
  <si>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</si>
  <si>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</si>
  <si>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</si>
  <si>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</si>
  <si>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</si>
  <si>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</si>
  <si>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</si>
  <si>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</si>
  <si>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</si>
  <si>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</si>
  <si>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</si>
  <si>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</si>
  <si>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</si>
  <si>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</si>
  <si>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Se tiene programado avanzar en el seguimiento de cada acuerdo suscrito, de forma trimestral a partir de la firma de cada acuerdo.</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</si>
  <si>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</si>
  <si>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</si>
  <si>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</si>
  <si>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</si>
  <si>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</si>
  <si>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</si>
  <si>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</si>
  <si>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</si>
  <si>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II PRODUCTO (FÍSICO) VIGENCIA 2023</t>
  </si>
  <si>
    <t>% PESO 2023</t>
  </si>
  <si>
    <t>META VIGENCIA  2023</t>
  </si>
  <si>
    <t>AVANCE VIGENCIA 2023</t>
  </si>
  <si>
    <t>% AVANCE VIGENCIA 2023</t>
  </si>
  <si>
    <t>PRODUCTO: Documentos de lineamientos técnicos para la conservación de la biodiversidad y sus servicios eco sistémicos</t>
  </si>
  <si>
    <t>Documentos de lineamientos técnicos ejecutados</t>
  </si>
  <si>
    <r>
      <rPr>
        <sz val="11"/>
        <rFont val="Arial"/>
        <family val="2"/>
      </rPr>
      <t>Número - </t>
    </r>
    <r>
      <rPr>
        <b/>
        <sz val="11"/>
        <rFont val="Arial"/>
        <family val="2"/>
      </rPr>
      <t>Número: Cantidad</t>
    </r>
  </si>
  <si>
    <t>En enero de 2023 no se presentó avance, conforme a lo programado.</t>
  </si>
  <si>
    <t>En marzo de 2023, se realizaron reuniones de seguimiento por cada alianza: Sumapaz, Usme, Ciudad Bolívar, Chapinero. En Suba se realizaron dos reuniones de seguimiento.</t>
  </si>
  <si>
    <t>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t>
  </si>
  <si>
    <t>En enero de 2023 no se presentó avance, conforme a lo programado.
En 2020,  2021 y 2022, se capacitaron 1097 personas en mejoramiento de praderas, biodigestores, preparación de abonos verdes Biol, entre otros temas.</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</si>
  <si>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</si>
  <si>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</si>
  <si>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</si>
  <si>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Marzo se vincularon 9 nuevos predios al Ordenamiento Ambiental de Fincas mediante formalización de acuerdos de uso del suelo y Buenas Prácticas Ambientales y Se realizaron 38 Visitas de seguimiento</t>
  </si>
  <si>
    <t>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</si>
  <si>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</si>
  <si>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En enero de 2023 se inició la entrega de insumos para la implementacion de las herramientas de manejo de paisaje HMP.</t>
  </si>
  <si>
    <t>En marzo se realizó visita de seguimiento al predio Montebello, Localidad de Usme; encontrando que las áreas de conservación incluidas en el Acuerdo voluntario 01 de 2021, están en perfecto estado con lo que se da cumplimiento a lo pactado en el acuerdo.</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</si>
  <si>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</si>
  <si>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</si>
  <si>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</si>
  <si>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</si>
  <si>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</si>
  <si>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</si>
  <si>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</si>
  <si>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</si>
  <si>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</si>
  <si>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</si>
  <si>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 xml:space="preserve"> Lograr en las localidades del Distrito Capital acciones con enfoque ambiental en las localidades rurales de Bogotá.</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</si>
  <si>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</si>
  <si>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</si>
  <si>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</si>
  <si>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</si>
  <si>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</si>
  <si>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</si>
  <si>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</si>
  <si>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</si>
  <si>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</si>
  <si>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III ACTIVIDADES SUIFT (PRESUPUESTO) VIGENCIA 2021</t>
  </si>
  <si>
    <t>PRESUPUESTO VIGENCIA SUIFP 2021</t>
  </si>
  <si>
    <t>PRESUPUESTO
OBLIGADO (GIRADO) 2021</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</si>
  <si>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</si>
  <si>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</si>
  <si>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no hubo avance</t>
  </si>
  <si>
    <t>Inversión - Adquisición de Bienes y Servicios: Aplicar en 1000 Hectáreas los acuerdos y registros del pago por servicios ambientales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</si>
  <si>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</si>
  <si>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</si>
  <si>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</si>
  <si>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</si>
  <si>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</si>
  <si>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</si>
  <si>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Inversión - Adquisición de Bienes y Servicios:Realizar seguimiento al 100% de los compromisos establecidos en las Alianzas Interinstitucionales suscritas para la intervención en el Territorio Rural</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</si>
  <si>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</si>
  <si>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</si>
  <si>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</si>
  <si>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</si>
  <si>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</si>
  <si>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</si>
  <si>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</si>
  <si>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</si>
  <si>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0900G042Alianzas Estratégicas Establecidas Para El Posicionamiento Institucional-</t>
  </si>
  <si>
    <t>Número- Número: Cantidad</t>
  </si>
  <si>
    <t>se realizaron mesas técnicas de trabajo en torno a ordenamiento ambiental de fincas.</t>
  </si>
  <si>
    <t>Para la vigencia 2020 se realizaron gestiones para la realización de alianzas</t>
  </si>
  <si>
    <t>1000G720Personas que asisten talleres y capacitaciones sobre oferta institucional. -</t>
  </si>
  <si>
    <t>Se ejecutaron capacitaciones en temas de ordenamiento ambiental de fincas y buenas prácticas ambientales</t>
  </si>
  <si>
    <t>Durante la vigencia 2020 se capacitaron 66 personas</t>
  </si>
  <si>
    <t>IV GESTIÓN  (FÍSICO) VIGENCIA 2021</t>
  </si>
  <si>
    <t>META VIGENCIA 2021</t>
  </si>
  <si>
    <t>AVANCE META VIGENCIA 2021</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</si>
  <si>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</si>
  <si>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0900G108Diagnósticos Desarrollados-</t>
  </si>
  <si>
    <t>0900G172Programas de manejo ambiental formulados-</t>
  </si>
  <si>
    <t>0900G188Areas sembradas con cobertura vegetal-</t>
  </si>
  <si>
    <t>Hectáreas- Hectarea: Superficie</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</si>
  <si>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</si>
  <si>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</si>
  <si>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</si>
  <si>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</si>
  <si>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</si>
  <si>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</si>
  <si>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</si>
  <si>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</si>
  <si>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</si>
  <si>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</si>
  <si>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</si>
  <si>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</si>
  <si>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t>
  </si>
  <si>
    <t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</si>
  <si>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</si>
  <si>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</si>
  <si>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</si>
  <si>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t>
  </si>
  <si>
    <t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</si>
  <si>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</si>
  <si>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</si>
  <si>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Aplicar en 1.188,4 Hectáreas los acuerdos y registros del pago por servicios
ambientales.</t>
  </si>
  <si>
    <t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</si>
  <si>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t>
  </si>
  <si>
    <t>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</si>
  <si>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</si>
  <si>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Número - Número: Cantidad</t>
  </si>
  <si>
    <r>
      <t xml:space="preserve"> Número - </t>
    </r>
    <r>
      <rPr>
        <b/>
        <sz val="11"/>
        <rFont val="Arial"/>
        <family val="2"/>
      </rPr>
      <t>Número: Cantidad</t>
    </r>
  </si>
  <si>
    <r>
      <t>Hectáreas -</t>
    </r>
    <r>
      <rPr>
        <b/>
        <sz val="11"/>
        <rFont val="Arial"/>
        <family val="2"/>
      </rPr>
      <t xml:space="preserve"> Hectarea: Superficie</t>
    </r>
  </si>
  <si>
    <t>Contribuir en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</si>
  <si>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t>
  </si>
  <si>
    <t>Durante el 2023, con la formalización y  firma de acuerdos de conservación, se aplicaron en 426,8 hectáreas los acuerdos y registros del pago por servicios ambientales.</t>
  </si>
  <si>
    <t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t>
  </si>
  <si>
    <t>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t>
  </si>
  <si>
    <t>N.A</t>
  </si>
  <si>
    <t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</si>
  <si>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t>
  </si>
  <si>
    <t>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</si>
  <si>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</si>
  <si>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</si>
  <si>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Realizar seguimiento al 100% de los acuerdos de pago por servicios ambientales PSA</t>
  </si>
  <si>
    <t>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t>
  </si>
  <si>
    <t>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</si>
  <si>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</si>
  <si>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Observaciones y/o descripcion de acciones en el punto de inversión</t>
  </si>
  <si>
    <t>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</si>
  <si>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</si>
  <si>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</si>
  <si>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1. Incorporar nuevos predios mediante Ordenamiento Ambiental de Fincas (OAF) para formalizar Acuerdos de uso del suelo con buenas prácticas ambientales</t>
  </si>
  <si>
    <t>2. Realizar seguimiento al cumplimiento de los acuerdos de uso del suelo con buenas prácticas ambientales (OAF) suscritos previamente en predios rurales</t>
  </si>
  <si>
    <t>3. Realizar seguimiento a los acuerdos voluntarios suscritos para el pago por servicios ambientales en áreas de importancia estratégica del recurso hídrico</t>
  </si>
  <si>
    <t>4. Continuar implementando el programa de pago por servicios ambientales en áreas de importancia estratégica para el recurso hídrico</t>
  </si>
  <si>
    <t>1, 5. PROGRAMACIÓN INICIAL AÑO 2024</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</si>
  <si>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</si>
  <si>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Fortalecer los conocimientos de las comunidades a los proyectos institucionales y mejoramiento en el  manejo de la finca en la ruralidad de Bogotá.</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</si>
  <si>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</si>
  <si>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</si>
  <si>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Conservación de la Biodiversidad en las áreas del Sistema de Áreas Protegidas del Distrito.
Captura y reducción de GEI en las ecosistemas y áreas estratégicas del Distrito.
Servicios culturales en las áreas del Sistema de Áreas Protegidas del Distrito.</t>
  </si>
  <si>
    <t>5, PONDERACIÓN HORIZONTAL AÑO: 2024</t>
  </si>
  <si>
    <t>META FINALIZADA</t>
  </si>
  <si>
    <t>Aplicar en 1.188,4 Hectáreas los acuerdos y registros del pago por servicios
ambientales..</t>
  </si>
  <si>
    <t>Durante enero de 2024 se realizaron visitas de seguimiento a 15 predios con áreas vinculadas al Programa Distrital de PSA ubicados en la localidad de Usme a través de 9 acuerdos de conservación. En todas las visitas, además de realizar recorrido a pie y observación directa, se realizó la captura de información en tracks y puntos con AvenzaMaps y registro fotográfico con coordenadas; y se hizo sobrevuelo con dron.
En enero 2024, se continua con la implementación de las actividades pactadas en los acuerdos de conservación firmados. En las visitas de campo realizadas, se realizó seguimiento a la implementación y estado de las Herramientas de manejo de paisaje  - HMP instaladas en el marco del programa de pago por servicios ambientales PSA, encontrando que las áreas vinculadas al acuerdo se mantienen conservadas, no se identificaron situaciones o señales de alerta como rastros o presencia de semovientes, talas o quemas en las áreas en conservación vinculadas al acuerdo y las HMP se encuentran instaladas y cumplen con la función de conservación para la que fueron definidas. Se avanza con la revisión de los documentos de programa y lineamientos de PSA y a nivel regional, se avanza en la consolidación de las hectáreas, desde el punto de vista jurídico y técnico. 
Se realizó la presentación del programa PSA, el equipo del operador y el convenio No. SA- CDCASO-243-2022/SDA-20222029 al alcalde del municipio de Guasca, teniendo en cuenta que Guasca fue uno de los cinco municipios seleccionados para implementar proyectos de PSA hídricos.
Se realizó el primer Comité Veedor del municipio de Guasca, para aprobar la compra de bienes e insumos y/o contratación de servicios para la ejecución de actividades planteadas en el PAAC con el primer desembolso correspondiente al 20%. 
Se realizaron capacitaciones y mesas de trabajo con el equipo de la SDA en temas relacionados sobre modelación ecológica, monitoreo y protocolo de estimación hídrica en el marco del convenio.</t>
  </si>
  <si>
    <t>En enero de 2024, no se presentó avance, conforme a lo programado. Se inició proceso de contratación del equipo de Ruralidad.
Se realizó una visita de seguimiento a la finca El Pino Localidad de Ciudad Bolívar, Vereda Santa Rosa., la cual se encuentra vinculada con formalización de Acuerdo de Uso del Suelo mediante el Ordenamiento Ambiental de Finca (OAF).</t>
  </si>
  <si>
    <t xml:space="preserve">En 2022 la meta finalizó: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t>
  </si>
  <si>
    <t>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t>
  </si>
  <si>
    <t>En 2023 la meta finalizó con las siguientes actividades: se realizó el seguimiento a los compromisos suscritos en las alianzas celebradas en las localidades de Chapinero, Suba, Usme, Ciudad Bolívar y Sumapaz para revisar avances y coordinar acciones a realizar según lo acordado en las alianzas suscritas.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t>
  </si>
  <si>
    <t>Durante el cuatrienio, se capacitaron1.207 personas así:
*2023: en 2023 se completó la meta del cuatrienio así,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</si>
  <si>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1. Drive del equipo de Ruralidad .
2. shapefile de territorialización
3, Soportes fotográficos</t>
  </si>
  <si>
    <t>Esta meta cuatrienio se cumplió en 2023 con la realización de  48 acuerdos de conservación con  1.188,4ha.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</si>
  <si>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Lo anterior con el fin de verificar que continúen aplicando las acciones del acuerdo e identificando problemáticas que se han venido presentado respecto a las acciones implementadas</t>
  </si>
  <si>
    <t xml:space="preserve">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t>
  </si>
  <si>
    <t>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t>
  </si>
  <si>
    <t>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
Respecto a la implementación del P</t>
  </si>
  <si>
    <t>En el marco del desarrollo del Programa Distrital de Pago por Servicios Ambientales Hídricos -PSAH, se realizaron 10 visitas de seguimiento y monitoreo a 19 predios con áreas vinculadas al Programa Distrital de PSA en las localidades de Usme y Sumapaz a través de 10 acuerdos de conservación.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t>
  </si>
  <si>
    <t>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Para un total, en 2024 de 24 visitas de seguimiento a predios vinculados a los acuerdos de uso del suelo con buenas prácticas ambientales para verificar que continúen aplicando las acciones del acuerdo e identificando problemáticas que se han venido presentado respecto a las acciones implementadas
Ya para las vigencias  2020 – 2023, se vincularon 479 nuevos predios rurales en la formalización de acuerdos para el Ordenamiento Ambiental de Finca y se realizaron 2629 visitas de seguimiento a predios vinculados.</t>
  </si>
  <si>
    <t>En abril de 2024 se vincularon 16 nuevos predios al Ordenamiento Ambiental de Fincas mediante formalización de acuerdos de uso del suelo y Buenas Prácticas Ambientales así: 
3 predios en la Cuenca Rio Sumapaz San Juan; 3 predios en la cuenca Sumapaz rio Blanco; 6 en Cuenca Rio Tunjuelo (4 Usme y 2 Ciudad Bolívar) y 4 en la Cuenca Rio Teusacá (4 predios en la Localidad de Chapinero) 
Con el avance de abril, se cumplió la meta de formalización de 21 acuerdos para 2024, a su vez se completó la meta del Cuatrienio de vincular un total de 500 predios con acuerdos de uso del suelo y Buenas Prácticas Ambientales mediante el Ordenamiento Ambiental de Fincas (OAF)</t>
  </si>
  <si>
    <t>En abril de 2024 se vincularon 16 nuevos predios al Ordenamiento Ambiental de Fincas mediante formalización de acuerdos de uso del suelo y Buenas Prácticas Ambientales así: 
3 predios en la Cuenca Rio Sumapaz San Juan; 3 predios en la cuenca Sumapaz rio Blanco; 6 en Cuenca Rio Tunjuelo (4 Usme y 2 Ciudad Bolívar) y 4 en la Cuenca Rio Teusacá (4 predios en la Localidad de Chapinero) 
Con el avance de abril, se cumplió la meta de formalización de 21 acuerdos para 2024, a su vez se completó la meta del Cuatrienio de vincular un total de 500 predios con acuerdos de uso del suelo y Buenas Prácticas Ambientales mediante el Ordenamiento Ambiental de Fincas (OAF)
En el mes de   abril de 2024, se realizaron 58 Visitas de seguimiento así: 10 en la Cuenca Sumapaz San Juan; 8 en la cuenca rio Blanco Sumapaz; 11 en la Cuenca Rio Tunjuelo; 7 en la cuenca rio Teusacá y 22 en Salitrosa – Torca Suba.  En 2024 se han realizado un total de 82 visitas de seguimiento a predios vinculados a los acuerdos de uso del suelo con buenas prácticas ambientales.
Ya para las vigencias  2020 – 2023, se vincularon 479 nuevos predios rurales en la formalización de acuerdos para el Ordenamiento Ambiental de Finca y se realizaron 2629 visitas de seguimiento a predios vinculados.</t>
  </si>
  <si>
    <t>En el marco del desarrollo del Programa Distrital de Pago por Servicios Ambientales Hídricos -PSAH, durante el mes de abril de 2024 se avanzó el 34%, dónde  se desarrollaron visitas de seguimiento y monitoreo correspondientes al último semestre de los acuerdos de conservación con pago por servicios ambientales vigentes en la zona rural de Bogotá y se inició la formulación de informes de seguimiento para el cierre.
Respecto al PSA regional, se suscribió un acuerdo colectivo con pago por servicios ambientales en el municipio de Guasca por 311,4 ha en la microcuenca del Río Siecha y se adicionaron 92,9 ha al acuerdo suscrito en la microcuenca del Río Chipatá en el mismo municipio. De igual manera se ha continuado con las socializaciones a la comunidad, en análisis de postulaciones, la elaboración de caracterizaciones prediales y elaboración de los informes correspondientes.</t>
  </si>
  <si>
    <t>7, LOGROS CORTE A MAYO DE 2024</t>
  </si>
  <si>
    <t>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t>
  </si>
  <si>
    <t>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t>
  </si>
  <si>
    <t>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t>
  </si>
  <si>
    <t>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
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implementadas.Ya para las vigencias  2020 – 2023, se vincularon 479 nuevos predios rurales en la formalización de acuerdos para el Ordenamiento Ambiental de Finca y se realizaron 2629 visitas de seguimiento a predios vinculados.</t>
  </si>
  <si>
    <t>El avance acumulado cuatrienio 100%  ( 14,84% en 2024, 26% a 2023; 31% a 2022, 27.16 % a 2021 y 1% a 2020). 
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
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
En cuanto las vigencias 2020 al 2023, se realizaron cinco (5) alianzas  interinstitucionales para la intervención en el territorio rural, con las localidades de Usme, Ciudad Bolívar, Chapinero, Suba y Sumapaz.
Se capacitaron 1207 personas en mejoramiento de praderas, biodigestores, preparación de abonos verdes Biol, entre otros temas.
Se vincularon 479 nuevos predios rurales en la formalización de acuerdos para el Ordenamiento Ambiental de Finca y se realizaron 2629 visitas de seguimiento a predios vinculados.</t>
  </si>
  <si>
    <t>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t>
  </si>
  <si>
    <t>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t>
  </si>
  <si>
    <t>Acumulado cuatrienio  100% (10% a 2024, 10% a 2023, 10% a 2022, 60% a 2021 y 10% a 2020).
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
2020 - 2023, se suscribieron acuerdos en 1,188,4 ha para aplicar Pago por Servicios Ambientales de importancia Hídrica (PSAH) 
Se realizaron visitas de seguimiento los predios con área vinculada al programa distrital de Pago por Servicios Ambientales - PSA 
Se consolidaron informes y documentos, principalmente el documento del Programa Distrital de PSA y la construcción de los lineamientos para una Política Distrital de PSA con enfoque regional. 
Se firmó convenio con la Gobernación para la implementación de PSA en áreas ambientalmente estratégicas para el suministro de agua de Bogotá en zonas de influencia del páramo de Chingaza, páramo de Sumapaz y embalse de Tominé. 
A través del convenio  se suscribieron acuerdos en 761.6 ha para aplicar Pago por Servicios Ambientales de importancia Hídrica (PSAH).</t>
  </si>
  <si>
    <t>0</t>
  </si>
  <si>
    <t>CORTE A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</si>
</sst>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 #,##0;[Red]\-&quot;$&quot;\ #,##0"/>
    <numFmt numFmtId="44" formatCode="_-&quot;$&quot;\ * #,##0.00_-;\-&quot;$&quot;\ * #,##0.00_-;_-&quot;$&quot;\ * &quot;-&quot;??_-;_-@_-"/>
    <numFmt numFmtId="43" formatCode="_-* #,##0.00_-;\-* #,##0.00_-;_-* &quot;-&quot;??_-;_-@_-"/>
    <numFmt numFmtId="164" formatCode="&quot;$&quot;#,##0;[Red]\-&quot;$&quot;#,##0"/>
    <numFmt numFmtId="165" formatCode="&quot;$&quot;#,##0.00;[Red]\-&quot;$&quot;#,##0.00"/>
    <numFmt numFmtId="166" formatCode="_-&quot;$&quot;* #,##0_-;\-&quot;$&quot;* #,##0_-;_-&quot;$&quot;* &quot;-&quot;_-;_-@_-"/>
    <numFmt numFmtId="167" formatCode="0.0%"/>
    <numFmt numFmtId="168" formatCode="_-* #,##0_-;\-* #,##0_-;_-* &quot;-&quot;_-;_-@"/>
    <numFmt numFmtId="169" formatCode="_-* #,##0.00_-;\-* #,##0.00_-;_-* &quot;-&quot;??_-;_-@"/>
    <numFmt numFmtId="170" formatCode="_-&quot;$&quot;\ * #,##0.00_-;\-&quot;$&quot;\ * #,##0.00_-;_-&quot;$&quot;\ * &quot;-&quot;_-;_-@"/>
    <numFmt numFmtId="171" formatCode="0.0000"/>
    <numFmt numFmtId="172" formatCode="_-&quot;$&quot;\ * #,##0_-;\-&quot;$&quot;\ * #,##0_-;_-&quot;$&quot;\ * &quot;-&quot;_-;_-@"/>
    <numFmt numFmtId="173" formatCode="_-* #,##0\ _€_-;\-* #,##0\ _€_-;_-* &quot;-&quot;??\ _€_-;_-@"/>
    <numFmt numFmtId="174" formatCode="#,##0.0"/>
    <numFmt numFmtId="175" formatCode="[$$-240A]\ #,##0"/>
    <numFmt numFmtId="176" formatCode="&quot;$&quot;\ #,##0"/>
    <numFmt numFmtId="177" formatCode="[$$-240A]\ #,##0.0"/>
    <numFmt numFmtId="178" formatCode="&quot;$&quot;\ #,##0.00"/>
    <numFmt numFmtId="179" formatCode="[$$-240A]\ #,##0.00"/>
    <numFmt numFmtId="180" formatCode="_-* #,##0.00\ _€_-;\-* #,##0.00\ _€_-;_-* &quot;-&quot;??\ _€_-;_-@"/>
    <numFmt numFmtId="181" formatCode="_-* #,##0_-;\-* #,##0_-;_-* &quot;-&quot;??_-;_-@"/>
    <numFmt numFmtId="182" formatCode="#,##0.000"/>
    <numFmt numFmtId="183" formatCode="_-* #,##0.0_-;\-* #,##0.0_-;_-* &quot;-&quot;_-;_-@"/>
    <numFmt numFmtId="184" formatCode="#,##0.00_ ;\-#,##0.00\ "/>
    <numFmt numFmtId="185" formatCode="_-[$$-240A]\ * #,##0_-;\-[$$-240A]\ * #,##0_-;_-[$$-240A]\ * &quot;-&quot;??_-;_-@"/>
    <numFmt numFmtId="186" formatCode="0.0"/>
    <numFmt numFmtId="187" formatCode="_-* #,##0_-;\-* #,##0_-;_-* &quot;-&quot;??_-;_-@_-"/>
    <numFmt numFmtId="188" formatCode="#,##0.0000"/>
  </numFmts>
  <fonts count="55" x14ac:knownFonts="1">
    <font>
      <sz val="11"/>
      <name val="Calibri"/>
      <scheme val="minor"/>
    </font>
    <font>
      <sz val="11"/>
      <name val="Calibri"/>
      <family val="2"/>
    </font>
    <font>
      <sz val="24"/>
      <color rgb="FF000000"/>
      <name val="Calibri"/>
      <family val="2"/>
    </font>
    <font>
      <sz val="11"/>
      <name val="Calibri"/>
      <family val="2"/>
    </font>
    <font>
      <b/>
      <sz val="20"/>
      <name val="Arial"/>
      <family val="2"/>
    </font>
    <font>
      <b/>
      <sz val="20"/>
      <name val="Calibri"/>
      <family val="2"/>
    </font>
    <font>
      <b/>
      <sz val="14"/>
      <name val="Arial"/>
      <family val="2"/>
    </font>
    <font>
      <b/>
      <sz val="16"/>
      <name val="Arial"/>
      <family val="2"/>
    </font>
    <font>
      <b/>
      <sz val="12"/>
      <name val="Arial"/>
      <family val="2"/>
    </font>
    <font>
      <sz val="12"/>
      <name val="Arial"/>
      <family val="2"/>
    </font>
    <font>
      <sz val="12"/>
      <color rgb="FF000000"/>
      <name val="Arial"/>
      <family val="2"/>
    </font>
    <font>
      <sz val="12"/>
      <name val="Arial"/>
      <family val="2"/>
    </font>
    <font>
      <b/>
      <sz val="20"/>
      <name val="Calibri"/>
      <family val="2"/>
    </font>
    <font>
      <sz val="11"/>
      <color rgb="FFFF0000"/>
      <name val="Calibri"/>
      <family val="2"/>
    </font>
    <font>
      <b/>
      <sz val="11"/>
      <name val="Calibri"/>
      <family val="2"/>
    </font>
    <font>
      <sz val="11"/>
      <name val="Calibri"/>
      <family val="2"/>
    </font>
    <font>
      <sz val="10"/>
      <name val="Arial"/>
      <family val="2"/>
    </font>
    <font>
      <sz val="10"/>
      <color rgb="FF000000"/>
      <name val="Calibri"/>
      <family val="2"/>
    </font>
    <font>
      <sz val="16"/>
      <name val="Arial"/>
      <family val="2"/>
    </font>
    <font>
      <b/>
      <sz val="10"/>
      <name val="Arial"/>
      <family val="2"/>
    </font>
    <font>
      <sz val="11"/>
      <name val="Arial Narrow"/>
      <family val="2"/>
    </font>
    <font>
      <sz val="12"/>
      <name val="Arial Narrow"/>
      <family val="2"/>
    </font>
    <font>
      <sz val="12"/>
      <name val="Calibri"/>
      <family val="2"/>
    </font>
    <font>
      <sz val="10"/>
      <color rgb="FF000000"/>
      <name val="Arial"/>
      <family val="2"/>
    </font>
    <font>
      <i/>
      <sz val="12"/>
      <name val="Arial"/>
      <family val="2"/>
    </font>
    <font>
      <sz val="10"/>
      <name val="Arial"/>
      <family val="2"/>
    </font>
    <font>
      <sz val="10"/>
      <color rgb="FFFF0000"/>
      <name val="Arial"/>
      <family val="2"/>
    </font>
    <font>
      <sz val="10"/>
      <name val="Calibri"/>
      <family val="2"/>
    </font>
    <font>
      <b/>
      <sz val="8"/>
      <name val="Arial"/>
      <family val="2"/>
    </font>
    <font>
      <sz val="11"/>
      <name val="Arial"/>
      <family val="2"/>
    </font>
    <font>
      <sz val="10"/>
      <name val="Arial Narrow"/>
      <family val="2"/>
    </font>
    <font>
      <b/>
      <sz val="10"/>
      <name val="Arial Narrow"/>
      <family val="2"/>
    </font>
    <font>
      <sz val="8"/>
      <name val="Arial"/>
      <family val="2"/>
    </font>
    <font>
      <sz val="7"/>
      <name val="Arial"/>
      <family val="2"/>
    </font>
    <font>
      <b/>
      <sz val="22"/>
      <color rgb="FF000000"/>
      <name val="Calibri"/>
      <family val="2"/>
    </font>
    <font>
      <b/>
      <sz val="22"/>
      <name val="Arial"/>
      <family val="2"/>
    </font>
    <font>
      <b/>
      <sz val="14"/>
      <color rgb="FF000000"/>
      <name val="Arial"/>
      <family val="2"/>
    </font>
    <font>
      <sz val="9"/>
      <name val="Arial"/>
      <family val="2"/>
    </font>
    <font>
      <b/>
      <sz val="7"/>
      <name val="Arial"/>
      <family val="2"/>
    </font>
    <font>
      <sz val="9"/>
      <name val="Calibri"/>
      <family val="2"/>
    </font>
    <font>
      <b/>
      <sz val="9"/>
      <name val="Arial"/>
      <family val="2"/>
    </font>
    <font>
      <sz val="11"/>
      <color rgb="FF000000"/>
      <name val="Arial"/>
      <family val="2"/>
    </font>
    <font>
      <b/>
      <sz val="11"/>
      <color rgb="FF000000"/>
      <name val="Arial"/>
      <family val="2"/>
    </font>
    <font>
      <b/>
      <sz val="11"/>
      <name val="Arial"/>
      <family val="2"/>
    </font>
    <font>
      <i/>
      <sz val="11"/>
      <name val="Arial"/>
      <family val="2"/>
    </font>
    <font>
      <i/>
      <sz val="11"/>
      <color rgb="FF000000"/>
      <name val="Arial"/>
      <family val="2"/>
    </font>
    <font>
      <b/>
      <sz val="12"/>
      <color rgb="FFFF0000"/>
      <name val="Arial"/>
      <family val="2"/>
    </font>
    <font>
      <sz val="11"/>
      <name val="Calibri"/>
      <family val="2"/>
      <scheme val="minor"/>
    </font>
    <font>
      <sz val="11"/>
      <name val="Calibri"/>
      <family val="2"/>
      <scheme val="minor"/>
    </font>
    <font>
      <sz val="11"/>
      <name val="Calibri"/>
      <family val="2"/>
      <scheme val="minor"/>
    </font>
    <font>
      <sz val="11"/>
      <name val="Calibri"/>
      <family val="2"/>
      <scheme val="minor"/>
    </font>
    <font>
      <sz val="11"/>
      <name val="Calibri"/>
      <family val="2"/>
      <scheme val="minor"/>
    </font>
    <font>
      <sz val="11"/>
      <name val="Calibri"/>
      <family val="2"/>
      <scheme val="minor"/>
    </font>
    <font>
      <sz val="11"/>
      <color rgb="FFFF0000"/>
      <name val="Calibri"/>
      <family val="2"/>
      <scheme val="minor"/>
    </font>
    <font>
      <sz val="8"/>
      <name val="Calibri"/>
      <family val="2"/>
      <scheme val="minor"/>
    </font>
  </fonts>
  <fills count="19">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99CC00"/>
        <bgColor rgb="FF99CC00"/>
      </patternFill>
    </fill>
    <fill>
      <patternFill patternType="solid">
        <fgColor rgb="FFD8D8D8"/>
        <bgColor rgb="FFD8D8D8"/>
      </patternFill>
    </fill>
    <fill>
      <patternFill patternType="solid">
        <fgColor rgb="FF008000"/>
        <bgColor rgb="FF008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76923C"/>
      </patternFill>
    </fill>
    <fill>
      <patternFill patternType="solid">
        <fgColor theme="0" tint="-4.9989318521683403E-2"/>
        <bgColor indexed="64"/>
      </patternFill>
    </fill>
  </fills>
  <borders count="16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rgb="FF000000"/>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166" fontId="48" fillId="0" borderId="0" applyFont="0" applyFill="0" applyBorder="0" applyAlignment="0" applyProtection="0"/>
    <xf numFmtId="9" fontId="48" fillId="0" borderId="0" applyFont="0" applyFill="0" applyBorder="0" applyAlignment="0" applyProtection="0"/>
    <xf numFmtId="0" fontId="49" fillId="0" borderId="73"/>
    <xf numFmtId="166" fontId="47" fillId="0" borderId="73" applyFont="0" applyFill="0" applyBorder="0" applyAlignment="0" applyProtection="0"/>
    <xf numFmtId="9" fontId="47" fillId="0" borderId="73" applyFont="0" applyFill="0" applyBorder="0" applyAlignment="0" applyProtection="0"/>
    <xf numFmtId="0" fontId="47" fillId="0" borderId="73"/>
    <xf numFmtId="0" fontId="50" fillId="0" borderId="73"/>
    <xf numFmtId="44" fontId="51" fillId="0" borderId="0" applyFont="0" applyFill="0" applyBorder="0" applyAlignment="0" applyProtection="0"/>
    <xf numFmtId="43" fontId="52" fillId="0" borderId="0" applyFont="0" applyFill="0" applyBorder="0" applyAlignment="0" applyProtection="0"/>
  </cellStyleXfs>
  <cellXfs count="785">
    <xf numFmtId="0" fontId="0" fillId="0" borderId="0" xfId="0"/>
    <xf numFmtId="0" fontId="47" fillId="0" borderId="73" xfId="6"/>
    <xf numFmtId="0" fontId="16" fillId="0" borderId="73" xfId="6" applyFont="1" applyAlignment="1">
      <alignment vertical="center"/>
    </xf>
    <xf numFmtId="10" fontId="16" fillId="2" borderId="73" xfId="6" applyNumberFormat="1" applyFont="1" applyFill="1" applyAlignment="1">
      <alignment vertical="center"/>
    </xf>
    <xf numFmtId="0" fontId="14" fillId="10" borderId="39" xfId="6" applyFont="1" applyFill="1" applyBorder="1" applyAlignment="1">
      <alignment horizontal="center" vertical="center"/>
    </xf>
    <xf numFmtId="0" fontId="1" fillId="0" borderId="39" xfId="6" applyFont="1" applyBorder="1" applyAlignment="1">
      <alignment horizontal="center" vertical="center"/>
    </xf>
    <xf numFmtId="0" fontId="42" fillId="11" borderId="108" xfId="6" applyFont="1" applyFill="1" applyBorder="1" applyAlignment="1">
      <alignment horizontal="center" vertical="center" wrapText="1"/>
    </xf>
    <xf numFmtId="0" fontId="42" fillId="3" borderId="68" xfId="6" applyFont="1" applyFill="1" applyBorder="1" applyAlignment="1">
      <alignment horizontal="center" vertical="center" wrapText="1"/>
    </xf>
    <xf numFmtId="0" fontId="42" fillId="3" borderId="111" xfId="6" applyFont="1" applyFill="1" applyBorder="1" applyAlignment="1">
      <alignment horizontal="center" vertical="center" wrapText="1"/>
    </xf>
    <xf numFmtId="0" fontId="41" fillId="0" borderId="74" xfId="6" applyFont="1" applyBorder="1" applyAlignment="1">
      <alignment wrapText="1"/>
    </xf>
    <xf numFmtId="0" fontId="41" fillId="0" borderId="75" xfId="6" applyFont="1" applyBorder="1" applyAlignment="1">
      <alignment wrapText="1"/>
    </xf>
    <xf numFmtId="0" fontId="41" fillId="0" borderId="76" xfId="6" applyFont="1" applyBorder="1" applyAlignment="1">
      <alignment wrapText="1"/>
    </xf>
    <xf numFmtId="0" fontId="41" fillId="0" borderId="81" xfId="6" applyFont="1" applyBorder="1" applyAlignment="1">
      <alignment wrapText="1"/>
    </xf>
    <xf numFmtId="0" fontId="41" fillId="0" borderId="39" xfId="6" applyFont="1" applyBorder="1" applyAlignment="1">
      <alignment wrapText="1"/>
    </xf>
    <xf numFmtId="0" fontId="41" fillId="0" borderId="82" xfId="6" applyFont="1" applyBorder="1" applyAlignment="1">
      <alignment wrapText="1"/>
    </xf>
    <xf numFmtId="172" fontId="41" fillId="0" borderId="39" xfId="6" applyNumberFormat="1" applyFont="1" applyBorder="1" applyAlignment="1">
      <alignment wrapText="1"/>
    </xf>
    <xf numFmtId="0" fontId="41" fillId="0" borderId="87" xfId="6" applyFont="1" applyBorder="1" applyAlignment="1">
      <alignment wrapText="1"/>
    </xf>
    <xf numFmtId="185" fontId="41" fillId="0" borderId="88" xfId="6" applyNumberFormat="1" applyFont="1" applyBorder="1" applyAlignment="1">
      <alignment wrapText="1"/>
    </xf>
    <xf numFmtId="9" fontId="41" fillId="0" borderId="89" xfId="6" applyNumberFormat="1" applyFont="1" applyBorder="1" applyAlignment="1">
      <alignment wrapText="1"/>
    </xf>
    <xf numFmtId="0" fontId="42" fillId="11" borderId="113" xfId="6" applyFont="1" applyFill="1" applyBorder="1" applyAlignment="1">
      <alignment horizontal="center" vertical="center" wrapText="1"/>
    </xf>
    <xf numFmtId="0" fontId="42" fillId="3" borderId="39" xfId="6" applyFont="1" applyFill="1" applyBorder="1" applyAlignment="1">
      <alignment horizontal="center" vertical="center" wrapText="1"/>
    </xf>
    <xf numFmtId="0" fontId="42" fillId="3" borderId="114" xfId="6" applyFont="1" applyFill="1" applyBorder="1" applyAlignment="1">
      <alignment horizontal="center" vertical="center" wrapText="1"/>
    </xf>
    <xf numFmtId="0" fontId="41" fillId="0" borderId="113" xfId="6" applyFont="1" applyBorder="1" applyAlignment="1">
      <alignment wrapText="1"/>
    </xf>
    <xf numFmtId="176" fontId="23" fillId="0" borderId="39" xfId="6" applyNumberFormat="1" applyFont="1" applyBorder="1" applyAlignment="1">
      <alignment horizontal="center" vertical="center"/>
    </xf>
    <xf numFmtId="10" fontId="41" fillId="0" borderId="114" xfId="6" applyNumberFormat="1" applyFont="1" applyBorder="1" applyAlignment="1">
      <alignment wrapText="1"/>
    </xf>
    <xf numFmtId="0" fontId="41" fillId="0" borderId="115" xfId="6" applyFont="1" applyBorder="1" applyAlignment="1">
      <alignment wrapText="1"/>
    </xf>
    <xf numFmtId="0" fontId="41" fillId="0" borderId="116" xfId="6" applyFont="1" applyBorder="1" applyAlignment="1">
      <alignment wrapText="1"/>
    </xf>
    <xf numFmtId="176" fontId="23" fillId="0" borderId="116" xfId="6" applyNumberFormat="1" applyFont="1" applyBorder="1" applyAlignment="1">
      <alignment horizontal="center" vertical="center"/>
    </xf>
    <xf numFmtId="172" fontId="41" fillId="0" borderId="116" xfId="6" applyNumberFormat="1" applyFont="1" applyBorder="1" applyAlignment="1">
      <alignment wrapText="1"/>
    </xf>
    <xf numFmtId="10" fontId="41" fillId="0" borderId="117" xfId="6" applyNumberFormat="1" applyFont="1" applyBorder="1" applyAlignment="1">
      <alignment wrapText="1"/>
    </xf>
    <xf numFmtId="0" fontId="42" fillId="11" borderId="112" xfId="6" applyFont="1" applyFill="1" applyBorder="1" applyAlignment="1">
      <alignment horizontal="center" vertical="center" wrapText="1"/>
    </xf>
    <xf numFmtId="0" fontId="42" fillId="3" borderId="112" xfId="6" applyFont="1" applyFill="1" applyBorder="1" applyAlignment="1">
      <alignment horizontal="center" vertical="center" wrapText="1"/>
    </xf>
    <xf numFmtId="0" fontId="41" fillId="0" borderId="112" xfId="6" applyFont="1" applyBorder="1" applyAlignment="1">
      <alignment wrapText="1"/>
    </xf>
    <xf numFmtId="172" fontId="41" fillId="0" borderId="112" xfId="6" applyNumberFormat="1" applyFont="1" applyBorder="1" applyAlignment="1">
      <alignment wrapText="1"/>
    </xf>
    <xf numFmtId="10" fontId="41" fillId="0" borderId="112" xfId="6" applyNumberFormat="1" applyFont="1" applyBorder="1" applyAlignment="1">
      <alignment wrapText="1"/>
    </xf>
    <xf numFmtId="166" fontId="41" fillId="0" borderId="39" xfId="4" applyFont="1" applyBorder="1" applyAlignment="1">
      <alignment wrapText="1"/>
    </xf>
    <xf numFmtId="9" fontId="41" fillId="0" borderId="114" xfId="5" applyFont="1" applyBorder="1" applyAlignment="1">
      <alignment wrapText="1"/>
    </xf>
    <xf numFmtId="166" fontId="41" fillId="0" borderId="39" xfId="4" applyFont="1" applyFill="1" applyBorder="1" applyAlignment="1">
      <alignment wrapText="1"/>
    </xf>
    <xf numFmtId="166" fontId="41" fillId="0" borderId="116" xfId="4" applyFont="1" applyBorder="1" applyAlignment="1">
      <alignment wrapText="1"/>
    </xf>
    <xf numFmtId="9" fontId="41" fillId="0" borderId="117" xfId="5" applyFont="1" applyBorder="1" applyAlignment="1">
      <alignment wrapText="1"/>
    </xf>
    <xf numFmtId="0" fontId="42" fillId="11" borderId="81" xfId="6" applyFont="1" applyFill="1" applyBorder="1" applyAlignment="1">
      <alignment horizontal="center" vertical="center" wrapText="1"/>
    </xf>
    <xf numFmtId="0" fontId="42" fillId="3" borderId="82" xfId="6" applyFont="1" applyFill="1" applyBorder="1" applyAlignment="1">
      <alignment horizontal="center" vertical="center" wrapText="1"/>
    </xf>
    <xf numFmtId="0" fontId="41" fillId="0" borderId="88" xfId="6" applyFont="1" applyBorder="1" applyAlignment="1">
      <alignment wrapText="1"/>
    </xf>
    <xf numFmtId="0" fontId="42" fillId="3" borderId="68" xfId="6" applyFont="1" applyFill="1" applyBorder="1" applyAlignment="1">
      <alignment horizontal="center" vertical="top" wrapText="1"/>
    </xf>
    <xf numFmtId="0" fontId="29" fillId="0" borderId="112" xfId="6" applyFont="1" applyBorder="1" applyAlignment="1">
      <alignment wrapText="1"/>
    </xf>
    <xf numFmtId="0" fontId="44" fillId="0" borderId="112" xfId="6" applyFont="1" applyBorder="1" applyAlignment="1">
      <alignment wrapText="1"/>
    </xf>
    <xf numFmtId="0" fontId="29" fillId="0" borderId="112" xfId="6" applyFont="1" applyBorder="1" applyAlignment="1">
      <alignment vertical="center" wrapText="1"/>
    </xf>
    <xf numFmtId="10" fontId="29" fillId="0" borderId="112" xfId="6" applyNumberFormat="1" applyFont="1" applyBorder="1" applyAlignment="1">
      <alignment wrapText="1"/>
    </xf>
    <xf numFmtId="0" fontId="32" fillId="0" borderId="112" xfId="6" applyFont="1" applyBorder="1"/>
    <xf numFmtId="0" fontId="41" fillId="0" borderId="73" xfId="6" applyFont="1" applyAlignment="1">
      <alignment wrapText="1"/>
    </xf>
    <xf numFmtId="4" fontId="29" fillId="0" borderId="112" xfId="6" applyNumberFormat="1" applyFont="1" applyBorder="1" applyAlignment="1">
      <alignment vertical="center" wrapText="1"/>
    </xf>
    <xf numFmtId="4" fontId="32" fillId="0" borderId="112" xfId="6" applyNumberFormat="1" applyFont="1" applyBorder="1" applyAlignment="1">
      <alignment vertical="center"/>
    </xf>
    <xf numFmtId="0" fontId="47" fillId="0" borderId="112" xfId="6" applyBorder="1"/>
    <xf numFmtId="4" fontId="29" fillId="0" borderId="112" xfId="6" applyNumberFormat="1" applyFont="1" applyBorder="1" applyAlignment="1">
      <alignment wrapText="1"/>
    </xf>
    <xf numFmtId="0" fontId="32" fillId="0" borderId="112" xfId="6" applyFont="1" applyBorder="1" applyAlignment="1">
      <alignment wrapText="1"/>
    </xf>
    <xf numFmtId="0" fontId="32" fillId="0" borderId="112" xfId="6" applyFont="1" applyBorder="1" applyAlignment="1">
      <alignment vertical="center"/>
    </xf>
    <xf numFmtId="4" fontId="44" fillId="0" borderId="112" xfId="6" applyNumberFormat="1" applyFont="1" applyBorder="1" applyAlignment="1">
      <alignment wrapText="1"/>
    </xf>
    <xf numFmtId="0" fontId="45" fillId="0" borderId="73" xfId="6" applyFont="1" applyAlignment="1">
      <alignment wrapText="1"/>
    </xf>
    <xf numFmtId="0" fontId="29" fillId="0" borderId="112" xfId="6" applyFont="1" applyBorder="1"/>
    <xf numFmtId="9" fontId="29" fillId="0" borderId="112" xfId="6" applyNumberFormat="1" applyFont="1" applyBorder="1" applyAlignment="1">
      <alignment wrapText="1"/>
    </xf>
    <xf numFmtId="186" fontId="29" fillId="0" borderId="112" xfId="6" applyNumberFormat="1" applyFont="1" applyBorder="1" applyAlignment="1">
      <alignment vertical="center" wrapText="1"/>
    </xf>
    <xf numFmtId="3" fontId="32" fillId="0" borderId="112" xfId="6" applyNumberFormat="1" applyFont="1" applyBorder="1"/>
    <xf numFmtId="186" fontId="29" fillId="0" borderId="112" xfId="6" applyNumberFormat="1" applyFont="1" applyBorder="1" applyAlignment="1">
      <alignment wrapText="1"/>
    </xf>
    <xf numFmtId="186" fontId="41" fillId="0" borderId="112" xfId="6" applyNumberFormat="1" applyFont="1" applyBorder="1" applyAlignment="1">
      <alignment wrapText="1"/>
    </xf>
    <xf numFmtId="186" fontId="44" fillId="0" borderId="112" xfId="6" applyNumberFormat="1" applyFont="1" applyBorder="1" applyAlignment="1">
      <alignment wrapText="1"/>
    </xf>
    <xf numFmtId="3" fontId="32" fillId="0" borderId="112" xfId="6" applyNumberFormat="1" applyFont="1" applyBorder="1" applyAlignment="1">
      <alignment wrapText="1"/>
    </xf>
    <xf numFmtId="2" fontId="29" fillId="0" borderId="112" xfId="6" applyNumberFormat="1" applyFont="1" applyBorder="1" applyAlignment="1">
      <alignment wrapText="1"/>
    </xf>
    <xf numFmtId="2" fontId="29" fillId="0" borderId="112" xfId="6" applyNumberFormat="1" applyFont="1" applyBorder="1" applyAlignment="1">
      <alignment vertical="center" wrapText="1"/>
    </xf>
    <xf numFmtId="0" fontId="42" fillId="3" borderId="121" xfId="6" applyFont="1" applyFill="1" applyBorder="1" applyAlignment="1">
      <alignment horizontal="center" vertical="center" wrapText="1"/>
    </xf>
    <xf numFmtId="0" fontId="29" fillId="0" borderId="122" xfId="6" applyFont="1" applyBorder="1" applyAlignment="1">
      <alignment wrapText="1"/>
    </xf>
    <xf numFmtId="9" fontId="29" fillId="0" borderId="112" xfId="6" applyNumberFormat="1" applyFont="1" applyBorder="1" applyAlignment="1">
      <alignment vertical="center" wrapText="1"/>
    </xf>
    <xf numFmtId="0" fontId="32" fillId="0" borderId="123" xfId="6" applyFont="1" applyBorder="1"/>
    <xf numFmtId="3" fontId="32" fillId="0" borderId="123" xfId="6" applyNumberFormat="1" applyFont="1" applyBorder="1"/>
    <xf numFmtId="3" fontId="32" fillId="0" borderId="123" xfId="6" applyNumberFormat="1" applyFont="1" applyBorder="1" applyAlignment="1">
      <alignment wrapText="1"/>
    </xf>
    <xf numFmtId="0" fontId="32" fillId="0" borderId="123" xfId="6" applyFont="1" applyBorder="1" applyAlignment="1">
      <alignment wrapText="1"/>
    </xf>
    <xf numFmtId="4" fontId="32" fillId="0" borderId="123" xfId="6" applyNumberFormat="1" applyFont="1" applyBorder="1" applyAlignment="1">
      <alignment vertical="center"/>
    </xf>
    <xf numFmtId="0" fontId="29" fillId="0" borderId="123" xfId="6" applyFont="1" applyBorder="1"/>
    <xf numFmtId="0" fontId="29" fillId="0" borderId="124" xfId="6" applyFont="1" applyBorder="1" applyAlignment="1">
      <alignment wrapText="1"/>
    </xf>
    <xf numFmtId="0" fontId="29" fillId="0" borderId="125" xfId="6" applyFont="1" applyBorder="1" applyAlignment="1">
      <alignment wrapText="1"/>
    </xf>
    <xf numFmtId="186" fontId="29" fillId="0" borderId="125" xfId="6" applyNumberFormat="1" applyFont="1" applyBorder="1" applyAlignment="1">
      <alignment wrapText="1"/>
    </xf>
    <xf numFmtId="10" fontId="29" fillId="0" borderId="125" xfId="6" applyNumberFormat="1" applyFont="1" applyBorder="1" applyAlignment="1">
      <alignment wrapText="1"/>
    </xf>
    <xf numFmtId="0" fontId="29" fillId="0" borderId="126" xfId="6" applyFont="1" applyBorder="1" applyAlignment="1">
      <alignment wrapText="1"/>
    </xf>
    <xf numFmtId="0" fontId="42" fillId="3" borderId="39" xfId="6" applyFont="1" applyFill="1" applyBorder="1" applyAlignment="1">
      <alignment horizontal="center" vertical="top" wrapText="1"/>
    </xf>
    <xf numFmtId="165" fontId="32" fillId="0" borderId="112" xfId="6" applyNumberFormat="1" applyFont="1" applyBorder="1" applyAlignment="1">
      <alignment horizontal="right" vertical="center" wrapText="1"/>
    </xf>
    <xf numFmtId="0" fontId="32" fillId="0" borderId="112" xfId="6" applyFont="1" applyBorder="1" applyAlignment="1">
      <alignment vertical="center" wrapText="1"/>
    </xf>
    <xf numFmtId="0" fontId="32" fillId="0" borderId="112" xfId="6" applyFont="1" applyBorder="1" applyAlignment="1">
      <alignment horizontal="right" vertical="center" wrapText="1"/>
    </xf>
    <xf numFmtId="165" fontId="29" fillId="0" borderId="112" xfId="6" applyNumberFormat="1" applyFont="1" applyBorder="1" applyAlignment="1">
      <alignment horizontal="right" vertical="center" wrapText="1"/>
    </xf>
    <xf numFmtId="0" fontId="29" fillId="2" borderId="112" xfId="6" applyFont="1" applyFill="1" applyBorder="1" applyAlignment="1">
      <alignment wrapText="1"/>
    </xf>
    <xf numFmtId="4" fontId="32" fillId="0" borderId="112" xfId="6" applyNumberFormat="1" applyFont="1" applyBorder="1" applyAlignment="1">
      <alignment vertical="center" wrapText="1"/>
    </xf>
    <xf numFmtId="172" fontId="32" fillId="0" borderId="112" xfId="6" applyNumberFormat="1" applyFont="1" applyBorder="1" applyAlignment="1">
      <alignment wrapText="1"/>
    </xf>
    <xf numFmtId="172" fontId="32" fillId="0" borderId="112" xfId="6" applyNumberFormat="1" applyFont="1" applyBorder="1" applyAlignment="1">
      <alignment horizontal="right" vertical="center" wrapText="1"/>
    </xf>
    <xf numFmtId="0" fontId="41" fillId="0" borderId="98" xfId="6" applyFont="1" applyBorder="1" applyAlignment="1">
      <alignment wrapText="1"/>
    </xf>
    <xf numFmtId="0" fontId="41" fillId="0" borderId="77" xfId="6" applyFont="1" applyBorder="1" applyAlignment="1">
      <alignment wrapText="1"/>
    </xf>
    <xf numFmtId="172" fontId="37" fillId="0" borderId="112" xfId="6" applyNumberFormat="1" applyFont="1" applyBorder="1" applyAlignment="1">
      <alignment wrapText="1"/>
    </xf>
    <xf numFmtId="172" fontId="37" fillId="0" borderId="112" xfId="6" applyNumberFormat="1" applyFont="1" applyBorder="1" applyAlignment="1">
      <alignment horizontal="right" vertical="center" wrapText="1"/>
    </xf>
    <xf numFmtId="0" fontId="42" fillId="3" borderId="88" xfId="6" applyFont="1" applyFill="1" applyBorder="1" applyAlignment="1">
      <alignment horizontal="center" vertical="center" wrapText="1"/>
    </xf>
    <xf numFmtId="0" fontId="42" fillId="3" borderId="89" xfId="6" applyFont="1" applyFill="1" applyBorder="1" applyAlignment="1">
      <alignment horizontal="center" vertical="center" wrapText="1"/>
    </xf>
    <xf numFmtId="0" fontId="29" fillId="0" borderId="74" xfId="6" applyFont="1" applyBorder="1" applyAlignment="1">
      <alignment wrapText="1"/>
    </xf>
    <xf numFmtId="0" fontId="29" fillId="0" borderId="81" xfId="6" applyFont="1" applyBorder="1" applyAlignment="1">
      <alignment wrapText="1"/>
    </xf>
    <xf numFmtId="0" fontId="29" fillId="2" borderId="81" xfId="6" applyFont="1" applyFill="1" applyBorder="1" applyAlignment="1">
      <alignment wrapText="1"/>
    </xf>
    <xf numFmtId="0" fontId="29" fillId="2" borderId="87" xfId="6" applyFont="1" applyFill="1" applyBorder="1" applyAlignment="1">
      <alignment wrapText="1"/>
    </xf>
    <xf numFmtId="0" fontId="29" fillId="0" borderId="112" xfId="6" applyFont="1" applyBorder="1" applyAlignment="1">
      <alignment horizontal="right" vertical="center" wrapText="1"/>
    </xf>
    <xf numFmtId="0" fontId="29" fillId="0" borderId="39" xfId="6" applyFont="1" applyBorder="1" applyAlignment="1">
      <alignment wrapText="1"/>
    </xf>
    <xf numFmtId="0" fontId="43" fillId="2" borderId="73" xfId="6" applyFont="1" applyFill="1" applyAlignment="1">
      <alignment wrapText="1"/>
    </xf>
    <xf numFmtId="0" fontId="29" fillId="2" borderId="73" xfId="6" applyFont="1" applyFill="1" applyAlignment="1">
      <alignment wrapText="1"/>
    </xf>
    <xf numFmtId="4" fontId="29" fillId="2" borderId="73" xfId="6" applyNumberFormat="1" applyFont="1" applyFill="1" applyAlignment="1">
      <alignment wrapText="1"/>
    </xf>
    <xf numFmtId="0" fontId="16" fillId="2" borderId="73" xfId="6" applyFont="1" applyFill="1" applyAlignment="1">
      <alignment vertical="top"/>
    </xf>
    <xf numFmtId="3" fontId="32" fillId="0" borderId="123" xfId="6" applyNumberFormat="1" applyFont="1" applyBorder="1" applyAlignment="1">
      <alignment vertical="center"/>
    </xf>
    <xf numFmtId="4" fontId="32" fillId="0" borderId="123" xfId="6" applyNumberFormat="1" applyFont="1" applyBorder="1"/>
    <xf numFmtId="172" fontId="32" fillId="0" borderId="39" xfId="6" applyNumberFormat="1" applyFont="1" applyBorder="1" applyAlignment="1">
      <alignment horizontal="right" vertical="center" wrapText="1"/>
    </xf>
    <xf numFmtId="172" fontId="37" fillId="0" borderId="39" xfId="6" applyNumberFormat="1" applyFont="1" applyBorder="1" applyAlignment="1">
      <alignment wrapText="1"/>
    </xf>
    <xf numFmtId="49" fontId="37" fillId="0" borderId="39" xfId="6" applyNumberFormat="1" applyFont="1" applyBorder="1" applyAlignment="1">
      <alignment wrapText="1"/>
    </xf>
    <xf numFmtId="172" fontId="37" fillId="0" borderId="39" xfId="6" applyNumberFormat="1" applyFont="1" applyBorder="1" applyAlignment="1">
      <alignment horizontal="right" vertical="center" wrapText="1"/>
    </xf>
    <xf numFmtId="49" fontId="37" fillId="0" borderId="39" xfId="6" applyNumberFormat="1" applyFont="1" applyBorder="1" applyAlignment="1">
      <alignment horizontal="right" vertical="center" wrapText="1"/>
    </xf>
    <xf numFmtId="49" fontId="37" fillId="0" borderId="39" xfId="6" applyNumberFormat="1" applyFont="1" applyBorder="1" applyAlignment="1">
      <alignment horizontal="left" wrapText="1"/>
    </xf>
    <xf numFmtId="172" fontId="32" fillId="0" borderId="88" xfId="6" applyNumberFormat="1" applyFont="1" applyBorder="1" applyAlignment="1">
      <alignment horizontal="right" vertical="center" wrapText="1"/>
    </xf>
    <xf numFmtId="172" fontId="37" fillId="0" borderId="88" xfId="6" applyNumberFormat="1" applyFont="1" applyBorder="1" applyAlignment="1">
      <alignment horizontal="right" vertical="center" wrapText="1"/>
    </xf>
    <xf numFmtId="49" fontId="37" fillId="0" borderId="88" xfId="6" applyNumberFormat="1" applyFont="1" applyBorder="1" applyAlignment="1">
      <alignment horizontal="left" vertical="center" wrapText="1"/>
    </xf>
    <xf numFmtId="49" fontId="37" fillId="0" borderId="88" xfId="6" applyNumberFormat="1" applyFont="1" applyBorder="1" applyAlignment="1">
      <alignment horizontal="right" vertical="center" wrapText="1"/>
    </xf>
    <xf numFmtId="49" fontId="32" fillId="0" borderId="39" xfId="6" applyNumberFormat="1" applyFont="1" applyBorder="1" applyAlignment="1">
      <alignment horizontal="right" vertical="center" wrapText="1"/>
    </xf>
    <xf numFmtId="10" fontId="22" fillId="12" borderId="135" xfId="0" applyNumberFormat="1" applyFont="1" applyFill="1" applyBorder="1" applyAlignment="1" applyProtection="1">
      <alignment horizontal="center" vertical="center"/>
      <protection locked="0"/>
    </xf>
    <xf numFmtId="10" fontId="22" fillId="12" borderId="136" xfId="0" applyNumberFormat="1" applyFont="1" applyFill="1" applyBorder="1" applyAlignment="1" applyProtection="1">
      <alignment horizontal="center" vertical="center"/>
      <protection locked="0"/>
    </xf>
    <xf numFmtId="172" fontId="32" fillId="18" borderId="39" xfId="6" applyNumberFormat="1" applyFont="1" applyFill="1" applyBorder="1" applyAlignment="1">
      <alignment horizontal="right" vertical="center" wrapText="1"/>
    </xf>
    <xf numFmtId="172" fontId="37" fillId="18" borderId="39" xfId="6" applyNumberFormat="1" applyFont="1" applyFill="1" applyBorder="1" applyAlignment="1">
      <alignment horizontal="right" vertical="center" wrapText="1"/>
    </xf>
    <xf numFmtId="49" fontId="37" fillId="18" borderId="39" xfId="6" applyNumberFormat="1" applyFont="1" applyFill="1" applyBorder="1" applyAlignment="1">
      <alignment horizontal="right" vertical="center" wrapText="1"/>
    </xf>
    <xf numFmtId="0" fontId="32" fillId="18" borderId="112" xfId="6" applyFont="1" applyFill="1" applyBorder="1" applyAlignment="1">
      <alignment wrapText="1"/>
    </xf>
    <xf numFmtId="44" fontId="41" fillId="0" borderId="39" xfId="8" applyFont="1" applyFill="1" applyBorder="1" applyAlignment="1">
      <alignment wrapText="1"/>
    </xf>
    <xf numFmtId="44" fontId="41" fillId="0" borderId="39" xfId="6" applyNumberFormat="1" applyFont="1" applyBorder="1" applyAlignment="1">
      <alignment wrapText="1"/>
    </xf>
    <xf numFmtId="167" fontId="29" fillId="0" borderId="112" xfId="2" applyNumberFormat="1" applyFont="1" applyFill="1" applyBorder="1" applyAlignment="1">
      <alignment wrapText="1"/>
    </xf>
    <xf numFmtId="172" fontId="32" fillId="0" borderId="39" xfId="6" applyNumberFormat="1" applyFont="1" applyBorder="1" applyAlignment="1">
      <alignment horizontal="center" vertical="center" wrapText="1"/>
    </xf>
    <xf numFmtId="172" fontId="37" fillId="0" borderId="39" xfId="6" applyNumberFormat="1" applyFont="1" applyBorder="1" applyAlignment="1">
      <alignment horizontal="center" vertical="center" wrapText="1"/>
    </xf>
    <xf numFmtId="0" fontId="32" fillId="0" borderId="112" xfId="6" applyFont="1" applyBorder="1" applyAlignment="1">
      <alignment horizontal="center" wrapText="1"/>
    </xf>
    <xf numFmtId="0" fontId="32" fillId="0" borderId="112" xfId="6" applyFont="1" applyBorder="1" applyAlignment="1">
      <alignment horizontal="center" vertical="center" wrapText="1"/>
    </xf>
    <xf numFmtId="0" fontId="32" fillId="0" borderId="112" xfId="6" applyFont="1" applyBorder="1" applyAlignment="1">
      <alignment vertical="top" wrapText="1"/>
    </xf>
    <xf numFmtId="9" fontId="22" fillId="0" borderId="112" xfId="2" applyFont="1" applyFill="1" applyBorder="1" applyAlignment="1" applyProtection="1">
      <alignment horizontal="center" vertical="center"/>
      <protection locked="0"/>
    </xf>
    <xf numFmtId="9" fontId="22" fillId="0" borderId="131" xfId="2" applyFont="1" applyFill="1" applyBorder="1" applyAlignment="1" applyProtection="1">
      <alignment horizontal="center" vertical="center"/>
      <protection locked="0"/>
    </xf>
    <xf numFmtId="9" fontId="22" fillId="0" borderId="133" xfId="2" applyFont="1" applyFill="1" applyBorder="1" applyAlignment="1" applyProtection="1">
      <alignment horizontal="center" vertical="center"/>
      <protection locked="0"/>
    </xf>
    <xf numFmtId="9" fontId="22" fillId="12" borderId="135" xfId="2" applyFont="1" applyFill="1" applyBorder="1" applyAlignment="1" applyProtection="1">
      <alignment horizontal="center" vertical="center"/>
      <protection locked="0"/>
    </xf>
    <xf numFmtId="176" fontId="9" fillId="12" borderId="135" xfId="0" applyNumberFormat="1" applyFont="1" applyFill="1" applyBorder="1" applyAlignment="1" applyProtection="1">
      <alignment horizontal="center" vertical="center"/>
      <protection locked="0"/>
    </xf>
    <xf numFmtId="175" fontId="9" fillId="12" borderId="135" xfId="0" applyNumberFormat="1" applyFont="1" applyFill="1" applyBorder="1" applyAlignment="1" applyProtection="1">
      <alignment horizontal="center" vertical="center" wrapText="1"/>
      <protection locked="0"/>
    </xf>
    <xf numFmtId="172" fontId="40" fillId="14" borderId="39" xfId="6" applyNumberFormat="1" applyFont="1" applyFill="1" applyBorder="1" applyAlignment="1" applyProtection="1">
      <alignment horizontal="center" vertical="center" wrapText="1"/>
      <protection locked="0"/>
    </xf>
    <xf numFmtId="9" fontId="9" fillId="0" borderId="133" xfId="2" applyFont="1" applyFill="1" applyBorder="1" applyAlignment="1" applyProtection="1">
      <alignment horizontal="center" vertical="center"/>
      <protection locked="0"/>
    </xf>
    <xf numFmtId="176" fontId="40" fillId="14" borderId="71" xfId="6" applyNumberFormat="1" applyFont="1" applyFill="1" applyBorder="1" applyAlignment="1" applyProtection="1">
      <alignment horizontal="center" vertical="center" wrapText="1"/>
      <protection locked="0"/>
    </xf>
    <xf numFmtId="0" fontId="1" fillId="0" borderId="0" xfId="0" applyFo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9" fillId="3" borderId="150" xfId="0" applyFont="1" applyFill="1" applyBorder="1" applyAlignment="1">
      <alignment vertical="center" wrapText="1"/>
    </xf>
    <xf numFmtId="0" fontId="9" fillId="3" borderId="154" xfId="0" applyFont="1" applyFill="1" applyBorder="1" applyAlignment="1">
      <alignment vertical="center" wrapText="1"/>
    </xf>
    <xf numFmtId="0" fontId="9" fillId="3" borderId="155" xfId="0" applyFont="1" applyFill="1" applyBorder="1" applyAlignment="1">
      <alignment vertical="center" wrapText="1"/>
    </xf>
    <xf numFmtId="0" fontId="9" fillId="4" borderId="152" xfId="0" applyFont="1" applyFill="1" applyBorder="1" applyAlignment="1">
      <alignment horizontal="center" vertical="center" wrapText="1"/>
    </xf>
    <xf numFmtId="0" fontId="9" fillId="4" borderId="156" xfId="0" applyFont="1" applyFill="1" applyBorder="1" applyAlignment="1">
      <alignment horizontal="center" vertical="center" wrapText="1"/>
    </xf>
    <xf numFmtId="0" fontId="9" fillId="7" borderId="155" xfId="0" applyFont="1" applyFill="1" applyBorder="1" applyAlignment="1">
      <alignment horizontal="center" vertical="center" wrapText="1"/>
    </xf>
    <xf numFmtId="0" fontId="9" fillId="3" borderId="155" xfId="0" applyFont="1" applyFill="1" applyBorder="1" applyAlignment="1">
      <alignment horizontal="center" vertical="center" wrapText="1"/>
    </xf>
    <xf numFmtId="0" fontId="9" fillId="3" borderId="151" xfId="0" applyFont="1" applyFill="1" applyBorder="1" applyAlignment="1">
      <alignment horizontal="center" vertical="center" wrapText="1"/>
    </xf>
    <xf numFmtId="0" fontId="8" fillId="5" borderId="157" xfId="0" applyFont="1" applyFill="1" applyBorder="1" applyAlignment="1">
      <alignment horizontal="center" vertical="center" wrapText="1"/>
    </xf>
    <xf numFmtId="0" fontId="8" fillId="8" borderId="158" xfId="0" applyFont="1" applyFill="1" applyBorder="1" applyAlignment="1">
      <alignment horizontal="center" vertical="center" wrapText="1"/>
    </xf>
    <xf numFmtId="0" fontId="8" fillId="3" borderId="157" xfId="0" applyFont="1" applyFill="1" applyBorder="1" applyAlignment="1">
      <alignment horizontal="center" vertical="center" wrapText="1"/>
    </xf>
    <xf numFmtId="0" fontId="8" fillId="7" borderId="157" xfId="0" applyFont="1" applyFill="1" applyBorder="1" applyAlignment="1">
      <alignment horizontal="center" vertical="center" wrapText="1"/>
    </xf>
    <xf numFmtId="0" fontId="8" fillId="8" borderId="157" xfId="0" applyFont="1" applyFill="1" applyBorder="1" applyAlignment="1">
      <alignment horizontal="center" vertical="center" wrapText="1"/>
    </xf>
    <xf numFmtId="0" fontId="8" fillId="4" borderId="157" xfId="0" applyFont="1" applyFill="1" applyBorder="1" applyAlignment="1">
      <alignment horizontal="center" vertical="center" wrapText="1"/>
    </xf>
    <xf numFmtId="0" fontId="9" fillId="4" borderId="154" xfId="0" applyFont="1" applyFill="1" applyBorder="1" applyAlignment="1">
      <alignment horizontal="center" vertical="center" wrapText="1"/>
    </xf>
    <xf numFmtId="0" fontId="8" fillId="8" borderId="159" xfId="0" applyFont="1" applyFill="1" applyBorder="1" applyAlignment="1">
      <alignment horizontal="center" vertical="center" wrapText="1"/>
    </xf>
    <xf numFmtId="0" fontId="8" fillId="3" borderId="152" xfId="0" applyFont="1" applyFill="1" applyBorder="1" applyAlignment="1">
      <alignment horizontal="center" vertical="center" wrapText="1"/>
    </xf>
    <xf numFmtId="0" fontId="8" fillId="8" borderId="151" xfId="0" applyFont="1" applyFill="1" applyBorder="1" applyAlignment="1">
      <alignment horizontal="center" vertical="center" wrapText="1"/>
    </xf>
    <xf numFmtId="0" fontId="8" fillId="3" borderId="153" xfId="0" applyFont="1" applyFill="1" applyBorder="1" applyAlignment="1">
      <alignment horizontal="center" vertical="center" wrapText="1"/>
    </xf>
    <xf numFmtId="0" fontId="9" fillId="4" borderId="134" xfId="0" applyFont="1" applyFill="1" applyBorder="1" applyAlignment="1">
      <alignment horizontal="center" vertical="center" wrapText="1"/>
    </xf>
    <xf numFmtId="0" fontId="8" fillId="8" borderId="135" xfId="0" applyFont="1" applyFill="1" applyBorder="1" applyAlignment="1">
      <alignment horizontal="center" vertical="center" wrapText="1"/>
    </xf>
    <xf numFmtId="0" fontId="8" fillId="3" borderId="135" xfId="0" applyFont="1" applyFill="1" applyBorder="1" applyAlignment="1">
      <alignment horizontal="center" vertical="center" wrapText="1"/>
    </xf>
    <xf numFmtId="0" fontId="8" fillId="3" borderId="136" xfId="0" applyFont="1" applyFill="1" applyBorder="1" applyAlignment="1">
      <alignment horizontal="center" vertical="center" wrapText="1"/>
    </xf>
    <xf numFmtId="0" fontId="8" fillId="4" borderId="77" xfId="0" applyFont="1" applyFill="1" applyBorder="1" applyAlignment="1">
      <alignment horizontal="center" vertical="center" wrapText="1"/>
    </xf>
    <xf numFmtId="10" fontId="10" fillId="0" borderId="71" xfId="2" applyNumberFormat="1" applyFont="1" applyFill="1" applyBorder="1" applyAlignment="1" applyProtection="1">
      <alignment horizontal="center" vertical="center"/>
    </xf>
    <xf numFmtId="10" fontId="10" fillId="0" borderId="39" xfId="2" applyNumberFormat="1" applyFont="1" applyFill="1" applyBorder="1" applyAlignment="1" applyProtection="1">
      <alignment horizontal="center" vertical="center"/>
    </xf>
    <xf numFmtId="168" fontId="1" fillId="0" borderId="0" xfId="0" applyNumberFormat="1" applyFont="1" applyAlignment="1">
      <alignment horizontal="center"/>
    </xf>
    <xf numFmtId="2" fontId="1" fillId="0" borderId="0" xfId="0" applyNumberFormat="1" applyFont="1" applyAlignment="1">
      <alignment horizontal="center"/>
    </xf>
    <xf numFmtId="169" fontId="12" fillId="0" borderId="0" xfId="0" applyNumberFormat="1" applyFont="1"/>
    <xf numFmtId="169" fontId="1" fillId="0" borderId="0" xfId="0" applyNumberFormat="1" applyFont="1" applyAlignment="1">
      <alignment horizontal="center"/>
    </xf>
    <xf numFmtId="10" fontId="1" fillId="0" borderId="0" xfId="0" applyNumberFormat="1" applyFont="1" applyAlignment="1">
      <alignment horizontal="center"/>
    </xf>
    <xf numFmtId="170" fontId="13" fillId="0" borderId="0" xfId="0" applyNumberFormat="1" applyFont="1" applyAlignment="1">
      <alignment horizontal="center"/>
    </xf>
    <xf numFmtId="0" fontId="14" fillId="0" borderId="1" xfId="0" applyFont="1" applyBorder="1"/>
    <xf numFmtId="0" fontId="15" fillId="0" borderId="0" xfId="0" applyFont="1"/>
    <xf numFmtId="0" fontId="15" fillId="0" borderId="0" xfId="0" applyFont="1" applyAlignment="1">
      <alignment horizontal="center"/>
    </xf>
    <xf numFmtId="168" fontId="15" fillId="0" borderId="0" xfId="0" applyNumberFormat="1" applyFont="1" applyAlignment="1">
      <alignment horizontal="center"/>
    </xf>
    <xf numFmtId="2" fontId="15" fillId="0" borderId="0" xfId="0" applyNumberFormat="1" applyFont="1" applyAlignment="1">
      <alignment horizontal="center"/>
    </xf>
    <xf numFmtId="10" fontId="1" fillId="0" borderId="0" xfId="2" applyNumberFormat="1" applyFont="1" applyAlignment="1" applyProtection="1">
      <alignment horizontal="center"/>
    </xf>
    <xf numFmtId="171" fontId="1" fillId="0" borderId="0" xfId="0" applyNumberFormat="1" applyFont="1"/>
    <xf numFmtId="0" fontId="1" fillId="0" borderId="0" xfId="0" applyFont="1" applyAlignment="1">
      <alignment wrapText="1"/>
    </xf>
    <xf numFmtId="0" fontId="14" fillId="10" borderId="39" xfId="0" applyFont="1" applyFill="1" applyBorder="1" applyAlignment="1">
      <alignment horizontal="center" vertical="center"/>
    </xf>
    <xf numFmtId="0" fontId="16" fillId="0" borderId="0" xfId="0" applyFont="1" applyAlignment="1">
      <alignment horizontal="center"/>
    </xf>
    <xf numFmtId="167" fontId="1" fillId="0" borderId="0" xfId="0" applyNumberFormat="1" applyFont="1"/>
    <xf numFmtId="0" fontId="1" fillId="0" borderId="39" xfId="0" applyFont="1" applyBorder="1" applyAlignment="1">
      <alignment horizontal="center" vertical="center"/>
    </xf>
    <xf numFmtId="0" fontId="16" fillId="0" borderId="0" xfId="0" applyFont="1"/>
    <xf numFmtId="172" fontId="1" fillId="0" borderId="0" xfId="0" applyNumberFormat="1" applyFont="1"/>
    <xf numFmtId="0" fontId="8" fillId="8" borderId="135" xfId="0" applyFont="1" applyFill="1" applyBorder="1" applyAlignment="1" applyProtection="1">
      <alignment horizontal="center" vertical="center" wrapText="1"/>
      <protection locked="0"/>
    </xf>
    <xf numFmtId="0" fontId="8" fillId="3" borderId="135" xfId="0" applyFont="1" applyFill="1" applyBorder="1" applyAlignment="1" applyProtection="1">
      <alignment horizontal="center" vertical="center" wrapText="1"/>
      <protection locked="0"/>
    </xf>
    <xf numFmtId="0" fontId="17" fillId="0" borderId="0" xfId="0" applyFont="1"/>
    <xf numFmtId="0" fontId="17" fillId="2" borderId="1" xfId="0" applyFont="1" applyFill="1" applyBorder="1"/>
    <xf numFmtId="0" fontId="16" fillId="2" borderId="1" xfId="0" applyFont="1" applyFill="1" applyBorder="1"/>
    <xf numFmtId="0" fontId="16" fillId="2" borderId="1" xfId="0" applyFont="1" applyFill="1" applyBorder="1" applyAlignment="1">
      <alignment horizontal="center"/>
    </xf>
    <xf numFmtId="10" fontId="17" fillId="2" borderId="1" xfId="0" applyNumberFormat="1" applyFont="1" applyFill="1" applyBorder="1" applyAlignment="1">
      <alignment horizontal="center"/>
    </xf>
    <xf numFmtId="173" fontId="17" fillId="2" borderId="1" xfId="0" applyNumberFormat="1" applyFont="1" applyFill="1" applyBorder="1" applyAlignment="1">
      <alignment horizontal="center"/>
    </xf>
    <xf numFmtId="0" fontId="20" fillId="0" borderId="0" xfId="0" applyFont="1" applyAlignment="1">
      <alignment horizontal="center" vertical="center"/>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9" fillId="5" borderId="94"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7"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8" borderId="94" xfId="0" applyFont="1" applyFill="1" applyBorder="1" applyAlignment="1">
      <alignment horizontal="center" vertical="center" wrapText="1"/>
    </xf>
    <xf numFmtId="0" fontId="21" fillId="0" borderId="0" xfId="0" applyFont="1" applyAlignment="1">
      <alignment horizontal="center" vertical="center"/>
    </xf>
    <xf numFmtId="0" fontId="16" fillId="9" borderId="65" xfId="0" applyFont="1" applyFill="1" applyBorder="1" applyAlignment="1">
      <alignment horizontal="center" vertical="center" wrapText="1"/>
    </xf>
    <xf numFmtId="0" fontId="23" fillId="0" borderId="0" xfId="0" applyFont="1" applyAlignment="1">
      <alignment horizontal="center" vertical="center"/>
    </xf>
    <xf numFmtId="0" fontId="16" fillId="11" borderId="67" xfId="0" applyFont="1" applyFill="1" applyBorder="1" applyAlignment="1">
      <alignment horizontal="center" vertical="center" wrapText="1"/>
    </xf>
    <xf numFmtId="178" fontId="16" fillId="5" borderId="67" xfId="0" applyNumberFormat="1" applyFont="1" applyFill="1" applyBorder="1" applyAlignment="1">
      <alignment horizontal="center" vertical="center" wrapText="1"/>
    </xf>
    <xf numFmtId="0" fontId="16" fillId="9" borderId="67" xfId="0" applyFont="1" applyFill="1" applyBorder="1" applyAlignment="1">
      <alignment horizontal="center" vertical="center" wrapText="1"/>
    </xf>
    <xf numFmtId="0" fontId="23" fillId="0" borderId="0" xfId="0" applyFont="1" applyAlignment="1">
      <alignment horizontal="center" vertical="center" wrapText="1"/>
    </xf>
    <xf numFmtId="0" fontId="16" fillId="11" borderId="67" xfId="0" applyFont="1" applyFill="1" applyBorder="1" applyAlignment="1">
      <alignment horizontal="left" vertical="center" wrapText="1"/>
    </xf>
    <xf numFmtId="0" fontId="16" fillId="9" borderId="67" xfId="0" applyFont="1" applyFill="1" applyBorder="1" applyAlignment="1">
      <alignment horizontal="left" vertical="center" wrapText="1"/>
    </xf>
    <xf numFmtId="0" fontId="19" fillId="11" borderId="69" xfId="0" applyFont="1" applyFill="1" applyBorder="1" applyAlignment="1">
      <alignment horizontal="left" vertical="center" wrapText="1"/>
    </xf>
    <xf numFmtId="175" fontId="9" fillId="12" borderId="134" xfId="0" applyNumberFormat="1" applyFont="1" applyFill="1" applyBorder="1" applyAlignment="1">
      <alignment horizontal="right" vertical="center" wrapText="1"/>
    </xf>
    <xf numFmtId="175" fontId="9" fillId="12" borderId="135" xfId="0" applyNumberFormat="1" applyFont="1" applyFill="1" applyBorder="1" applyAlignment="1">
      <alignment horizontal="right" vertical="center" wrapText="1"/>
    </xf>
    <xf numFmtId="175" fontId="9" fillId="12" borderId="135" xfId="0" applyNumberFormat="1" applyFont="1" applyFill="1" applyBorder="1" applyAlignment="1">
      <alignment horizontal="right" vertical="center"/>
    </xf>
    <xf numFmtId="176" fontId="9" fillId="12" borderId="135" xfId="0" applyNumberFormat="1" applyFont="1" applyFill="1" applyBorder="1" applyAlignment="1">
      <alignment horizontal="center" vertical="center"/>
    </xf>
    <xf numFmtId="175" fontId="9" fillId="12" borderId="135" xfId="0" applyNumberFormat="1" applyFont="1" applyFill="1" applyBorder="1" applyAlignment="1">
      <alignment horizontal="center" vertical="center" wrapText="1"/>
    </xf>
    <xf numFmtId="9" fontId="9" fillId="0" borderId="133" xfId="2" applyFont="1" applyFill="1" applyBorder="1" applyAlignment="1" applyProtection="1">
      <alignment horizontal="center" vertical="center" wrapText="1"/>
    </xf>
    <xf numFmtId="9" fontId="9" fillId="0" borderId="131" xfId="2" applyFont="1" applyFill="1" applyBorder="1" applyAlignment="1" applyProtection="1">
      <alignment horizontal="center" vertical="center" wrapText="1"/>
    </xf>
    <xf numFmtId="176" fontId="23" fillId="0" borderId="0" xfId="0" applyNumberFormat="1" applyFont="1" applyAlignment="1">
      <alignment horizontal="center" vertical="center"/>
    </xf>
    <xf numFmtId="9" fontId="9" fillId="0" borderId="133" xfId="2" applyFont="1" applyFill="1" applyBorder="1" applyAlignment="1" applyProtection="1">
      <alignment horizontal="center" vertical="center"/>
    </xf>
    <xf numFmtId="1" fontId="23" fillId="0" borderId="0" xfId="0" applyNumberFormat="1" applyFont="1" applyAlignment="1">
      <alignment horizontal="center" vertical="center"/>
    </xf>
    <xf numFmtId="0" fontId="23" fillId="0" borderId="0" xfId="0" applyFont="1"/>
    <xf numFmtId="0" fontId="19" fillId="11" borderId="67" xfId="0" applyFont="1" applyFill="1" applyBorder="1" applyAlignment="1">
      <alignment horizontal="left" vertical="center" wrapText="1"/>
    </xf>
    <xf numFmtId="175" fontId="9" fillId="13" borderId="137" xfId="0" applyNumberFormat="1" applyFont="1" applyFill="1" applyBorder="1" applyAlignment="1">
      <alignment horizontal="right" vertical="center" wrapText="1"/>
    </xf>
    <xf numFmtId="176" fontId="19" fillId="9" borderId="67" xfId="0" applyNumberFormat="1" applyFont="1" applyFill="1" applyBorder="1" applyAlignment="1">
      <alignment horizontal="left" vertical="center" wrapText="1"/>
    </xf>
    <xf numFmtId="175" fontId="9" fillId="13" borderId="138" xfId="0" applyNumberFormat="1" applyFont="1" applyFill="1" applyBorder="1" applyAlignment="1">
      <alignment horizontal="right" vertical="center" wrapText="1"/>
    </xf>
    <xf numFmtId="0" fontId="25" fillId="0" borderId="0" xfId="0" applyFont="1"/>
    <xf numFmtId="172" fontId="16" fillId="0" borderId="0" xfId="0" applyNumberFormat="1" applyFont="1" applyAlignment="1">
      <alignment horizontal="center"/>
    </xf>
    <xf numFmtId="172" fontId="26" fillId="0" borderId="0" xfId="0" applyNumberFormat="1" applyFont="1" applyAlignment="1">
      <alignment horizontal="center"/>
    </xf>
    <xf numFmtId="10" fontId="17" fillId="0" borderId="0" xfId="0" applyNumberFormat="1" applyFont="1" applyAlignment="1">
      <alignment horizontal="center"/>
    </xf>
    <xf numFmtId="0" fontId="17" fillId="0" borderId="0" xfId="0" applyFont="1" applyAlignment="1">
      <alignment horizontal="center"/>
    </xf>
    <xf numFmtId="169" fontId="5" fillId="0" borderId="0" xfId="0" applyNumberFormat="1" applyFont="1"/>
    <xf numFmtId="169" fontId="15" fillId="0" borderId="0" xfId="0" applyNumberFormat="1" applyFont="1" applyAlignment="1">
      <alignment horizontal="center"/>
    </xf>
    <xf numFmtId="176" fontId="1" fillId="0" borderId="0" xfId="0" applyNumberFormat="1" applyFont="1" applyAlignment="1">
      <alignment horizontal="center"/>
    </xf>
    <xf numFmtId="172" fontId="15" fillId="0" borderId="0" xfId="0" applyNumberFormat="1" applyFont="1" applyAlignment="1">
      <alignment horizontal="center"/>
    </xf>
    <xf numFmtId="175" fontId="15" fillId="0" borderId="0" xfId="0" applyNumberFormat="1" applyFont="1" applyAlignment="1">
      <alignment horizontal="center"/>
    </xf>
    <xf numFmtId="0" fontId="25" fillId="0" borderId="0" xfId="0" applyFont="1" applyAlignment="1">
      <alignment horizontal="center"/>
    </xf>
    <xf numFmtId="175" fontId="16" fillId="0" borderId="0" xfId="0" applyNumberFormat="1" applyFont="1" applyAlignment="1">
      <alignment horizontal="center"/>
    </xf>
    <xf numFmtId="10" fontId="27" fillId="0" borderId="0" xfId="0" applyNumberFormat="1" applyFont="1" applyAlignment="1">
      <alignment horizontal="center"/>
    </xf>
    <xf numFmtId="0" fontId="27" fillId="0" borderId="0" xfId="0" applyFont="1" applyAlignment="1">
      <alignment horizontal="center"/>
    </xf>
    <xf numFmtId="175" fontId="25" fillId="0" borderId="0" xfId="0" applyNumberFormat="1" applyFont="1" applyAlignment="1">
      <alignment horizontal="center"/>
    </xf>
    <xf numFmtId="172" fontId="25" fillId="0" borderId="0" xfId="0" applyNumberFormat="1" applyFont="1" applyAlignment="1">
      <alignment horizontal="center"/>
    </xf>
    <xf numFmtId="166" fontId="9" fillId="0" borderId="0" xfId="1" applyFont="1" applyAlignment="1" applyProtection="1">
      <alignment horizontal="center" vertical="center" wrapText="1"/>
    </xf>
    <xf numFmtId="4" fontId="16" fillId="0" borderId="0" xfId="0" applyNumberFormat="1" applyFont="1" applyAlignment="1">
      <alignment horizontal="center" vertical="center" wrapText="1"/>
    </xf>
    <xf numFmtId="177" fontId="16" fillId="0" borderId="0" xfId="0" applyNumberFormat="1" applyFont="1" applyAlignment="1">
      <alignment horizontal="right" vertical="center" wrapText="1"/>
    </xf>
    <xf numFmtId="175" fontId="16" fillId="0" borderId="0" xfId="0" applyNumberFormat="1" applyFont="1" applyAlignment="1">
      <alignment horizontal="right" vertical="center" wrapText="1"/>
    </xf>
    <xf numFmtId="172" fontId="19" fillId="0" borderId="0" xfId="0" applyNumberFormat="1" applyFont="1" applyAlignment="1">
      <alignment horizontal="center"/>
    </xf>
    <xf numFmtId="175" fontId="19" fillId="0" borderId="0" xfId="0" applyNumberFormat="1" applyFont="1" applyAlignment="1">
      <alignment horizontal="center"/>
    </xf>
    <xf numFmtId="3" fontId="16" fillId="0" borderId="0" xfId="0" applyNumberFormat="1" applyFont="1" applyAlignment="1">
      <alignment horizontal="center" vertical="center" wrapText="1"/>
    </xf>
    <xf numFmtId="0" fontId="16" fillId="0" borderId="0" xfId="0" applyFont="1" applyAlignment="1">
      <alignment horizontal="center" wrapText="1"/>
    </xf>
    <xf numFmtId="179" fontId="16" fillId="0" borderId="0" xfId="0" applyNumberFormat="1" applyFont="1" applyAlignment="1">
      <alignment horizontal="right" vertical="center" wrapText="1"/>
    </xf>
    <xf numFmtId="0" fontId="26" fillId="0" borderId="0" xfId="0" applyFont="1" applyAlignment="1">
      <alignment horizontal="center"/>
    </xf>
    <xf numFmtId="0" fontId="19" fillId="0" borderId="0" xfId="0" applyFont="1" applyAlignment="1">
      <alignment horizontal="center"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64" fontId="16" fillId="0" borderId="0" xfId="0" applyNumberFormat="1" applyFont="1" applyAlignment="1">
      <alignment horizontal="center"/>
    </xf>
    <xf numFmtId="0" fontId="16" fillId="0" borderId="0" xfId="0" applyFont="1" applyAlignment="1">
      <alignment horizontal="left" vertical="center" wrapText="1"/>
    </xf>
    <xf numFmtId="0" fontId="19" fillId="0" borderId="0" xfId="0" applyFont="1" applyAlignment="1">
      <alignment horizontal="left" vertical="center" wrapText="1"/>
    </xf>
    <xf numFmtId="176" fontId="16" fillId="0" borderId="0" xfId="0" applyNumberFormat="1" applyFont="1" applyAlignment="1">
      <alignment horizontal="left" vertical="center" wrapText="1"/>
    </xf>
    <xf numFmtId="4" fontId="16" fillId="0" borderId="0" xfId="0" applyNumberFormat="1" applyFont="1" applyAlignment="1">
      <alignment horizontal="center"/>
    </xf>
    <xf numFmtId="176" fontId="19" fillId="0" borderId="0" xfId="0" applyNumberFormat="1" applyFont="1" applyAlignment="1">
      <alignment horizontal="left" vertical="center" wrapText="1"/>
    </xf>
    <xf numFmtId="177" fontId="16" fillId="0" borderId="0" xfId="0" applyNumberFormat="1" applyFont="1" applyAlignment="1">
      <alignment horizontal="center"/>
    </xf>
    <xf numFmtId="179" fontId="16" fillId="0" borderId="0" xfId="0" applyNumberFormat="1" applyFont="1" applyAlignment="1">
      <alignment horizontal="center"/>
    </xf>
    <xf numFmtId="176" fontId="16" fillId="0" borderId="0" xfId="0" applyNumberFormat="1" applyFont="1" applyAlignment="1">
      <alignment horizontal="center"/>
    </xf>
    <xf numFmtId="187" fontId="0" fillId="0" borderId="112" xfId="9" applyNumberFormat="1" applyFont="1" applyFill="1" applyBorder="1" applyAlignment="1" applyProtection="1">
      <protection locked="0"/>
    </xf>
    <xf numFmtId="9" fontId="9" fillId="0" borderId="131" xfId="2" applyFont="1" applyFill="1" applyBorder="1" applyAlignment="1" applyProtection="1">
      <alignment horizontal="center" vertical="center"/>
      <protection locked="0"/>
    </xf>
    <xf numFmtId="0" fontId="16" fillId="0" borderId="0" xfId="0" applyFont="1" applyAlignment="1">
      <alignment vertical="center"/>
    </xf>
    <xf numFmtId="0" fontId="8" fillId="2" borderId="89" xfId="0" applyFont="1" applyFill="1" applyBorder="1" applyAlignment="1">
      <alignment horizontal="center" vertical="top" wrapText="1"/>
    </xf>
    <xf numFmtId="0" fontId="16" fillId="2" borderId="1" xfId="0" applyFont="1" applyFill="1" applyBorder="1" applyAlignment="1">
      <alignment vertical="center"/>
    </xf>
    <xf numFmtId="0" fontId="28" fillId="3" borderId="88" xfId="0" applyFont="1" applyFill="1" applyBorder="1" applyAlignment="1">
      <alignment horizontal="center" vertical="center" textRotation="90" wrapText="1"/>
    </xf>
    <xf numFmtId="10" fontId="16" fillId="3" borderId="88" xfId="0" applyNumberFormat="1" applyFont="1" applyFill="1" applyBorder="1" applyAlignment="1">
      <alignment horizontal="center" vertical="center" wrapText="1"/>
    </xf>
    <xf numFmtId="0" fontId="19" fillId="3" borderId="88" xfId="0" applyFont="1" applyFill="1" applyBorder="1" applyAlignment="1">
      <alignment horizontal="center" vertical="center" wrapText="1"/>
    </xf>
    <xf numFmtId="167" fontId="16" fillId="14" borderId="39" xfId="0" applyNumberFormat="1" applyFont="1" applyFill="1" applyBorder="1" applyAlignment="1">
      <alignment vertical="center"/>
    </xf>
    <xf numFmtId="9" fontId="16" fillId="3" borderId="39" xfId="0" applyNumberFormat="1" applyFont="1" applyFill="1" applyBorder="1" applyAlignment="1">
      <alignment vertical="center"/>
    </xf>
    <xf numFmtId="0" fontId="47" fillId="0" borderId="0" xfId="0" applyFont="1"/>
    <xf numFmtId="0" fontId="47" fillId="0" borderId="73" xfId="0" applyFont="1" applyBorder="1"/>
    <xf numFmtId="167" fontId="16" fillId="15" borderId="39" xfId="0" applyNumberFormat="1" applyFont="1" applyFill="1" applyBorder="1" applyAlignment="1">
      <alignment vertical="center"/>
    </xf>
    <xf numFmtId="9" fontId="16" fillId="4" borderId="39" xfId="0" applyNumberFormat="1" applyFont="1" applyFill="1" applyBorder="1" applyAlignment="1">
      <alignment vertical="center"/>
    </xf>
    <xf numFmtId="166" fontId="0" fillId="0" borderId="0" xfId="1" applyFont="1" applyProtection="1"/>
    <xf numFmtId="166" fontId="0" fillId="0" borderId="0" xfId="0" applyNumberFormat="1"/>
    <xf numFmtId="44" fontId="0" fillId="0" borderId="0" xfId="8" applyFont="1" applyProtection="1"/>
    <xf numFmtId="10" fontId="19" fillId="3" borderId="99" xfId="0" applyNumberFormat="1" applyFont="1" applyFill="1" applyBorder="1" applyAlignment="1">
      <alignment horizontal="center" vertical="center" wrapText="1"/>
    </xf>
    <xf numFmtId="2" fontId="19" fillId="3" borderId="99" xfId="0" applyNumberFormat="1"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32" fillId="0" borderId="0" xfId="0" applyFont="1" applyAlignment="1">
      <alignment vertical="center"/>
    </xf>
    <xf numFmtId="0" fontId="16" fillId="2" borderId="1" xfId="0" applyFont="1" applyFill="1" applyBorder="1" applyAlignment="1">
      <alignment horizontal="left" vertical="center"/>
    </xf>
    <xf numFmtId="10" fontId="16" fillId="2" borderId="1" xfId="0" applyNumberFormat="1" applyFont="1" applyFill="1" applyBorder="1" applyAlignment="1">
      <alignment vertical="center"/>
    </xf>
    <xf numFmtId="10" fontId="29" fillId="2" borderId="1" xfId="0" applyNumberFormat="1" applyFont="1" applyFill="1" applyBorder="1" applyAlignment="1">
      <alignment vertical="center"/>
    </xf>
    <xf numFmtId="0" fontId="16" fillId="2" borderId="1" xfId="0" applyFont="1" applyFill="1" applyBorder="1" applyAlignment="1">
      <alignment vertical="top"/>
    </xf>
    <xf numFmtId="6" fontId="33" fillId="0" borderId="0" xfId="0" applyNumberFormat="1" applyFont="1" applyAlignment="1">
      <alignment horizontal="center" vertical="center" wrapText="1"/>
    </xf>
    <xf numFmtId="10" fontId="16" fillId="0" borderId="0" xfId="0" applyNumberFormat="1" applyFont="1" applyAlignment="1">
      <alignment vertical="center"/>
    </xf>
    <xf numFmtId="0" fontId="16" fillId="0" borderId="0" xfId="0" applyFont="1" applyAlignment="1">
      <alignment horizontal="left" vertical="center"/>
    </xf>
    <xf numFmtId="0" fontId="50" fillId="0" borderId="73" xfId="7"/>
    <xf numFmtId="0" fontId="19" fillId="3" borderId="65" xfId="6" applyFont="1" applyFill="1" applyBorder="1" applyAlignment="1">
      <alignment horizontal="center" vertical="center" wrapText="1"/>
    </xf>
    <xf numFmtId="0" fontId="19" fillId="3" borderId="54" xfId="6" applyFont="1" applyFill="1" applyBorder="1" applyAlignment="1">
      <alignment vertical="center" wrapText="1"/>
    </xf>
    <xf numFmtId="0" fontId="19" fillId="3" borderId="110" xfId="6" applyFont="1" applyFill="1" applyBorder="1" applyAlignment="1">
      <alignment vertical="center" wrapText="1"/>
    </xf>
    <xf numFmtId="0" fontId="19" fillId="3" borderId="109" xfId="6" applyFont="1" applyFill="1" applyBorder="1" applyAlignment="1">
      <alignment vertical="center" wrapText="1"/>
    </xf>
    <xf numFmtId="0" fontId="8" fillId="3" borderId="33" xfId="6" applyFont="1" applyFill="1" applyBorder="1" applyAlignment="1">
      <alignment horizontal="center" vertical="center" wrapText="1"/>
    </xf>
    <xf numFmtId="0" fontId="9" fillId="3" borderId="68" xfId="6" applyFont="1" applyFill="1" applyBorder="1" applyAlignment="1">
      <alignment horizontal="center" vertical="center" wrapText="1"/>
    </xf>
    <xf numFmtId="0" fontId="9" fillId="3" borderId="39" xfId="6" applyFont="1" applyFill="1" applyBorder="1" applyAlignment="1">
      <alignment horizontal="center" vertical="center" wrapText="1"/>
    </xf>
    <xf numFmtId="0" fontId="19" fillId="17" borderId="58" xfId="6" applyFont="1" applyFill="1" applyBorder="1" applyAlignment="1">
      <alignment horizontal="center" vertical="center" wrapText="1"/>
    </xf>
    <xf numFmtId="0" fontId="19" fillId="3" borderId="108" xfId="6" applyFont="1" applyFill="1" applyBorder="1" applyAlignment="1">
      <alignment horizontal="center" vertical="center" wrapText="1"/>
    </xf>
    <xf numFmtId="0" fontId="19" fillId="3" borderId="68" xfId="6" applyFont="1" applyFill="1" applyBorder="1" applyAlignment="1">
      <alignment horizontal="center" vertical="center" wrapText="1"/>
    </xf>
    <xf numFmtId="0" fontId="19" fillId="3" borderId="68" xfId="6" applyFont="1" applyFill="1" applyBorder="1" applyAlignment="1">
      <alignment horizontal="center" vertical="top" wrapText="1"/>
    </xf>
    <xf numFmtId="0" fontId="19" fillId="3" borderId="104" xfId="6" applyFont="1" applyFill="1" applyBorder="1" applyAlignment="1">
      <alignment horizontal="center" vertical="top" wrapText="1"/>
    </xf>
    <xf numFmtId="0" fontId="33" fillId="9" borderId="85" xfId="6" applyFont="1" applyFill="1" applyBorder="1" applyAlignment="1">
      <alignment horizontal="left" vertical="center" wrapText="1"/>
    </xf>
    <xf numFmtId="4" fontId="16" fillId="0" borderId="112" xfId="6" applyNumberFormat="1" applyFont="1" applyBorder="1" applyAlignment="1">
      <alignment horizontal="center" vertical="center" wrapText="1"/>
    </xf>
    <xf numFmtId="4" fontId="16" fillId="0" borderId="75" xfId="6" applyNumberFormat="1" applyFont="1" applyBorder="1" applyAlignment="1">
      <alignment horizontal="center" vertical="center" wrapText="1"/>
    </xf>
    <xf numFmtId="0" fontId="33" fillId="11" borderId="67" xfId="6" applyFont="1" applyFill="1" applyBorder="1" applyAlignment="1">
      <alignment horizontal="left" vertical="center" wrapText="1"/>
    </xf>
    <xf numFmtId="176" fontId="16" fillId="0" borderId="112" xfId="6" applyNumberFormat="1" applyFont="1" applyBorder="1" applyAlignment="1">
      <alignment horizontal="center" vertical="center"/>
    </xf>
    <xf numFmtId="176" fontId="16" fillId="0" borderId="39" xfId="6" applyNumberFormat="1" applyFont="1" applyBorder="1" applyAlignment="1">
      <alignment horizontal="center" vertical="center"/>
    </xf>
    <xf numFmtId="0" fontId="33" fillId="9" borderId="67" xfId="6" applyFont="1" applyFill="1" applyBorder="1" applyAlignment="1">
      <alignment horizontal="left" vertical="center" wrapText="1"/>
    </xf>
    <xf numFmtId="183" fontId="16" fillId="0" borderId="112" xfId="6" applyNumberFormat="1" applyFont="1" applyBorder="1" applyAlignment="1">
      <alignment horizontal="center" vertical="center"/>
    </xf>
    <xf numFmtId="183" fontId="16" fillId="0" borderId="39" xfId="6" applyNumberFormat="1" applyFont="1" applyBorder="1" applyAlignment="1">
      <alignment horizontal="center" vertical="center"/>
    </xf>
    <xf numFmtId="172" fontId="16" fillId="0" borderId="112" xfId="6" applyNumberFormat="1" applyFont="1" applyBorder="1" applyAlignment="1">
      <alignment horizontal="center" vertical="center"/>
    </xf>
    <xf numFmtId="172" fontId="16" fillId="0" borderId="39" xfId="6" applyNumberFormat="1" applyFont="1" applyBorder="1" applyAlignment="1">
      <alignment horizontal="center" vertical="center"/>
    </xf>
    <xf numFmtId="0" fontId="38" fillId="11" borderId="67" xfId="6" applyFont="1" applyFill="1" applyBorder="1" applyAlignment="1">
      <alignment horizontal="left" vertical="center" wrapText="1"/>
    </xf>
    <xf numFmtId="176" fontId="16" fillId="0" borderId="57" xfId="6" applyNumberFormat="1" applyFont="1" applyBorder="1" applyAlignment="1">
      <alignment horizontal="center" vertical="center"/>
    </xf>
    <xf numFmtId="176" fontId="33" fillId="11" borderId="67" xfId="6" applyNumberFormat="1" applyFont="1" applyFill="1" applyBorder="1" applyAlignment="1">
      <alignment horizontal="left" vertical="center" wrapText="1"/>
    </xf>
    <xf numFmtId="176" fontId="40" fillId="3" borderId="80" xfId="6" applyNumberFormat="1" applyFont="1" applyFill="1" applyBorder="1" applyAlignment="1">
      <alignment horizontal="left" vertical="center" wrapText="1"/>
    </xf>
    <xf numFmtId="176" fontId="40" fillId="14" borderId="133" xfId="6" applyNumberFormat="1" applyFont="1" applyFill="1" applyBorder="1" applyAlignment="1">
      <alignment horizontal="center" vertical="center" wrapText="1"/>
    </xf>
    <xf numFmtId="176" fontId="40" fillId="14" borderId="71" xfId="6" applyNumberFormat="1" applyFont="1" applyFill="1" applyBorder="1" applyAlignment="1">
      <alignment horizontal="center" vertical="center" wrapText="1"/>
    </xf>
    <xf numFmtId="176" fontId="40" fillId="14" borderId="39" xfId="6" applyNumberFormat="1" applyFont="1" applyFill="1" applyBorder="1" applyAlignment="1">
      <alignment horizontal="center" vertical="center" wrapText="1"/>
    </xf>
    <xf numFmtId="176" fontId="40" fillId="14" borderId="80" xfId="6" applyNumberFormat="1" applyFont="1" applyFill="1" applyBorder="1" applyAlignment="1">
      <alignment horizontal="center" vertical="center" wrapText="1"/>
    </xf>
    <xf numFmtId="176" fontId="19" fillId="14" borderId="112" xfId="6" applyNumberFormat="1" applyFont="1" applyFill="1" applyBorder="1" applyAlignment="1">
      <alignment vertical="center" wrapText="1"/>
    </xf>
    <xf numFmtId="0" fontId="40" fillId="3" borderId="80" xfId="6" applyFont="1" applyFill="1" applyBorder="1" applyAlignment="1">
      <alignment horizontal="left" vertical="center" wrapText="1"/>
    </xf>
    <xf numFmtId="172" fontId="40" fillId="14" borderId="112" xfId="6" applyNumberFormat="1" applyFont="1" applyFill="1" applyBorder="1" applyAlignment="1">
      <alignment horizontal="center" vertical="center" wrapText="1"/>
    </xf>
    <xf numFmtId="172" fontId="40" fillId="14" borderId="39" xfId="6" applyNumberFormat="1" applyFont="1" applyFill="1" applyBorder="1" applyAlignment="1">
      <alignment horizontal="center" vertical="center" wrapText="1"/>
    </xf>
    <xf numFmtId="172" fontId="40" fillId="14" borderId="80" xfId="6" applyNumberFormat="1" applyFont="1" applyFill="1" applyBorder="1" applyAlignment="1">
      <alignment horizontal="center" vertical="center" wrapText="1"/>
    </xf>
    <xf numFmtId="0" fontId="19" fillId="14" borderId="112" xfId="6" applyFont="1" applyFill="1" applyBorder="1" applyAlignment="1">
      <alignment vertical="center" wrapText="1"/>
    </xf>
    <xf numFmtId="176" fontId="40" fillId="14" borderId="112" xfId="6" applyNumberFormat="1" applyFont="1" applyFill="1" applyBorder="1" applyAlignment="1">
      <alignment horizontal="center" vertical="center" wrapText="1"/>
    </xf>
    <xf numFmtId="0" fontId="1" fillId="2" borderId="73" xfId="6" applyFont="1" applyFill="1"/>
    <xf numFmtId="4" fontId="1" fillId="2" borderId="73" xfId="6" applyNumberFormat="1" applyFont="1" applyFill="1"/>
    <xf numFmtId="4" fontId="1" fillId="2" borderId="73" xfId="6" applyNumberFormat="1" applyFont="1" applyFill="1" applyAlignment="1">
      <alignment horizontal="center"/>
    </xf>
    <xf numFmtId="4" fontId="1" fillId="2" borderId="73" xfId="6" applyNumberFormat="1" applyFont="1" applyFill="1" applyAlignment="1">
      <alignment vertical="center"/>
    </xf>
    <xf numFmtId="0" fontId="1" fillId="2" borderId="73" xfId="6" applyFont="1" applyFill="1" applyAlignment="1">
      <alignment horizontal="center"/>
    </xf>
    <xf numFmtId="0" fontId="1" fillId="0" borderId="73" xfId="6" applyFont="1"/>
    <xf numFmtId="184" fontId="9" fillId="0" borderId="73" xfId="6" applyNumberFormat="1" applyFont="1" applyAlignment="1">
      <alignment horizontal="center"/>
    </xf>
    <xf numFmtId="184" fontId="9" fillId="0" borderId="73" xfId="6" applyNumberFormat="1" applyFont="1" applyAlignment="1">
      <alignment horizontal="center" vertical="center"/>
    </xf>
    <xf numFmtId="0" fontId="1" fillId="0" borderId="73" xfId="6" applyFont="1" applyAlignment="1">
      <alignment horizontal="center" vertical="center"/>
    </xf>
    <xf numFmtId="0" fontId="1" fillId="0" borderId="73" xfId="6" applyFont="1" applyAlignment="1">
      <alignment horizontal="center"/>
    </xf>
    <xf numFmtId="0" fontId="1" fillId="0" borderId="73" xfId="6" applyFont="1" applyAlignment="1">
      <alignment vertical="center"/>
    </xf>
    <xf numFmtId="0" fontId="40" fillId="0" borderId="73" xfId="6" applyFont="1" applyAlignment="1">
      <alignment horizontal="center" vertical="center" wrapText="1"/>
    </xf>
    <xf numFmtId="0" fontId="14" fillId="0" borderId="73" xfId="6" applyFont="1"/>
    <xf numFmtId="0" fontId="16" fillId="2" borderId="73" xfId="6" applyFont="1" applyFill="1" applyAlignment="1">
      <alignment vertical="center"/>
    </xf>
    <xf numFmtId="0" fontId="13" fillId="0" borderId="73" xfId="6" applyFont="1"/>
    <xf numFmtId="0" fontId="53" fillId="0" borderId="73" xfId="6" applyFont="1"/>
    <xf numFmtId="176" fontId="16" fillId="0" borderId="112" xfId="6" applyNumberFormat="1" applyFont="1" applyBorder="1" applyAlignment="1" applyProtection="1">
      <alignment horizontal="center" vertical="center"/>
      <protection locked="0"/>
    </xf>
    <xf numFmtId="183" fontId="16" fillId="0" borderId="112" xfId="6" applyNumberFormat="1" applyFont="1" applyBorder="1" applyAlignment="1" applyProtection="1">
      <alignment horizontal="center" vertical="center"/>
      <protection locked="0"/>
    </xf>
    <xf numFmtId="172" fontId="16" fillId="0" borderId="112" xfId="6" applyNumberFormat="1" applyFont="1" applyBorder="1" applyAlignment="1" applyProtection="1">
      <alignment horizontal="center" vertical="center"/>
      <protection locked="0"/>
    </xf>
    <xf numFmtId="176" fontId="40" fillId="14" borderId="39" xfId="6" applyNumberFormat="1" applyFont="1" applyFill="1" applyBorder="1" applyAlignment="1" applyProtection="1">
      <alignment horizontal="center" vertical="center" wrapText="1"/>
      <protection locked="0"/>
    </xf>
    <xf numFmtId="4" fontId="16" fillId="0" borderId="112" xfId="6" applyNumberFormat="1" applyFont="1" applyBorder="1" applyAlignment="1" applyProtection="1">
      <alignment horizontal="center" vertical="center" wrapText="1"/>
      <protection locked="0"/>
    </xf>
    <xf numFmtId="176" fontId="40" fillId="14" borderId="112" xfId="6" applyNumberFormat="1" applyFont="1" applyFill="1" applyBorder="1" applyAlignment="1" applyProtection="1">
      <alignment horizontal="center" vertical="center" wrapText="1"/>
      <protection locked="0"/>
    </xf>
    <xf numFmtId="10" fontId="41" fillId="0" borderId="82" xfId="2" applyNumberFormat="1" applyFont="1" applyBorder="1" applyAlignment="1">
      <alignment wrapText="1"/>
    </xf>
    <xf numFmtId="9" fontId="29" fillId="0" borderId="112" xfId="2" applyFont="1" applyBorder="1" applyAlignment="1">
      <alignment wrapText="1"/>
    </xf>
    <xf numFmtId="172" fontId="37" fillId="0" borderId="39" xfId="6" applyNumberFormat="1" applyFont="1" applyBorder="1" applyAlignment="1">
      <alignment vertical="center" wrapText="1"/>
    </xf>
    <xf numFmtId="175" fontId="9" fillId="12" borderId="135" xfId="0" applyNumberFormat="1" applyFont="1" applyFill="1" applyBorder="1" applyAlignment="1" applyProtection="1">
      <alignment horizontal="right" vertical="center" wrapText="1"/>
      <protection locked="0"/>
    </xf>
    <xf numFmtId="175" fontId="9" fillId="13" borderId="160" xfId="0" applyNumberFormat="1" applyFont="1" applyFill="1" applyBorder="1" applyAlignment="1">
      <alignment horizontal="right" vertical="center" wrapText="1"/>
    </xf>
    <xf numFmtId="175" fontId="9" fillId="13" borderId="161" xfId="0" applyNumberFormat="1" applyFont="1" applyFill="1" applyBorder="1" applyAlignment="1">
      <alignment horizontal="right" vertical="center" wrapText="1"/>
    </xf>
    <xf numFmtId="175" fontId="9" fillId="13" borderId="161" xfId="0" applyNumberFormat="1" applyFont="1" applyFill="1" applyBorder="1" applyAlignment="1" applyProtection="1">
      <alignment horizontal="right" vertical="center" wrapText="1"/>
      <protection locked="0"/>
    </xf>
    <xf numFmtId="175" fontId="9" fillId="13" borderId="112" xfId="0" applyNumberFormat="1" applyFont="1" applyFill="1" applyBorder="1" applyAlignment="1">
      <alignment horizontal="right" vertical="center" wrapText="1"/>
    </xf>
    <xf numFmtId="175" fontId="9" fillId="13" borderId="112" xfId="0" applyNumberFormat="1" applyFont="1" applyFill="1" applyBorder="1" applyAlignment="1" applyProtection="1">
      <alignment horizontal="right" vertical="center" wrapText="1"/>
      <protection locked="0"/>
    </xf>
    <xf numFmtId="175" fontId="9" fillId="13" borderId="125" xfId="0" applyNumberFormat="1" applyFont="1" applyFill="1" applyBorder="1" applyAlignment="1">
      <alignment horizontal="right" vertical="center" wrapText="1"/>
    </xf>
    <xf numFmtId="175" fontId="9" fillId="13" borderId="125" xfId="0" applyNumberFormat="1" applyFont="1" applyFill="1" applyBorder="1" applyAlignment="1" applyProtection="1">
      <alignment horizontal="right" vertical="center" wrapText="1"/>
      <protection locked="0"/>
    </xf>
    <xf numFmtId="175" fontId="9" fillId="13" borderId="126" xfId="0" applyNumberFormat="1" applyFont="1" applyFill="1" applyBorder="1" applyAlignment="1" applyProtection="1">
      <alignment horizontal="right" vertical="center" wrapText="1"/>
      <protection locked="0"/>
    </xf>
    <xf numFmtId="49" fontId="32" fillId="0" borderId="112" xfId="6" applyNumberFormat="1" applyFont="1" applyBorder="1" applyAlignment="1">
      <alignment wrapText="1"/>
    </xf>
    <xf numFmtId="9" fontId="16" fillId="0" borderId="112" xfId="5" applyFont="1" applyFill="1" applyBorder="1" applyAlignment="1" applyProtection="1">
      <alignment horizontal="center" vertical="center" wrapText="1"/>
    </xf>
    <xf numFmtId="9" fontId="16" fillId="0" borderId="112" xfId="5" applyFont="1" applyFill="1" applyBorder="1" applyAlignment="1" applyProtection="1">
      <alignment horizontal="center" vertical="center" wrapText="1"/>
      <protection locked="0"/>
    </xf>
    <xf numFmtId="0" fontId="10" fillId="0" borderId="71" xfId="0" applyFont="1" applyBorder="1" applyAlignment="1">
      <alignment horizontal="center" vertical="center"/>
    </xf>
    <xf numFmtId="0" fontId="10" fillId="0" borderId="71" xfId="0" applyFont="1" applyBorder="1" applyAlignment="1">
      <alignment horizontal="left" vertical="center" wrapText="1"/>
    </xf>
    <xf numFmtId="0" fontId="10" fillId="0" borderId="71" xfId="0" applyFont="1" applyBorder="1" applyAlignment="1">
      <alignment horizontal="center" vertical="center" wrapText="1"/>
    </xf>
    <xf numFmtId="9" fontId="10" fillId="0" borderId="71" xfId="0" applyNumberFormat="1" applyFont="1" applyBorder="1" applyAlignment="1">
      <alignment horizontal="center" vertical="center"/>
    </xf>
    <xf numFmtId="0" fontId="10" fillId="0" borderId="71" xfId="0" applyFont="1" applyBorder="1" applyAlignment="1">
      <alignment vertical="center"/>
    </xf>
    <xf numFmtId="0" fontId="9" fillId="0" borderId="71" xfId="0" applyFont="1" applyBorder="1" applyAlignment="1">
      <alignment horizontal="center" vertical="center" wrapText="1"/>
    </xf>
    <xf numFmtId="167" fontId="10" fillId="0" borderId="71" xfId="0" applyNumberFormat="1" applyFont="1" applyBorder="1" applyAlignment="1">
      <alignment horizontal="center" vertical="center"/>
    </xf>
    <xf numFmtId="9" fontId="9" fillId="0" borderId="71" xfId="0" applyNumberFormat="1" applyFont="1" applyBorder="1" applyAlignment="1">
      <alignment horizontal="center" vertical="center" wrapText="1"/>
    </xf>
    <xf numFmtId="10" fontId="10" fillId="0" borderId="71" xfId="0" applyNumberFormat="1" applyFont="1" applyBorder="1" applyAlignment="1">
      <alignment horizontal="center" vertical="center"/>
    </xf>
    <xf numFmtId="9" fontId="10" fillId="0" borderId="71" xfId="0" applyNumberFormat="1" applyFont="1" applyBorder="1" applyAlignment="1">
      <alignment vertical="center"/>
    </xf>
    <xf numFmtId="10" fontId="11" fillId="0" borderId="71" xfId="0" applyNumberFormat="1" applyFont="1" applyBorder="1" applyAlignment="1">
      <alignment horizontal="center" vertical="center"/>
    </xf>
    <xf numFmtId="167" fontId="10" fillId="0" borderId="71" xfId="2" applyNumberFormat="1" applyFont="1" applyFill="1" applyBorder="1" applyAlignment="1" applyProtection="1">
      <alignment horizontal="center" vertical="center"/>
    </xf>
    <xf numFmtId="10" fontId="10" fillId="0" borderId="71" xfId="2" applyNumberFormat="1" applyFont="1" applyFill="1" applyBorder="1" applyAlignment="1" applyProtection="1">
      <alignment horizontal="center" vertical="center"/>
      <protection locked="0"/>
    </xf>
    <xf numFmtId="167" fontId="10" fillId="0" borderId="71" xfId="2" applyNumberFormat="1" applyFont="1" applyFill="1" applyBorder="1" applyAlignment="1" applyProtection="1">
      <alignment horizontal="center" vertical="center"/>
      <protection locked="0"/>
    </xf>
    <xf numFmtId="10" fontId="10" fillId="0" borderId="39" xfId="0" applyNumberFormat="1" applyFont="1" applyBorder="1" applyAlignment="1" applyProtection="1">
      <alignment horizontal="center" vertical="center"/>
      <protection locked="0"/>
    </xf>
    <xf numFmtId="10" fontId="10" fillId="0" borderId="39" xfId="0" applyNumberFormat="1" applyFont="1" applyBorder="1" applyAlignment="1" applyProtection="1">
      <alignment vertical="center"/>
      <protection locked="0"/>
    </xf>
    <xf numFmtId="167" fontId="10" fillId="0" borderId="39" xfId="0" applyNumberFormat="1" applyFont="1" applyBorder="1" applyAlignment="1" applyProtection="1">
      <alignment vertical="center"/>
      <protection locked="0"/>
    </xf>
    <xf numFmtId="10" fontId="9" fillId="0" borderId="39" xfId="0" applyNumberFormat="1" applyFont="1" applyBorder="1" applyAlignment="1" applyProtection="1">
      <alignment horizontal="center" vertical="center"/>
      <protection locked="0"/>
    </xf>
    <xf numFmtId="9" fontId="10" fillId="0" borderId="39" xfId="0" applyNumberFormat="1" applyFont="1" applyBorder="1" applyAlignment="1" applyProtection="1">
      <alignment horizontal="center" vertical="center"/>
      <protection locked="0"/>
    </xf>
    <xf numFmtId="0" fontId="9" fillId="0" borderId="39" xfId="0" applyFont="1" applyBorder="1" applyAlignment="1" applyProtection="1">
      <alignment horizontal="left" vertical="top" wrapText="1"/>
      <protection locked="0"/>
    </xf>
    <xf numFmtId="0" fontId="10" fillId="0" borderId="39" xfId="0" applyFont="1" applyBorder="1" applyAlignment="1" applyProtection="1">
      <alignment horizontal="center" vertical="center" wrapText="1"/>
      <protection locked="0"/>
    </xf>
    <xf numFmtId="0" fontId="10" fillId="0" borderId="39" xfId="0" applyFont="1" applyBorder="1" applyAlignment="1" applyProtection="1">
      <alignment horizontal="left" vertical="top" wrapText="1"/>
      <protection locked="0"/>
    </xf>
    <xf numFmtId="0" fontId="10" fillId="0" borderId="39" xfId="0" applyFont="1" applyBorder="1" applyAlignment="1">
      <alignment horizontal="center" vertical="center"/>
    </xf>
    <xf numFmtId="0" fontId="10" fillId="0" borderId="39" xfId="0" applyFont="1" applyBorder="1" applyAlignment="1">
      <alignment horizontal="left" vertical="center" wrapText="1"/>
    </xf>
    <xf numFmtId="0" fontId="10" fillId="0" borderId="39" xfId="0" applyFont="1" applyBorder="1" applyAlignment="1">
      <alignment horizontal="center" vertical="center" wrapText="1"/>
    </xf>
    <xf numFmtId="9" fontId="10" fillId="0" borderId="39" xfId="0" applyNumberFormat="1" applyFont="1" applyBorder="1" applyAlignment="1">
      <alignment horizontal="center" vertical="center"/>
    </xf>
    <xf numFmtId="0" fontId="10" fillId="0" borderId="39" xfId="0" applyFont="1" applyBorder="1" applyAlignment="1">
      <alignment vertical="center"/>
    </xf>
    <xf numFmtId="0" fontId="9" fillId="0" borderId="39" xfId="0" applyFont="1" applyBorder="1" applyAlignment="1">
      <alignment horizontal="center" vertical="center" wrapText="1"/>
    </xf>
    <xf numFmtId="167" fontId="10" fillId="0" borderId="39" xfId="0" applyNumberFormat="1" applyFont="1" applyBorder="1" applyAlignment="1">
      <alignment horizontal="center" vertical="center"/>
    </xf>
    <xf numFmtId="9" fontId="9" fillId="0" borderId="39" xfId="0" applyNumberFormat="1" applyFont="1" applyBorder="1" applyAlignment="1">
      <alignment horizontal="center" vertical="center" wrapText="1"/>
    </xf>
    <xf numFmtId="10" fontId="10" fillId="0" borderId="39" xfId="0" applyNumberFormat="1" applyFont="1" applyBorder="1" applyAlignment="1">
      <alignment horizontal="center" vertical="center"/>
    </xf>
    <xf numFmtId="9" fontId="10" fillId="0" borderId="39" xfId="0" applyNumberFormat="1" applyFont="1" applyBorder="1" applyAlignment="1">
      <alignment vertical="center"/>
    </xf>
    <xf numFmtId="2" fontId="10" fillId="0" borderId="39" xfId="0" applyNumberFormat="1" applyFont="1" applyBorder="1" applyAlignment="1">
      <alignment horizontal="center" vertical="center"/>
    </xf>
    <xf numFmtId="167" fontId="10" fillId="0" borderId="39" xfId="2" applyNumberFormat="1" applyFont="1" applyFill="1" applyBorder="1" applyAlignment="1" applyProtection="1">
      <alignment horizontal="center" vertical="center"/>
    </xf>
    <xf numFmtId="167" fontId="10" fillId="0" borderId="39" xfId="2" applyNumberFormat="1" applyFont="1" applyFill="1" applyBorder="1" applyAlignment="1" applyProtection="1">
      <alignment horizontal="center" vertical="center"/>
      <protection locked="0"/>
    </xf>
    <xf numFmtId="167" fontId="10" fillId="0" borderId="39" xfId="0" applyNumberFormat="1" applyFont="1" applyBorder="1" applyAlignment="1" applyProtection="1">
      <alignment horizontal="center" vertical="center"/>
      <protection locked="0"/>
    </xf>
    <xf numFmtId="1" fontId="9" fillId="0" borderId="112" xfId="0" applyNumberFormat="1" applyFont="1" applyBorder="1" applyAlignment="1">
      <alignment horizontal="center" vertical="center" wrapText="1"/>
    </xf>
    <xf numFmtId="4" fontId="9" fillId="0" borderId="112" xfId="0" applyNumberFormat="1" applyFont="1" applyBorder="1" applyAlignment="1">
      <alignment horizontal="center" vertical="center" wrapText="1"/>
    </xf>
    <xf numFmtId="3" fontId="9" fillId="0" borderId="112" xfId="0" applyNumberFormat="1" applyFont="1" applyBorder="1" applyAlignment="1">
      <alignment horizontal="center" vertical="center" wrapText="1"/>
    </xf>
    <xf numFmtId="0" fontId="9" fillId="0" borderId="112" xfId="0" applyFont="1" applyBorder="1" applyAlignment="1">
      <alignment horizontal="center" vertical="center"/>
    </xf>
    <xf numFmtId="3" fontId="9" fillId="0" borderId="112" xfId="0" applyNumberFormat="1" applyFont="1" applyBorder="1" applyAlignment="1" applyProtection="1">
      <alignment horizontal="center" vertical="center" wrapText="1"/>
      <protection locked="0"/>
    </xf>
    <xf numFmtId="174" fontId="9" fillId="0" borderId="112" xfId="0" applyNumberFormat="1" applyFont="1" applyBorder="1" applyAlignment="1" applyProtection="1">
      <alignment horizontal="center" vertical="center" wrapText="1"/>
      <protection locked="0"/>
    </xf>
    <xf numFmtId="10" fontId="22" fillId="0" borderId="112" xfId="0" applyNumberFormat="1" applyFont="1" applyBorder="1" applyAlignment="1" applyProtection="1">
      <alignment horizontal="center" vertical="center"/>
      <protection locked="0"/>
    </xf>
    <xf numFmtId="175" fontId="9" fillId="0" borderId="112" xfId="0" applyNumberFormat="1" applyFont="1" applyBorder="1" applyAlignment="1">
      <alignment horizontal="right" vertical="center" wrapText="1"/>
    </xf>
    <xf numFmtId="175" fontId="9" fillId="0" borderId="112" xfId="0" applyNumberFormat="1" applyFont="1" applyBorder="1" applyAlignment="1">
      <alignment horizontal="right" vertical="center"/>
    </xf>
    <xf numFmtId="176" fontId="9" fillId="0" borderId="112" xfId="0" applyNumberFormat="1" applyFont="1" applyBorder="1" applyAlignment="1">
      <alignment horizontal="center" vertical="center"/>
    </xf>
    <xf numFmtId="6" fontId="9" fillId="0" borderId="112" xfId="0" applyNumberFormat="1" applyFont="1" applyBorder="1" applyAlignment="1">
      <alignment horizontal="right" vertical="center" wrapText="1"/>
    </xf>
    <xf numFmtId="177" fontId="9" fillId="0" borderId="112" xfId="0" applyNumberFormat="1" applyFont="1" applyBorder="1" applyAlignment="1">
      <alignment horizontal="right" vertical="center" wrapText="1"/>
    </xf>
    <xf numFmtId="177" fontId="9" fillId="0" borderId="112" xfId="0" applyNumberFormat="1" applyFont="1" applyBorder="1" applyAlignment="1">
      <alignment horizontal="center" vertical="center" wrapText="1"/>
    </xf>
    <xf numFmtId="175" fontId="9" fillId="0" borderId="112" xfId="0" applyNumberFormat="1" applyFont="1" applyBorder="1" applyAlignment="1">
      <alignment horizontal="center" vertical="center" wrapText="1"/>
    </xf>
    <xf numFmtId="176" fontId="9" fillId="0" borderId="112" xfId="0" applyNumberFormat="1" applyFont="1" applyBorder="1" applyAlignment="1" applyProtection="1">
      <alignment horizontal="center" vertical="center"/>
      <protection locked="0"/>
    </xf>
    <xf numFmtId="172" fontId="9" fillId="0" borderId="112" xfId="0" applyNumberFormat="1" applyFont="1" applyBorder="1" applyAlignment="1" applyProtection="1">
      <alignment horizontal="center" vertical="center" wrapText="1"/>
      <protection locked="0"/>
    </xf>
    <xf numFmtId="2" fontId="9" fillId="0" borderId="112" xfId="0" applyNumberFormat="1" applyFont="1" applyBorder="1" applyAlignment="1">
      <alignment horizontal="center" vertical="center" wrapText="1"/>
    </xf>
    <xf numFmtId="3" fontId="9" fillId="0" borderId="112" xfId="0" applyNumberFormat="1" applyFont="1" applyBorder="1" applyAlignment="1">
      <alignment horizontal="center" vertical="center"/>
    </xf>
    <xf numFmtId="0" fontId="9" fillId="0" borderId="112" xfId="0" applyFont="1" applyBorder="1" applyAlignment="1" applyProtection="1">
      <alignment horizontal="center" vertical="center"/>
      <protection locked="0"/>
    </xf>
    <xf numFmtId="179" fontId="9" fillId="0" borderId="112" xfId="0" applyNumberFormat="1" applyFont="1" applyBorder="1" applyAlignment="1">
      <alignment horizontal="right" vertical="center" wrapText="1"/>
    </xf>
    <xf numFmtId="3" fontId="9" fillId="0" borderId="131" xfId="0" applyNumberFormat="1" applyFont="1" applyBorder="1" applyAlignment="1">
      <alignment horizontal="center" vertical="center" wrapText="1"/>
    </xf>
    <xf numFmtId="4" fontId="9" fillId="0" borderId="131" xfId="0" applyNumberFormat="1" applyFont="1" applyBorder="1" applyAlignment="1">
      <alignment horizontal="center" vertical="center" wrapText="1"/>
    </xf>
    <xf numFmtId="0" fontId="9" fillId="0" borderId="131" xfId="0" applyFont="1" applyBorder="1" applyAlignment="1">
      <alignment horizontal="center" vertical="center"/>
    </xf>
    <xf numFmtId="176" fontId="9" fillId="0" borderId="131" xfId="0" applyNumberFormat="1" applyFont="1" applyBorder="1" applyAlignment="1">
      <alignment horizontal="center" vertical="center" wrapText="1"/>
    </xf>
    <xf numFmtId="176" fontId="9" fillId="0" borderId="131" xfId="0" applyNumberFormat="1" applyFont="1" applyBorder="1" applyAlignment="1" applyProtection="1">
      <alignment horizontal="center" vertical="center" wrapText="1"/>
      <protection locked="0"/>
    </xf>
    <xf numFmtId="3" fontId="9" fillId="0" borderId="131" xfId="0" applyNumberFormat="1" applyFont="1" applyBorder="1" applyAlignment="1" applyProtection="1">
      <alignment horizontal="center" vertical="center" wrapText="1"/>
      <protection locked="0"/>
    </xf>
    <xf numFmtId="174" fontId="9" fillId="0" borderId="131" xfId="0" applyNumberFormat="1" applyFont="1" applyBorder="1" applyAlignment="1" applyProtection="1">
      <alignment horizontal="center" vertical="center" wrapText="1"/>
      <protection locked="0"/>
    </xf>
    <xf numFmtId="10" fontId="22" fillId="0" borderId="131" xfId="0" applyNumberFormat="1" applyFont="1" applyBorder="1" applyAlignment="1" applyProtection="1">
      <alignment horizontal="center" vertical="center"/>
      <protection locked="0"/>
    </xf>
    <xf numFmtId="4" fontId="9" fillId="0" borderId="133" xfId="0" applyNumberFormat="1" applyFont="1" applyBorder="1" applyAlignment="1">
      <alignment horizontal="center" vertical="center" wrapText="1"/>
    </xf>
    <xf numFmtId="3" fontId="9" fillId="0" borderId="133" xfId="0" applyNumberFormat="1" applyFont="1" applyBorder="1" applyAlignment="1">
      <alignment horizontal="center" vertical="center" wrapText="1"/>
    </xf>
    <xf numFmtId="0" fontId="9" fillId="0" borderId="133" xfId="0" applyFont="1" applyBorder="1" applyAlignment="1">
      <alignment horizontal="center" vertical="center"/>
    </xf>
    <xf numFmtId="9" fontId="9" fillId="0" borderId="133" xfId="0" applyNumberFormat="1" applyFont="1" applyBorder="1" applyAlignment="1">
      <alignment horizontal="right" vertical="center" wrapText="1"/>
    </xf>
    <xf numFmtId="9" fontId="9" fillId="0" borderId="133" xfId="0" applyNumberFormat="1" applyFont="1" applyBorder="1" applyAlignment="1">
      <alignment horizontal="center" vertical="center" wrapText="1"/>
    </xf>
    <xf numFmtId="3" fontId="9" fillId="0" borderId="133" xfId="0" applyNumberFormat="1" applyFont="1" applyBorder="1" applyAlignment="1" applyProtection="1">
      <alignment horizontal="center" vertical="center" wrapText="1"/>
      <protection locked="0"/>
    </xf>
    <xf numFmtId="174" fontId="9" fillId="0" borderId="133" xfId="0" applyNumberFormat="1" applyFont="1" applyBorder="1" applyAlignment="1" applyProtection="1">
      <alignment horizontal="center" vertical="center" wrapText="1"/>
      <protection locked="0"/>
    </xf>
    <xf numFmtId="10" fontId="22" fillId="0" borderId="133" xfId="0" applyNumberFormat="1" applyFont="1" applyBorder="1" applyAlignment="1" applyProtection="1">
      <alignment horizontal="center" vertical="center"/>
      <protection locked="0"/>
    </xf>
    <xf numFmtId="0" fontId="47" fillId="0" borderId="112" xfId="0" applyFont="1" applyBorder="1"/>
    <xf numFmtId="1" fontId="9" fillId="0" borderId="112" xfId="0" applyNumberFormat="1" applyFont="1" applyBorder="1" applyAlignment="1" applyProtection="1">
      <alignment horizontal="center" vertical="center"/>
      <protection locked="0"/>
    </xf>
    <xf numFmtId="9" fontId="9" fillId="0" borderId="131" xfId="0" applyNumberFormat="1" applyFont="1" applyBorder="1" applyAlignment="1">
      <alignment horizontal="center" vertical="center" wrapText="1"/>
    </xf>
    <xf numFmtId="4" fontId="9" fillId="0" borderId="131" xfId="0" applyNumberFormat="1" applyFont="1" applyBorder="1" applyAlignment="1" applyProtection="1">
      <alignment horizontal="center" vertical="center" wrapText="1"/>
      <protection locked="0"/>
    </xf>
    <xf numFmtId="2" fontId="9" fillId="0" borderId="133" xfId="0" applyNumberFormat="1" applyFont="1" applyBorder="1" applyAlignment="1">
      <alignment horizontal="center" vertical="center" wrapText="1"/>
    </xf>
    <xf numFmtId="1" fontId="9" fillId="0" borderId="133" xfId="0" applyNumberFormat="1" applyFont="1" applyBorder="1" applyAlignment="1" applyProtection="1">
      <alignment horizontal="center" vertical="center" wrapText="1"/>
      <protection locked="0"/>
    </xf>
    <xf numFmtId="176" fontId="9" fillId="0" borderId="112" xfId="0" applyNumberFormat="1" applyFont="1" applyBorder="1" applyAlignment="1" applyProtection="1">
      <alignment horizontal="center" vertical="center" wrapText="1"/>
      <protection locked="0"/>
    </xf>
    <xf numFmtId="180" fontId="9" fillId="0" borderId="112" xfId="0" applyNumberFormat="1" applyFont="1" applyBorder="1" applyAlignment="1" applyProtection="1">
      <alignment horizontal="center" vertical="center"/>
      <protection locked="0"/>
    </xf>
    <xf numFmtId="1" fontId="9" fillId="0" borderId="112" xfId="0" applyNumberFormat="1" applyFont="1" applyBorder="1" applyAlignment="1" applyProtection="1">
      <alignment horizontal="center" vertical="center" wrapText="1"/>
      <protection locked="0"/>
    </xf>
    <xf numFmtId="4" fontId="9" fillId="0" borderId="112" xfId="0" applyNumberFormat="1" applyFont="1" applyBorder="1" applyAlignment="1" applyProtection="1">
      <alignment horizontal="center" vertical="center" wrapText="1"/>
      <protection locked="0"/>
    </xf>
    <xf numFmtId="180" fontId="9" fillId="0" borderId="131" xfId="0" applyNumberFormat="1" applyFont="1" applyBorder="1" applyAlignment="1" applyProtection="1">
      <alignment horizontal="center" vertical="center"/>
      <protection locked="0"/>
    </xf>
    <xf numFmtId="1" fontId="9" fillId="0" borderId="131" xfId="0" applyNumberFormat="1" applyFont="1" applyBorder="1" applyAlignment="1" applyProtection="1">
      <alignment horizontal="center" vertical="center" wrapText="1"/>
      <protection locked="0"/>
    </xf>
    <xf numFmtId="1" fontId="9" fillId="0" borderId="133" xfId="0" applyNumberFormat="1" applyFont="1" applyBorder="1" applyAlignment="1">
      <alignment horizontal="center" vertical="center" wrapText="1"/>
    </xf>
    <xf numFmtId="166" fontId="0" fillId="0" borderId="133" xfId="0" applyNumberFormat="1" applyBorder="1"/>
    <xf numFmtId="181" fontId="22" fillId="0" borderId="112" xfId="0" applyNumberFormat="1" applyFont="1" applyBorder="1"/>
    <xf numFmtId="178" fontId="9" fillId="0" borderId="112" xfId="0" applyNumberFormat="1" applyFont="1" applyBorder="1" applyAlignment="1" applyProtection="1">
      <alignment horizontal="center" vertical="center" wrapText="1"/>
      <protection locked="0"/>
    </xf>
    <xf numFmtId="175" fontId="9" fillId="0" borderId="112" xfId="0" applyNumberFormat="1" applyFont="1" applyBorder="1" applyAlignment="1">
      <alignment horizontal="center" vertical="center"/>
    </xf>
    <xf numFmtId="39" fontId="9" fillId="0" borderId="131" xfId="0" applyNumberFormat="1" applyFont="1" applyBorder="1" applyAlignment="1" applyProtection="1">
      <alignment horizontal="center" vertical="center"/>
      <protection locked="0"/>
    </xf>
    <xf numFmtId="2" fontId="9" fillId="0" borderId="133" xfId="0" applyNumberFormat="1" applyFont="1" applyBorder="1" applyAlignment="1">
      <alignment horizontal="center" vertical="center"/>
    </xf>
    <xf numFmtId="182" fontId="9" fillId="0" borderId="133" xfId="0" applyNumberFormat="1" applyFont="1" applyBorder="1" applyAlignment="1">
      <alignment horizontal="center" vertical="center" wrapText="1"/>
    </xf>
    <xf numFmtId="177" fontId="9" fillId="0" borderId="112" xfId="0" applyNumberFormat="1" applyFont="1" applyBorder="1" applyAlignment="1">
      <alignment horizontal="right" vertical="center"/>
    </xf>
    <xf numFmtId="177" fontId="9" fillId="0" borderId="112" xfId="0" applyNumberFormat="1" applyFont="1" applyBorder="1" applyAlignment="1">
      <alignment horizontal="center" vertical="center"/>
    </xf>
    <xf numFmtId="175" fontId="24" fillId="0" borderId="112" xfId="0" applyNumberFormat="1" applyFont="1" applyBorder="1" applyAlignment="1">
      <alignment horizontal="right" vertical="center"/>
    </xf>
    <xf numFmtId="4" fontId="9" fillId="0" borderId="131" xfId="0" applyNumberFormat="1" applyFont="1" applyBorder="1" applyAlignment="1">
      <alignment horizontal="center" vertical="center"/>
    </xf>
    <xf numFmtId="174" fontId="9" fillId="0" borderId="133" xfId="0" applyNumberFormat="1" applyFont="1" applyBorder="1" applyAlignment="1">
      <alignment horizontal="center" vertical="center" wrapText="1"/>
    </xf>
    <xf numFmtId="3" fontId="22" fillId="0" borderId="112" xfId="0" applyNumberFormat="1" applyFont="1" applyBorder="1"/>
    <xf numFmtId="176" fontId="9" fillId="0" borderId="131" xfId="0" applyNumberFormat="1" applyFont="1" applyBorder="1" applyAlignment="1" applyProtection="1">
      <alignment horizontal="center" vertical="center"/>
      <protection locked="0"/>
    </xf>
    <xf numFmtId="175" fontId="9" fillId="0" borderId="133" xfId="0" applyNumberFormat="1" applyFont="1" applyBorder="1" applyAlignment="1">
      <alignment horizontal="right" vertical="center" wrapText="1"/>
    </xf>
    <xf numFmtId="10" fontId="9" fillId="0" borderId="133" xfId="2" applyNumberFormat="1" applyFont="1" applyFill="1" applyBorder="1" applyAlignment="1" applyProtection="1">
      <alignment horizontal="center" vertical="center" wrapText="1"/>
      <protection locked="0"/>
    </xf>
    <xf numFmtId="175" fontId="9" fillId="0" borderId="112" xfId="0" applyNumberFormat="1" applyFont="1" applyBorder="1" applyAlignment="1" applyProtection="1">
      <alignment horizontal="center" vertical="center" wrapText="1"/>
      <protection locked="0"/>
    </xf>
    <xf numFmtId="2" fontId="9" fillId="0" borderId="112" xfId="0" applyNumberFormat="1" applyFont="1" applyBorder="1" applyAlignment="1" applyProtection="1">
      <alignment horizontal="center" vertical="center" wrapText="1"/>
      <protection locked="0"/>
    </xf>
    <xf numFmtId="2" fontId="9" fillId="0" borderId="131" xfId="0" applyNumberFormat="1" applyFont="1" applyBorder="1" applyAlignment="1">
      <alignment horizontal="center" vertical="center" wrapText="1"/>
    </xf>
    <xf numFmtId="175" fontId="9" fillId="0" borderId="131" xfId="0" applyNumberFormat="1" applyFont="1" applyBorder="1" applyAlignment="1">
      <alignment horizontal="right" vertical="center" wrapText="1"/>
    </xf>
    <xf numFmtId="2" fontId="9" fillId="0" borderId="131" xfId="0" applyNumberFormat="1" applyFont="1" applyBorder="1" applyAlignment="1" applyProtection="1">
      <alignment horizontal="center" vertical="center" wrapText="1"/>
      <protection locked="0"/>
    </xf>
    <xf numFmtId="175" fontId="9" fillId="13" borderId="162" xfId="0" applyNumberFormat="1" applyFont="1" applyFill="1" applyBorder="1" applyAlignment="1" applyProtection="1">
      <alignment horizontal="right" vertical="center" wrapText="1"/>
      <protection locked="0"/>
    </xf>
    <xf numFmtId="175" fontId="9" fillId="13" borderId="123" xfId="0" applyNumberFormat="1" applyFont="1" applyFill="1" applyBorder="1" applyAlignment="1" applyProtection="1">
      <alignment horizontal="right" vertical="center" wrapText="1"/>
      <protection locked="0"/>
    </xf>
    <xf numFmtId="167" fontId="16" fillId="0" borderId="39" xfId="0" applyNumberFormat="1" applyFont="1" applyBorder="1" applyAlignment="1">
      <alignment vertical="center"/>
    </xf>
    <xf numFmtId="167" fontId="16" fillId="0" borderId="39" xfId="0" applyNumberFormat="1" applyFont="1" applyBorder="1" applyAlignment="1" applyProtection="1">
      <alignment vertical="center"/>
      <protection locked="0"/>
    </xf>
    <xf numFmtId="10" fontId="30" fillId="0" borderId="39" xfId="0" applyNumberFormat="1" applyFont="1" applyBorder="1" applyAlignment="1">
      <alignment horizontal="center" vertical="center" wrapText="1"/>
    </xf>
    <xf numFmtId="10" fontId="30" fillId="0" borderId="39" xfId="0" applyNumberFormat="1" applyFont="1" applyBorder="1" applyAlignment="1" applyProtection="1">
      <alignment horizontal="center" vertical="center" wrapText="1"/>
      <protection locked="0"/>
    </xf>
    <xf numFmtId="9" fontId="31" fillId="0" borderId="39" xfId="0" applyNumberFormat="1" applyFont="1" applyBorder="1" applyAlignment="1">
      <alignment horizontal="center" vertical="center" wrapText="1"/>
    </xf>
    <xf numFmtId="0" fontId="6" fillId="3" borderId="21" xfId="0" applyFont="1" applyFill="1" applyBorder="1" applyAlignment="1">
      <alignment horizontal="left" vertical="center" wrapText="1"/>
    </xf>
    <xf numFmtId="0" fontId="3" fillId="0" borderId="6" xfId="0" applyFont="1" applyBorder="1"/>
    <xf numFmtId="0" fontId="3" fillId="0" borderId="7"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6" fillId="0" borderId="19" xfId="0" applyFont="1" applyBorder="1" applyAlignment="1">
      <alignment horizontal="left" vertical="center" wrapText="1"/>
    </xf>
    <xf numFmtId="0" fontId="3" fillId="0" borderId="17" xfId="0" applyFont="1" applyBorder="1"/>
    <xf numFmtId="0" fontId="3" fillId="0" borderId="20" xfId="0" applyFont="1" applyBorder="1"/>
    <xf numFmtId="0" fontId="6" fillId="0" borderId="13" xfId="0" applyFont="1" applyBorder="1" applyAlignment="1">
      <alignment horizontal="left" vertical="center" wrapText="1"/>
    </xf>
    <xf numFmtId="0" fontId="4" fillId="3" borderId="5" xfId="0" applyFont="1" applyFill="1" applyBorder="1" applyAlignment="1">
      <alignment horizontal="center" vertical="center" wrapText="1"/>
    </xf>
    <xf numFmtId="0" fontId="5" fillId="3" borderId="10" xfId="0" applyFont="1" applyFill="1" applyBorder="1" applyAlignment="1">
      <alignment horizontal="center"/>
    </xf>
    <xf numFmtId="0" fontId="3" fillId="0" borderId="11" xfId="0" applyFont="1" applyBorder="1"/>
    <xf numFmtId="0" fontId="3" fillId="0" borderId="12" xfId="0" applyFont="1" applyBorder="1"/>
    <xf numFmtId="0" fontId="4" fillId="2" borderId="16" xfId="0" applyFont="1" applyFill="1" applyBorder="1" applyAlignment="1">
      <alignment vertical="center" wrapText="1"/>
    </xf>
    <xf numFmtId="0" fontId="3" fillId="0" borderId="18" xfId="0" applyFont="1" applyBorder="1"/>
    <xf numFmtId="0" fontId="4" fillId="2" borderId="19" xfId="0" applyFont="1" applyFill="1" applyBorder="1" applyAlignment="1">
      <alignment horizontal="left" vertical="center" wrapText="1"/>
    </xf>
    <xf numFmtId="0" fontId="7" fillId="5" borderId="94" xfId="0" applyFont="1" applyFill="1" applyBorder="1" applyAlignment="1">
      <alignment horizontal="center" vertical="center"/>
    </xf>
    <xf numFmtId="0" fontId="3" fillId="0" borderId="23" xfId="0" applyFont="1" applyBorder="1"/>
    <xf numFmtId="0" fontId="3" fillId="0" borderId="24" xfId="0" applyFont="1" applyBorder="1"/>
    <xf numFmtId="0" fontId="7" fillId="5" borderId="5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61" xfId="0" applyFont="1" applyBorder="1"/>
    <xf numFmtId="0" fontId="1" fillId="0" borderId="40" xfId="0" applyFont="1" applyBorder="1" applyAlignment="1">
      <alignment horizontal="left" vertical="center" wrapText="1"/>
    </xf>
    <xf numFmtId="0" fontId="3" fillId="0" borderId="41" xfId="0" applyFont="1" applyBorder="1"/>
    <xf numFmtId="0" fontId="3" fillId="0" borderId="42" xfId="0" applyFont="1" applyBorder="1"/>
    <xf numFmtId="0" fontId="1" fillId="0" borderId="40" xfId="0" applyFont="1" applyBorder="1" applyAlignment="1">
      <alignment horizontal="left" vertical="center"/>
    </xf>
    <xf numFmtId="0" fontId="14" fillId="10" borderId="40" xfId="0" applyFont="1" applyFill="1" applyBorder="1" applyAlignment="1">
      <alignment horizontal="center" vertical="center"/>
    </xf>
    <xf numFmtId="0" fontId="14" fillId="10" borderId="4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 fillId="0" borderId="32" xfId="0" applyFont="1" applyBorder="1"/>
    <xf numFmtId="0" fontId="3" fillId="0" borderId="38" xfId="0" applyFont="1" applyBorder="1"/>
    <xf numFmtId="0" fontId="8" fillId="5" borderId="25" xfId="0" applyFont="1" applyFill="1" applyBorder="1" applyAlignment="1">
      <alignment horizontal="center" vertical="center" wrapText="1"/>
    </xf>
    <xf numFmtId="0" fontId="3" fillId="0" borderId="29" xfId="0" applyFont="1" applyBorder="1"/>
    <xf numFmtId="0" fontId="3" fillId="0" borderId="35" xfId="0" applyFont="1" applyBorder="1"/>
    <xf numFmtId="0" fontId="6" fillId="6"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31" xfId="0" applyFont="1" applyBorder="1"/>
    <xf numFmtId="0" fontId="3" fillId="0" borderId="37" xfId="0" applyFont="1" applyBorder="1"/>
    <xf numFmtId="0" fontId="8" fillId="3" borderId="26" xfId="0" applyFont="1" applyFill="1" applyBorder="1" applyAlignment="1">
      <alignment horizontal="center" vertical="center" wrapText="1"/>
    </xf>
    <xf numFmtId="0" fontId="3" fillId="0" borderId="30" xfId="0" applyFont="1" applyBorder="1"/>
    <xf numFmtId="0" fontId="3" fillId="0" borderId="36" xfId="0" applyFont="1" applyBorder="1"/>
    <xf numFmtId="0" fontId="17" fillId="0" borderId="2" xfId="0" applyFont="1" applyBorder="1" applyAlignment="1">
      <alignment horizontal="center"/>
    </xf>
    <xf numFmtId="0" fontId="19"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19" xfId="0" applyFont="1" applyBorder="1" applyAlignment="1">
      <alignment horizontal="left" vertical="center"/>
    </xf>
    <xf numFmtId="0" fontId="7" fillId="3" borderId="5" xfId="0" applyFont="1" applyFill="1" applyBorder="1" applyAlignment="1">
      <alignment horizontal="center" vertical="center" wrapText="1"/>
    </xf>
    <xf numFmtId="0" fontId="3" fillId="0" borderId="43" xfId="0" applyFont="1" applyBorder="1"/>
    <xf numFmtId="0" fontId="18" fillId="3" borderId="44" xfId="0" applyFont="1" applyFill="1" applyBorder="1" applyAlignment="1">
      <alignment horizontal="center" vertical="center" wrapText="1"/>
    </xf>
    <xf numFmtId="0" fontId="3" fillId="0" borderId="45" xfId="0" applyFont="1" applyBorder="1"/>
    <xf numFmtId="0" fontId="3" fillId="0" borderId="46" xfId="0" applyFont="1" applyBorder="1"/>
    <xf numFmtId="0" fontId="6" fillId="0" borderId="17" xfId="0" applyFont="1" applyBorder="1" applyAlignment="1">
      <alignment horizontal="left" vertical="center"/>
    </xf>
    <xf numFmtId="0" fontId="3" fillId="0" borderId="110" xfId="0" applyFont="1" applyBorder="1"/>
    <xf numFmtId="0" fontId="6" fillId="5" borderId="25"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3" fillId="0" borderId="53" xfId="0" applyFont="1" applyBorder="1"/>
    <xf numFmtId="0" fontId="3" fillId="0" borderId="98" xfId="0" applyFont="1" applyBorder="1"/>
    <xf numFmtId="0" fontId="8" fillId="3" borderId="48" xfId="0" applyFont="1" applyFill="1" applyBorder="1" applyAlignment="1">
      <alignment horizontal="center" vertical="center" wrapText="1"/>
    </xf>
    <xf numFmtId="0" fontId="3" fillId="0" borderId="54" xfId="0" applyFont="1" applyBorder="1"/>
    <xf numFmtId="0" fontId="7" fillId="5" borderId="49" xfId="0" applyFont="1" applyFill="1" applyBorder="1" applyAlignment="1">
      <alignment horizontal="center" vertical="center"/>
    </xf>
    <xf numFmtId="0" fontId="3" fillId="0" borderId="50" xfId="0" applyFont="1" applyBorder="1"/>
    <xf numFmtId="0" fontId="3" fillId="0" borderId="52" xfId="0" applyFont="1" applyBorder="1"/>
    <xf numFmtId="0" fontId="7" fillId="3" borderId="16" xfId="0" applyFont="1" applyFill="1" applyBorder="1" applyAlignment="1">
      <alignment horizontal="center" vertical="center"/>
    </xf>
    <xf numFmtId="0" fontId="7" fillId="5" borderId="16" xfId="0" applyFont="1" applyFill="1" applyBorder="1" applyAlignment="1">
      <alignment horizontal="center" vertical="center"/>
    </xf>
    <xf numFmtId="0" fontId="3" fillId="0" borderId="51" xfId="0" applyFont="1" applyBorder="1"/>
    <xf numFmtId="0" fontId="29" fillId="0" borderId="112" xfId="0" applyFont="1" applyBorder="1" applyAlignment="1" applyProtection="1">
      <alignment vertical="center" wrapText="1"/>
      <protection locked="0"/>
    </xf>
    <xf numFmtId="0" fontId="9" fillId="0" borderId="112" xfId="0" applyFont="1" applyBorder="1" applyAlignment="1" applyProtection="1">
      <alignment horizontal="center" vertical="center" wrapText="1"/>
      <protection locked="0"/>
    </xf>
    <xf numFmtId="0" fontId="9" fillId="0" borderId="112" xfId="0" applyFont="1" applyBorder="1" applyAlignment="1" applyProtection="1">
      <alignment horizontal="left" vertical="top" wrapText="1"/>
      <protection locked="0"/>
    </xf>
    <xf numFmtId="0" fontId="1" fillId="0" borderId="112" xfId="0" applyFont="1" applyBorder="1" applyProtection="1">
      <protection locked="0"/>
    </xf>
    <xf numFmtId="0" fontId="8" fillId="0" borderId="48" xfId="0" applyFont="1" applyBorder="1" applyAlignment="1">
      <alignment horizontal="center" vertical="center" wrapText="1"/>
    </xf>
    <xf numFmtId="0" fontId="3" fillId="0" borderId="62" xfId="0" applyFont="1" applyBorder="1"/>
    <xf numFmtId="0" fontId="9" fillId="0" borderId="27" xfId="0" applyFont="1" applyBorder="1" applyAlignment="1">
      <alignment horizontal="left" vertical="center" wrapText="1"/>
    </xf>
    <xf numFmtId="0" fontId="3" fillId="0" borderId="63" xfId="0" applyFont="1" applyBorder="1"/>
    <xf numFmtId="0" fontId="9" fillId="0" borderId="48" xfId="0" applyFont="1" applyBorder="1" applyAlignment="1">
      <alignment horizontal="center" vertical="center" wrapText="1"/>
    </xf>
    <xf numFmtId="0" fontId="1" fillId="0" borderId="54" xfId="0" applyFont="1" applyBorder="1"/>
    <xf numFmtId="0" fontId="9" fillId="0" borderId="112" xfId="0" applyFont="1" applyBorder="1" applyAlignment="1" applyProtection="1">
      <alignment horizontal="center" vertical="top" wrapText="1"/>
      <protection locked="0"/>
    </xf>
    <xf numFmtId="0" fontId="9" fillId="0" borderId="28" xfId="0" applyFont="1" applyBorder="1" applyAlignment="1">
      <alignment horizontal="center" vertical="center" wrapText="1"/>
    </xf>
    <xf numFmtId="0" fontId="3" fillId="0" borderId="64" xfId="0" applyFont="1" applyBorder="1"/>
    <xf numFmtId="0" fontId="1" fillId="0" borderId="112"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9" fillId="0" borderId="128" xfId="0" applyFont="1" applyBorder="1" applyAlignment="1" applyProtection="1">
      <alignment horizontal="center" vertical="top" wrapText="1"/>
      <protection locked="0"/>
    </xf>
    <xf numFmtId="10" fontId="22" fillId="14" borderId="130" xfId="0" applyNumberFormat="1" applyFont="1" applyFill="1" applyBorder="1" applyAlignment="1">
      <alignment horizontal="center" vertical="center"/>
    </xf>
    <xf numFmtId="0" fontId="1" fillId="14" borderId="133" xfId="0" applyFont="1" applyFill="1" applyBorder="1"/>
    <xf numFmtId="0" fontId="1" fillId="14" borderId="112" xfId="0" applyFont="1" applyFill="1" applyBorder="1"/>
    <xf numFmtId="0" fontId="1" fillId="14" borderId="128" xfId="0" applyFont="1" applyFill="1" applyBorder="1"/>
    <xf numFmtId="0" fontId="47" fillId="14" borderId="112" xfId="0" applyFont="1" applyFill="1" applyBorder="1"/>
    <xf numFmtId="0" fontId="19" fillId="3" borderId="129" xfId="0" applyFont="1" applyFill="1" applyBorder="1" applyAlignment="1">
      <alignment horizontal="center" vertical="center" wrapText="1"/>
    </xf>
    <xf numFmtId="0" fontId="3" fillId="0" borderId="139" xfId="0" applyFont="1" applyBorder="1"/>
    <xf numFmtId="0" fontId="3" fillId="0" borderId="140" xfId="0" applyFont="1" applyBorder="1"/>
    <xf numFmtId="0" fontId="3" fillId="0" borderId="141" xfId="0" applyFont="1" applyBorder="1"/>
    <xf numFmtId="0" fontId="0" fillId="0" borderId="73" xfId="0" applyBorder="1"/>
    <xf numFmtId="0" fontId="3" fillId="0" borderId="142" xfId="0" applyFont="1" applyBorder="1"/>
    <xf numFmtId="0" fontId="3" fillId="0" borderId="143" xfId="0" applyFont="1" applyBorder="1"/>
    <xf numFmtId="0" fontId="3" fillId="0" borderId="144" xfId="0" applyFont="1" applyBorder="1"/>
    <xf numFmtId="0" fontId="3" fillId="0" borderId="145" xfId="0" applyFont="1" applyBorder="1"/>
    <xf numFmtId="0" fontId="9" fillId="0" borderId="128" xfId="0" applyFont="1" applyBorder="1" applyAlignment="1" applyProtection="1">
      <alignment horizontal="left" vertical="top" wrapText="1"/>
      <protection locked="0"/>
    </xf>
    <xf numFmtId="0" fontId="9" fillId="0" borderId="25" xfId="0" applyFont="1" applyBorder="1" applyAlignment="1">
      <alignment horizontal="center" vertical="center" wrapText="1"/>
    </xf>
    <xf numFmtId="0" fontId="3" fillId="0" borderId="72" xfId="0" applyFont="1" applyBorder="1"/>
    <xf numFmtId="0" fontId="9" fillId="0" borderId="105" xfId="0" applyFont="1" applyBorder="1" applyAlignment="1">
      <alignment horizontal="center" vertical="center" wrapText="1"/>
    </xf>
    <xf numFmtId="0" fontId="9" fillId="0" borderId="73" xfId="0" applyFont="1" applyBorder="1" applyAlignment="1">
      <alignment horizontal="center" vertical="center" wrapText="1"/>
    </xf>
    <xf numFmtId="0" fontId="7" fillId="5" borderId="19" xfId="0" applyFont="1" applyFill="1" applyBorder="1" applyAlignment="1">
      <alignment horizontal="center" vertical="center"/>
    </xf>
    <xf numFmtId="0" fontId="19" fillId="0" borderId="66" xfId="0" applyFont="1" applyBorder="1" applyAlignment="1">
      <alignment horizontal="center" vertical="center" wrapText="1"/>
    </xf>
    <xf numFmtId="0" fontId="3" fillId="0" borderId="70" xfId="0" applyFont="1" applyBorder="1"/>
    <xf numFmtId="0" fontId="8" fillId="2" borderId="94" xfId="0" applyFont="1" applyFill="1" applyBorder="1" applyAlignment="1">
      <alignment horizontal="left" vertical="center" wrapText="1"/>
    </xf>
    <xf numFmtId="0" fontId="8" fillId="2" borderId="19" xfId="0" applyFont="1" applyFill="1" applyBorder="1" applyAlignment="1">
      <alignment horizontal="left" vertical="center" wrapText="1"/>
    </xf>
    <xf numFmtId="167" fontId="16" fillId="0" borderId="66" xfId="0" applyNumberFormat="1" applyFont="1" applyBorder="1" applyAlignment="1">
      <alignment horizontal="center" vertical="center" wrapText="1"/>
    </xf>
    <xf numFmtId="0" fontId="1" fillId="0" borderId="31" xfId="0" applyFont="1" applyBorder="1"/>
    <xf numFmtId="0" fontId="1" fillId="0" borderId="70" xfId="0" applyFont="1" applyBorder="1"/>
    <xf numFmtId="0" fontId="16" fillId="0" borderId="68" xfId="0" applyFont="1" applyBorder="1" applyAlignment="1" applyProtection="1">
      <alignment vertical="top" wrapText="1"/>
      <protection locked="0"/>
    </xf>
    <xf numFmtId="0" fontId="16" fillId="0" borderId="71" xfId="0" applyFont="1" applyBorder="1" applyAlignment="1" applyProtection="1">
      <alignment vertical="top" wrapText="1"/>
      <protection locked="0"/>
    </xf>
    <xf numFmtId="2" fontId="16" fillId="0" borderId="66" xfId="0" applyNumberFormat="1" applyFont="1" applyBorder="1" applyAlignment="1">
      <alignment horizontal="center" vertical="center" wrapText="1"/>
    </xf>
    <xf numFmtId="10" fontId="16" fillId="0" borderId="66" xfId="0" applyNumberFormat="1" applyFont="1" applyBorder="1" applyAlignment="1">
      <alignment horizontal="center" vertical="center" wrapText="1"/>
    </xf>
    <xf numFmtId="0" fontId="19" fillId="3" borderId="27" xfId="0" applyFont="1" applyFill="1" applyBorder="1" applyAlignment="1">
      <alignment horizontal="center" vertical="center" wrapText="1"/>
    </xf>
    <xf numFmtId="0" fontId="29" fillId="0" borderId="68" xfId="0" applyFont="1" applyBorder="1" applyAlignment="1">
      <alignment horizontal="left" vertical="top" wrapText="1"/>
    </xf>
    <xf numFmtId="0" fontId="1" fillId="0" borderId="71" xfId="0" applyFont="1" applyBorder="1"/>
    <xf numFmtId="0" fontId="19" fillId="3" borderId="92" xfId="0" applyFont="1" applyFill="1" applyBorder="1" applyAlignment="1">
      <alignment horizontal="center" vertical="center" wrapText="1"/>
    </xf>
    <xf numFmtId="0" fontId="3" fillId="0" borderId="93" xfId="0" applyFont="1" applyBorder="1"/>
    <xf numFmtId="0" fontId="16" fillId="0" borderId="66" xfId="0" applyFont="1" applyBorder="1" applyAlignment="1">
      <alignment horizontal="center" vertical="top" wrapText="1"/>
    </xf>
    <xf numFmtId="0" fontId="16" fillId="0" borderId="66" xfId="0" applyFont="1" applyBorder="1" applyAlignment="1">
      <alignment horizontal="center" vertical="center" wrapText="1"/>
    </xf>
    <xf numFmtId="0" fontId="29" fillId="0" borderId="66" xfId="0" applyFont="1" applyBorder="1" applyAlignment="1">
      <alignment horizontal="left" vertical="top" wrapText="1"/>
    </xf>
    <xf numFmtId="0" fontId="8" fillId="2" borderId="92" xfId="0" applyFont="1" applyFill="1" applyBorder="1" applyAlignment="1">
      <alignment horizontal="left" vertical="center" wrapText="1"/>
    </xf>
    <xf numFmtId="0" fontId="19" fillId="3" borderId="47" xfId="0" applyFont="1" applyFill="1" applyBorder="1" applyAlignment="1">
      <alignment horizontal="center" vertical="center" wrapText="1"/>
    </xf>
    <xf numFmtId="0" fontId="16" fillId="0" borderId="68" xfId="0" applyFont="1" applyBorder="1" applyAlignment="1">
      <alignment horizontal="left" vertical="center" wrapText="1"/>
    </xf>
    <xf numFmtId="0" fontId="16" fillId="0" borderId="110" xfId="0" applyFont="1" applyBorder="1" applyAlignment="1">
      <alignment horizontal="left" vertical="center" wrapText="1"/>
    </xf>
    <xf numFmtId="0" fontId="16" fillId="0" borderId="71" xfId="0" applyFont="1" applyBorder="1" applyAlignment="1">
      <alignment horizontal="left" vertical="center" wrapText="1"/>
    </xf>
    <xf numFmtId="0" fontId="1" fillId="0" borderId="2" xfId="0" applyFont="1" applyBorder="1" applyAlignment="1">
      <alignment horizontal="center"/>
    </xf>
    <xf numFmtId="0" fontId="8" fillId="3" borderId="92" xfId="0" applyFont="1" applyFill="1" applyBorder="1" applyAlignment="1">
      <alignment horizontal="left" vertical="center" wrapText="1"/>
    </xf>
    <xf numFmtId="0" fontId="3" fillId="0" borderId="95" xfId="0" applyFont="1" applyBorder="1"/>
    <xf numFmtId="0" fontId="8" fillId="3" borderId="21" xfId="0" applyFont="1" applyFill="1" applyBorder="1" applyAlignment="1">
      <alignment horizontal="left" vertical="center" wrapText="1"/>
    </xf>
    <xf numFmtId="0" fontId="6" fillId="0" borderId="19" xfId="0" applyFont="1" applyBorder="1" applyAlignment="1">
      <alignment horizontal="center" vertical="center" wrapText="1"/>
    </xf>
    <xf numFmtId="0" fontId="19" fillId="3" borderId="96" xfId="0" applyFont="1" applyFill="1" applyBorder="1" applyAlignment="1">
      <alignment horizontal="center" vertical="center" wrapText="1"/>
    </xf>
    <xf numFmtId="0" fontId="3" fillId="0" borderId="97" xfId="0" applyFont="1" applyBorder="1"/>
    <xf numFmtId="0" fontId="19" fillId="3" borderId="34" xfId="0" applyFont="1" applyFill="1" applyBorder="1" applyAlignment="1" applyProtection="1">
      <alignment horizontal="center" vertical="center" wrapText="1"/>
      <protection locked="0"/>
    </xf>
    <xf numFmtId="0" fontId="1" fillId="0" borderId="100" xfId="0" applyFont="1" applyBorder="1" applyProtection="1">
      <protection locked="0"/>
    </xf>
    <xf numFmtId="0" fontId="28" fillId="3" borderId="96" xfId="0" applyFont="1" applyFill="1" applyBorder="1" applyAlignment="1">
      <alignment horizontal="center" vertical="center" wrapText="1"/>
    </xf>
    <xf numFmtId="0" fontId="19" fillId="5" borderId="9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8" fillId="3" borderId="90" xfId="0" applyFont="1" applyFill="1" applyBorder="1" applyAlignment="1">
      <alignment horizontal="center" vertical="center" wrapText="1"/>
    </xf>
    <xf numFmtId="0" fontId="3" fillId="0" borderId="91" xfId="0" applyFont="1" applyBorder="1"/>
    <xf numFmtId="0" fontId="1" fillId="0" borderId="94" xfId="6" applyFont="1" applyBorder="1" applyAlignment="1">
      <alignment horizontal="center"/>
    </xf>
    <xf numFmtId="0" fontId="1" fillId="0" borderId="23" xfId="6" applyFont="1" applyBorder="1"/>
    <xf numFmtId="0" fontId="1" fillId="0" borderId="98" xfId="6" applyFont="1" applyBorder="1"/>
    <xf numFmtId="0" fontId="47" fillId="0" borderId="73" xfId="6"/>
    <xf numFmtId="0" fontId="34" fillId="3" borderId="80" xfId="6" applyFont="1" applyFill="1" applyBorder="1" applyAlignment="1">
      <alignment horizontal="center" vertical="center"/>
    </xf>
    <xf numFmtId="0" fontId="1" fillId="0" borderId="67" xfId="6" applyFont="1" applyBorder="1"/>
    <xf numFmtId="0" fontId="1" fillId="0" borderId="83" xfId="6" applyFont="1" applyBorder="1"/>
    <xf numFmtId="0" fontId="35" fillId="3" borderId="104" xfId="6" applyFont="1" applyFill="1" applyBorder="1" applyAlignment="1">
      <alignment horizontal="center" vertical="center" wrapText="1"/>
    </xf>
    <xf numFmtId="0" fontId="1" fillId="0" borderId="105" xfId="6" applyFont="1" applyBorder="1"/>
    <xf numFmtId="0" fontId="1" fillId="0" borderId="106" xfId="6" applyFont="1" applyBorder="1"/>
    <xf numFmtId="0" fontId="8" fillId="2" borderId="94" xfId="6" applyFont="1" applyFill="1" applyBorder="1" applyAlignment="1">
      <alignment horizontal="left" vertical="center" wrapText="1"/>
    </xf>
    <xf numFmtId="0" fontId="1" fillId="0" borderId="24" xfId="6" applyFont="1" applyBorder="1"/>
    <xf numFmtId="0" fontId="8" fillId="2" borderId="94" xfId="6" applyFont="1" applyFill="1" applyBorder="1" applyAlignment="1">
      <alignment horizontal="left" vertical="center"/>
    </xf>
    <xf numFmtId="0" fontId="6" fillId="3" borderId="58" xfId="6" applyFont="1" applyFill="1" applyBorder="1" applyAlignment="1">
      <alignment horizontal="left" vertical="center"/>
    </xf>
    <xf numFmtId="0" fontId="1" fillId="0" borderId="18" xfId="6" applyFont="1" applyBorder="1"/>
    <xf numFmtId="0" fontId="1" fillId="0" borderId="20" xfId="6" applyFont="1" applyBorder="1"/>
    <xf numFmtId="0" fontId="6" fillId="2" borderId="18" xfId="6" applyFont="1" applyFill="1" applyBorder="1" applyAlignment="1">
      <alignment horizontal="left" vertical="center"/>
    </xf>
    <xf numFmtId="0" fontId="6" fillId="3" borderId="58" xfId="6" applyFont="1" applyFill="1" applyBorder="1" applyAlignment="1">
      <alignment horizontal="left" vertical="center" wrapText="1"/>
    </xf>
    <xf numFmtId="0" fontId="6" fillId="2" borderId="18" xfId="6" applyFont="1" applyFill="1" applyBorder="1" applyAlignment="1">
      <alignment horizontal="left" vertical="center" wrapText="1"/>
    </xf>
    <xf numFmtId="0" fontId="36" fillId="3" borderId="101" xfId="6" applyFont="1" applyFill="1" applyBorder="1" applyAlignment="1">
      <alignment horizontal="left" vertical="center" wrapText="1"/>
    </xf>
    <xf numFmtId="0" fontId="1" fillId="0" borderId="102" xfId="6" applyFont="1" applyBorder="1"/>
    <xf numFmtId="0" fontId="1" fillId="0" borderId="103" xfId="6" applyFont="1" applyBorder="1"/>
    <xf numFmtId="0" fontId="8" fillId="2" borderId="18" xfId="6" applyFont="1" applyFill="1" applyBorder="1" applyAlignment="1">
      <alignment horizontal="left" vertical="center" wrapText="1"/>
    </xf>
    <xf numFmtId="0" fontId="36" fillId="0" borderId="58" xfId="6" applyFont="1" applyBorder="1" applyAlignment="1">
      <alignment horizontal="center" vertical="center" wrapText="1"/>
    </xf>
    <xf numFmtId="0" fontId="19" fillId="3" borderId="58" xfId="6" applyFont="1" applyFill="1" applyBorder="1" applyAlignment="1">
      <alignment horizontal="center" vertical="center" wrapText="1"/>
    </xf>
    <xf numFmtId="0" fontId="19" fillId="5" borderId="58" xfId="6" applyFont="1" applyFill="1" applyBorder="1" applyAlignment="1">
      <alignment horizontal="center" vertical="center" wrapText="1"/>
    </xf>
    <xf numFmtId="0" fontId="19" fillId="5" borderId="18" xfId="6" applyFont="1" applyFill="1" applyBorder="1" applyAlignment="1">
      <alignment horizontal="center" vertical="center" wrapText="1"/>
    </xf>
    <xf numFmtId="0" fontId="19" fillId="5" borderId="20"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 fillId="0" borderId="65" xfId="6" applyFont="1" applyBorder="1"/>
    <xf numFmtId="0" fontId="1" fillId="0" borderId="97" xfId="6" applyFont="1" applyBorder="1"/>
    <xf numFmtId="0" fontId="19" fillId="3" borderId="65" xfId="6" applyFont="1" applyFill="1" applyBorder="1" applyAlignment="1">
      <alignment horizontal="center" vertical="center" wrapText="1"/>
    </xf>
    <xf numFmtId="0" fontId="19" fillId="3" borderId="96" xfId="6" applyFont="1" applyFill="1" applyBorder="1" applyAlignment="1">
      <alignment horizontal="center" vertical="center" wrapText="1"/>
    </xf>
    <xf numFmtId="0" fontId="19" fillId="3" borderId="34" xfId="6" applyFont="1" applyFill="1" applyBorder="1" applyAlignment="1">
      <alignment horizontal="center" vertical="center" wrapText="1"/>
    </xf>
    <xf numFmtId="0" fontId="1" fillId="0" borderId="38" xfId="6" applyFont="1" applyBorder="1"/>
    <xf numFmtId="0" fontId="37" fillId="0" borderId="112" xfId="6" applyFont="1" applyBorder="1" applyAlignment="1">
      <alignment horizontal="center" vertical="center" wrapText="1"/>
    </xf>
    <xf numFmtId="0" fontId="1" fillId="0" borderId="112" xfId="6" applyFont="1" applyBorder="1"/>
    <xf numFmtId="0" fontId="37" fillId="0" borderId="112" xfId="6" applyFont="1" applyBorder="1" applyAlignment="1">
      <alignment vertical="center" wrapText="1"/>
    </xf>
    <xf numFmtId="4" fontId="16" fillId="0" borderId="112" xfId="6" applyNumberFormat="1" applyFont="1" applyBorder="1" applyAlignment="1" applyProtection="1">
      <alignment horizontal="center" vertical="center" wrapText="1"/>
      <protection locked="0"/>
    </xf>
    <xf numFmtId="3" fontId="16" fillId="0" borderId="78" xfId="6" applyNumberFormat="1" applyFont="1" applyBorder="1" applyAlignment="1" applyProtection="1">
      <alignment horizontal="left" vertical="center" wrapText="1"/>
      <protection locked="0"/>
    </xf>
    <xf numFmtId="0" fontId="1" fillId="0" borderId="78" xfId="6" applyFont="1" applyBorder="1" applyProtection="1">
      <protection locked="0"/>
    </xf>
    <xf numFmtId="0" fontId="1" fillId="0" borderId="84" xfId="6" applyFont="1" applyBorder="1" applyProtection="1">
      <protection locked="0"/>
    </xf>
    <xf numFmtId="0" fontId="37" fillId="0" borderId="112" xfId="6" applyFont="1" applyBorder="1" applyAlignment="1" applyProtection="1">
      <alignment vertical="center" wrapText="1"/>
      <protection locked="0"/>
    </xf>
    <xf numFmtId="0" fontId="1" fillId="0" borderId="112" xfId="6" applyFont="1" applyBorder="1" applyProtection="1">
      <protection locked="0"/>
    </xf>
    <xf numFmtId="0" fontId="16" fillId="0" borderId="112" xfId="6" applyFont="1" applyBorder="1" applyAlignment="1">
      <alignment horizontal="left" vertical="center" wrapText="1"/>
    </xf>
    <xf numFmtId="3" fontId="16" fillId="0" borderId="104" xfId="6" applyNumberFormat="1" applyFont="1" applyBorder="1" applyAlignment="1" applyProtection="1">
      <alignment horizontal="left" vertical="center" wrapText="1"/>
      <protection locked="0"/>
    </xf>
    <xf numFmtId="3" fontId="16" fillId="0" borderId="84" xfId="6" applyNumberFormat="1" applyFont="1" applyBorder="1" applyAlignment="1" applyProtection="1">
      <alignment horizontal="left" vertical="center" wrapText="1"/>
      <protection locked="0"/>
    </xf>
    <xf numFmtId="0" fontId="37" fillId="0" borderId="112" xfId="6" applyFont="1" applyBorder="1" applyAlignment="1" applyProtection="1">
      <alignment horizontal="center" vertical="center" wrapText="1"/>
      <protection locked="0"/>
    </xf>
    <xf numFmtId="168" fontId="37" fillId="0" borderId="112" xfId="6" applyNumberFormat="1" applyFont="1" applyBorder="1" applyAlignment="1" applyProtection="1">
      <alignment horizontal="center" vertical="center" wrapText="1"/>
      <protection locked="0"/>
    </xf>
    <xf numFmtId="168" fontId="37" fillId="0" borderId="112" xfId="6" applyNumberFormat="1" applyFont="1" applyBorder="1" applyAlignment="1" applyProtection="1">
      <alignment vertical="center" wrapText="1"/>
      <protection locked="0"/>
    </xf>
    <xf numFmtId="3" fontId="39" fillId="0" borderId="112" xfId="6" applyNumberFormat="1" applyFont="1" applyBorder="1" applyAlignment="1" applyProtection="1">
      <alignment vertical="center"/>
      <protection locked="0"/>
    </xf>
    <xf numFmtId="0" fontId="37" fillId="2" borderId="112" xfId="6" applyFont="1" applyFill="1" applyBorder="1" applyAlignment="1">
      <alignment horizontal="center" vertical="center" wrapText="1"/>
    </xf>
    <xf numFmtId="0" fontId="37" fillId="0" borderId="112" xfId="6" applyFont="1" applyBorder="1" applyAlignment="1">
      <alignment vertical="top" wrapText="1"/>
    </xf>
    <xf numFmtId="2" fontId="37" fillId="0" borderId="112" xfId="6" applyNumberFormat="1" applyFont="1" applyBorder="1" applyAlignment="1" applyProtection="1">
      <alignment vertical="center" wrapText="1"/>
      <protection locked="0"/>
    </xf>
    <xf numFmtId="0" fontId="39" fillId="0" borderId="112" xfId="6" applyFont="1" applyBorder="1" applyAlignment="1" applyProtection="1">
      <alignment vertical="center" wrapText="1"/>
      <protection locked="0"/>
    </xf>
    <xf numFmtId="0" fontId="28" fillId="3" borderId="78" xfId="6" applyFont="1" applyFill="1" applyBorder="1" applyAlignment="1">
      <alignment horizontal="center" vertical="center" wrapText="1"/>
    </xf>
    <xf numFmtId="0" fontId="1" fillId="14" borderId="73" xfId="6" applyFont="1" applyFill="1"/>
    <xf numFmtId="0" fontId="1" fillId="14" borderId="79" xfId="6" applyFont="1" applyFill="1" applyBorder="1"/>
    <xf numFmtId="0" fontId="1" fillId="14" borderId="78" xfId="6" applyFont="1" applyFill="1" applyBorder="1"/>
    <xf numFmtId="0" fontId="47" fillId="14" borderId="73" xfId="6" applyFill="1"/>
    <xf numFmtId="0" fontId="1" fillId="14" borderId="84" xfId="6" applyFont="1" applyFill="1" applyBorder="1"/>
    <xf numFmtId="0" fontId="1" fillId="14" borderId="85" xfId="6" applyFont="1" applyFill="1" applyBorder="1"/>
    <xf numFmtId="0" fontId="1" fillId="14" borderId="86" xfId="6" applyFont="1" applyFill="1" applyBorder="1"/>
    <xf numFmtId="0" fontId="14" fillId="10" borderId="80" xfId="6" applyFont="1" applyFill="1" applyBorder="1" applyAlignment="1">
      <alignment horizontal="center" vertical="center"/>
    </xf>
    <xf numFmtId="0" fontId="14" fillId="10" borderId="80" xfId="6" applyFont="1" applyFill="1" applyBorder="1" applyAlignment="1">
      <alignment horizontal="center" vertical="center" wrapText="1"/>
    </xf>
    <xf numFmtId="0" fontId="1" fillId="0" borderId="80" xfId="6" applyFont="1" applyBorder="1" applyAlignment="1">
      <alignment horizontal="left" vertical="center" wrapText="1"/>
    </xf>
    <xf numFmtId="0" fontId="1" fillId="0" borderId="80" xfId="6" applyFont="1" applyBorder="1" applyAlignment="1">
      <alignment horizontal="left" vertical="center"/>
    </xf>
    <xf numFmtId="0" fontId="1" fillId="0" borderId="68" xfId="6" applyFont="1" applyBorder="1" applyAlignment="1">
      <alignment horizontal="center" vertical="center" wrapText="1"/>
    </xf>
    <xf numFmtId="0" fontId="1" fillId="0" borderId="110" xfId="6" applyFont="1" applyBorder="1" applyAlignment="1">
      <alignment horizontal="center" vertical="center" wrapText="1"/>
    </xf>
    <xf numFmtId="0" fontId="1" fillId="0" borderId="71" xfId="6" applyFont="1" applyBorder="1" applyAlignment="1">
      <alignment horizontal="center" vertical="center" wrapText="1"/>
    </xf>
    <xf numFmtId="4" fontId="1" fillId="0" borderId="68" xfId="6" applyNumberFormat="1" applyFont="1" applyBorder="1" applyAlignment="1">
      <alignment horizontal="center" vertical="center" wrapText="1"/>
    </xf>
    <xf numFmtId="4" fontId="1" fillId="0" borderId="110" xfId="6" applyNumberFormat="1" applyFont="1" applyBorder="1" applyAlignment="1">
      <alignment horizontal="center" vertical="center" wrapText="1"/>
    </xf>
    <xf numFmtId="4" fontId="1" fillId="0" borderId="71" xfId="6" applyNumberFormat="1" applyFont="1" applyBorder="1" applyAlignment="1">
      <alignment horizontal="center" vertical="center" wrapText="1"/>
    </xf>
    <xf numFmtId="188" fontId="1" fillId="0" borderId="68" xfId="6" applyNumberFormat="1" applyFont="1" applyBorder="1" applyAlignment="1">
      <alignment horizontal="center" vertical="center" wrapText="1"/>
    </xf>
    <xf numFmtId="188" fontId="1" fillId="0" borderId="110" xfId="6" applyNumberFormat="1" applyFont="1" applyBorder="1" applyAlignment="1">
      <alignment horizontal="center" vertical="center" wrapText="1"/>
    </xf>
    <xf numFmtId="188" fontId="1" fillId="0" borderId="71" xfId="6" applyNumberFormat="1" applyFont="1" applyBorder="1" applyAlignment="1">
      <alignment horizontal="center" vertical="center" wrapText="1"/>
    </xf>
    <xf numFmtId="188" fontId="1" fillId="0" borderId="147" xfId="6" applyNumberFormat="1" applyFont="1" applyBorder="1" applyAlignment="1">
      <alignment horizontal="center" vertical="center" wrapText="1"/>
    </xf>
    <xf numFmtId="188" fontId="1" fillId="0" borderId="148" xfId="6" applyNumberFormat="1" applyFont="1" applyBorder="1" applyAlignment="1">
      <alignment horizontal="center" vertical="center" wrapText="1"/>
    </xf>
    <xf numFmtId="188" fontId="1" fillId="0" borderId="149" xfId="6" applyNumberFormat="1" applyFont="1" applyBorder="1" applyAlignment="1">
      <alignment horizontal="center" vertical="center" wrapText="1"/>
    </xf>
    <xf numFmtId="0" fontId="1" fillId="0" borderId="110" xfId="6" applyFont="1" applyBorder="1"/>
    <xf numFmtId="0" fontId="1" fillId="0" borderId="71" xfId="6" applyFont="1" applyBorder="1"/>
    <xf numFmtId="167" fontId="1" fillId="0" borderId="68" xfId="6" applyNumberFormat="1" applyFont="1" applyBorder="1" applyAlignment="1">
      <alignment horizontal="center" vertical="center" wrapText="1"/>
    </xf>
    <xf numFmtId="167" fontId="1" fillId="0" borderId="110" xfId="6" applyNumberFormat="1" applyFont="1" applyBorder="1"/>
    <xf numFmtId="167" fontId="1" fillId="0" borderId="71" xfId="6" applyNumberFormat="1" applyFont="1" applyBorder="1"/>
    <xf numFmtId="3" fontId="1" fillId="0" borderId="68" xfId="6" applyNumberFormat="1" applyFont="1" applyBorder="1" applyAlignment="1">
      <alignment horizontal="center" vertical="center" wrapText="1"/>
    </xf>
    <xf numFmtId="0" fontId="37" fillId="0" borderId="34" xfId="6" applyFont="1" applyBorder="1" applyAlignment="1">
      <alignment horizontal="center" vertical="center" wrapText="1"/>
    </xf>
    <xf numFmtId="0" fontId="1" fillId="0" borderId="100" xfId="6" applyFont="1" applyBorder="1"/>
    <xf numFmtId="0" fontId="37" fillId="0" borderId="48" xfId="6" applyFont="1" applyBorder="1" applyAlignment="1">
      <alignment horizontal="center" vertical="center" wrapText="1"/>
    </xf>
    <xf numFmtId="0" fontId="1" fillId="0" borderId="54" xfId="6" applyFont="1" applyBorder="1"/>
    <xf numFmtId="0" fontId="1" fillId="0" borderId="62" xfId="6" applyFont="1" applyBorder="1"/>
    <xf numFmtId="0" fontId="37" fillId="0" borderId="33" xfId="6" applyFont="1" applyBorder="1" applyAlignment="1">
      <alignment horizontal="center" vertical="center" wrapText="1"/>
    </xf>
    <xf numFmtId="0" fontId="1" fillId="0" borderId="99" xfId="6" applyFont="1" applyBorder="1"/>
    <xf numFmtId="0" fontId="29" fillId="0" borderId="112" xfId="6" applyFont="1" applyBorder="1" applyAlignment="1">
      <alignment horizontal="center" vertical="center" wrapText="1"/>
    </xf>
    <xf numFmtId="0" fontId="1" fillId="0" borderId="125" xfId="6" applyFont="1" applyBorder="1"/>
    <xf numFmtId="0" fontId="29" fillId="0" borderId="112" xfId="6" applyFont="1" applyBorder="1" applyAlignment="1">
      <alignment horizontal="center" wrapText="1"/>
    </xf>
    <xf numFmtId="0" fontId="42" fillId="11" borderId="49" xfId="6" applyFont="1" applyFill="1" applyBorder="1" applyAlignment="1">
      <alignment horizontal="center" wrapText="1"/>
    </xf>
    <xf numFmtId="0" fontId="1" fillId="0" borderId="85" xfId="6" applyFont="1" applyBorder="1"/>
    <xf numFmtId="0" fontId="1" fillId="0" borderId="127" xfId="6" applyFont="1" applyBorder="1"/>
    <xf numFmtId="0" fontId="43" fillId="0" borderId="131" xfId="6" applyFont="1" applyBorder="1" applyAlignment="1">
      <alignment horizontal="center" vertical="center" wrapText="1"/>
    </xf>
    <xf numFmtId="0" fontId="43" fillId="0" borderId="132" xfId="6" applyFont="1" applyBorder="1" applyAlignment="1">
      <alignment horizontal="center" vertical="center" wrapText="1"/>
    </xf>
    <xf numFmtId="0" fontId="43" fillId="0" borderId="146" xfId="6" applyFont="1" applyBorder="1" applyAlignment="1">
      <alignment horizontal="center" vertical="center" wrapText="1"/>
    </xf>
    <xf numFmtId="0" fontId="42" fillId="3" borderId="58" xfId="6" applyFont="1" applyFill="1" applyBorder="1" applyAlignment="1">
      <alignment horizontal="left" vertical="center" wrapText="1"/>
    </xf>
    <xf numFmtId="0" fontId="41" fillId="0" borderId="102" xfId="6" applyFont="1" applyBorder="1" applyAlignment="1">
      <alignment horizontal="left" wrapText="1"/>
    </xf>
    <xf numFmtId="0" fontId="42" fillId="11" borderId="21" xfId="6" applyFont="1" applyFill="1" applyBorder="1" applyAlignment="1">
      <alignment horizontal="center" vertical="center" wrapText="1"/>
    </xf>
    <xf numFmtId="0" fontId="1" fillId="0" borderId="43" xfId="6" applyFont="1" applyBorder="1"/>
    <xf numFmtId="0" fontId="42" fillId="11" borderId="118" xfId="6" applyFont="1" applyFill="1" applyBorder="1" applyAlignment="1">
      <alignment horizontal="center" vertical="center" wrapText="1"/>
    </xf>
    <xf numFmtId="0" fontId="1" fillId="0" borderId="119" xfId="6" applyFont="1" applyBorder="1"/>
    <xf numFmtId="0" fontId="1" fillId="0" borderId="120" xfId="6" applyFont="1" applyBorder="1"/>
    <xf numFmtId="0" fontId="42" fillId="11" borderId="94" xfId="6" applyFont="1" applyFill="1" applyBorder="1" applyAlignment="1">
      <alignment horizontal="center" vertical="center" wrapText="1"/>
    </xf>
    <xf numFmtId="0" fontId="41" fillId="0" borderId="94" xfId="6" applyFont="1" applyBorder="1" applyAlignment="1">
      <alignment horizontal="center" wrapText="1"/>
    </xf>
    <xf numFmtId="0" fontId="1" fillId="0" borderId="77" xfId="6" applyFont="1" applyBorder="1"/>
    <xf numFmtId="0" fontId="1" fillId="0" borderId="101" xfId="6" applyFont="1" applyBorder="1"/>
    <xf numFmtId="0" fontId="42" fillId="3" borderId="21" xfId="6" applyFont="1" applyFill="1" applyBorder="1" applyAlignment="1">
      <alignment horizontal="center" vertical="center" wrapText="1"/>
    </xf>
    <xf numFmtId="0" fontId="42" fillId="3" borderId="107" xfId="6" applyFont="1" applyFill="1" applyBorder="1" applyAlignment="1">
      <alignment horizontal="center" vertical="center" wrapText="1"/>
    </xf>
    <xf numFmtId="0" fontId="1" fillId="0" borderId="46" xfId="6" applyFont="1" applyBorder="1"/>
    <xf numFmtId="0" fontId="42" fillId="0" borderId="92" xfId="6" applyFont="1" applyBorder="1" applyAlignment="1">
      <alignment horizontal="left" wrapText="1"/>
    </xf>
    <xf numFmtId="0" fontId="1" fillId="0" borderId="69" xfId="6" applyFont="1" applyBorder="1"/>
    <xf numFmtId="0" fontId="42" fillId="0" borderId="58" xfId="6" applyFont="1" applyBorder="1" applyAlignment="1">
      <alignment horizontal="center" wrapText="1"/>
    </xf>
    <xf numFmtId="0" fontId="42" fillId="3" borderId="94" xfId="6" applyFont="1" applyFill="1" applyBorder="1" applyAlignment="1">
      <alignment horizontal="left" vertical="center" wrapText="1"/>
    </xf>
    <xf numFmtId="0" fontId="41" fillId="0" borderId="18" xfId="6" applyFont="1" applyBorder="1" applyAlignment="1">
      <alignment horizontal="left" wrapText="1"/>
    </xf>
    <xf numFmtId="0" fontId="47" fillId="0" borderId="112" xfId="6" applyBorder="1"/>
    <xf numFmtId="0" fontId="42" fillId="11" borderId="49" xfId="6" applyFont="1" applyFill="1" applyBorder="1" applyAlignment="1">
      <alignment horizontal="center" vertical="center" wrapText="1"/>
    </xf>
    <xf numFmtId="0" fontId="43" fillId="0" borderId="112" xfId="6" applyFont="1" applyBorder="1" applyAlignment="1">
      <alignment horizontal="center" vertical="center" wrapText="1"/>
    </xf>
    <xf numFmtId="0" fontId="14" fillId="0" borderId="112" xfId="6" applyFont="1" applyBorder="1"/>
    <xf numFmtId="0" fontId="43" fillId="16" borderId="112" xfId="6" applyFont="1" applyFill="1" applyBorder="1" applyAlignment="1">
      <alignment horizontal="center" vertical="center" wrapText="1"/>
    </xf>
    <xf numFmtId="0" fontId="1" fillId="16" borderId="112" xfId="6" applyFont="1" applyFill="1" applyBorder="1"/>
    <xf numFmtId="0" fontId="1" fillId="16" borderId="125" xfId="6" applyFont="1" applyFill="1" applyBorder="1"/>
    <xf numFmtId="0" fontId="42" fillId="11" borderId="21" xfId="6" applyFont="1" applyFill="1" applyBorder="1" applyAlignment="1">
      <alignment horizontal="center" wrapText="1"/>
    </xf>
    <xf numFmtId="0" fontId="1" fillId="0" borderId="112" xfId="6" applyFont="1" applyBorder="1" applyAlignment="1">
      <alignment horizontal="center" vertical="center" wrapText="1"/>
    </xf>
    <xf numFmtId="3" fontId="1" fillId="0" borderId="112" xfId="6" applyNumberFormat="1" applyFont="1" applyBorder="1" applyAlignment="1">
      <alignment horizontal="center" vertical="center" wrapText="1"/>
    </xf>
    <xf numFmtId="9" fontId="1" fillId="0" borderId="112" xfId="6" applyNumberFormat="1" applyFont="1" applyBorder="1" applyAlignment="1">
      <alignment horizontal="center" vertical="center" wrapText="1"/>
    </xf>
    <xf numFmtId="4" fontId="1" fillId="0" borderId="112" xfId="6" applyNumberFormat="1" applyFont="1" applyBorder="1" applyAlignment="1">
      <alignment horizontal="center" vertical="center" wrapText="1"/>
    </xf>
    <xf numFmtId="9" fontId="1" fillId="0" borderId="68" xfId="6" applyNumberFormat="1" applyFont="1" applyBorder="1" applyAlignment="1">
      <alignment horizontal="center" vertical="center" wrapText="1"/>
    </xf>
  </cellXfs>
  <cellStyles count="10">
    <cellStyle name="Millares" xfId="9" builtinId="3"/>
    <cellStyle name="Moneda" xfId="8" builtinId="4"/>
    <cellStyle name="Moneda [0]" xfId="1" builtinId="7"/>
    <cellStyle name="Moneda [0] 2" xfId="4" xr:uid="{00000000-0005-0000-0000-000003000000}"/>
    <cellStyle name="Normal" xfId="0" builtinId="0"/>
    <cellStyle name="Normal 2" xfId="3" xr:uid="{00000000-0005-0000-0000-000005000000}"/>
    <cellStyle name="Normal 2 2" xfId="6" xr:uid="{00000000-0005-0000-0000-000006000000}"/>
    <cellStyle name="Normal 3" xfId="7" xr:uid="{00000000-0005-0000-0000-000007000000}"/>
    <cellStyle name="Porcentaje" xfId="2" builtinId="5"/>
    <cellStyle name="Porcentaje 2" xfId="5" xr:uid="{00000000-0005-0000-0000-000009000000}"/>
  </cellStyles>
  <dxfs count="0"/>
  <tableStyles count="0" defaultTableStyle="TableStyleMedium2" defaultPivotStyle="PivotStyleLight16"/>
  <colors>
    <mruColors>
      <color rgb="FF04E1EC"/>
      <color rgb="FF0FCDE1"/>
      <color rgb="FF0BE58D"/>
      <color rgb="FF66FF66"/>
      <color rgb="FF0AC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246932</xdr:colOff>
      <xdr:row>1</xdr:row>
      <xdr:rowOff>186187</xdr:rowOff>
    </xdr:from>
    <xdr:ext cx="2505075" cy="809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27932" y="510037"/>
          <a:ext cx="2505075" cy="809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3221182" cy="619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90500"/>
          <a:ext cx="3221182" cy="6191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76199</xdr:colOff>
      <xdr:row>0</xdr:row>
      <xdr:rowOff>276225</xdr:rowOff>
    </xdr:from>
    <xdr:ext cx="4151563" cy="726407"/>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6199" y="276225"/>
          <a:ext cx="4151563" cy="726407"/>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484909</xdr:colOff>
      <xdr:row>0</xdr:row>
      <xdr:rowOff>155863</xdr:rowOff>
    </xdr:from>
    <xdr:ext cx="2523565" cy="676275"/>
    <xdr:pic>
      <xdr:nvPicPr>
        <xdr:cNvPr id="2" name="image3.png">
          <a:extLst>
            <a:ext uri="{FF2B5EF4-FFF2-40B4-BE49-F238E27FC236}">
              <a16:creationId xmlns:a16="http://schemas.microsoft.com/office/drawing/2014/main" id="{0E5FA556-7E31-4993-B03A-0E30F08F06E4}"/>
            </a:ext>
          </a:extLst>
        </xdr:cNvPr>
        <xdr:cNvPicPr preferRelativeResize="0"/>
      </xdr:nvPicPr>
      <xdr:blipFill>
        <a:blip xmlns:r="http://schemas.openxmlformats.org/officeDocument/2006/relationships" r:embed="rId1" cstate="print"/>
        <a:stretch>
          <a:fillRect/>
        </a:stretch>
      </xdr:blipFill>
      <xdr:spPr>
        <a:xfrm>
          <a:off x="484909" y="155863"/>
          <a:ext cx="2523565" cy="6762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190500</xdr:colOff>
      <xdr:row>0</xdr:row>
      <xdr:rowOff>204107</xdr:rowOff>
    </xdr:from>
    <xdr:ext cx="2533650" cy="524564"/>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90500" y="204107"/>
          <a:ext cx="2533650" cy="524564"/>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ktop\SDA%20CONSOLIDADO\2024\6-JUNIO%202024\PLAN%20DE%20ACCI&#211;N\PA_Territorializacion\5-PA-7780-MAY-2024%20VA%20CT%20Ok.xlsx" TargetMode="External"/><Relationship Id="rId1" Type="http://schemas.openxmlformats.org/officeDocument/2006/relationships/externalLinkPath" Target="/Desktop/SDA%20CONSOLIDADO/2024/6-JUNIO%202024/PLAN%20DE%20ACCI&#211;N/PA_Territorializacion/5-PA-7780-MAY-2024%20VA%20CT%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sheetName val="INVERSIÓN"/>
      <sheetName val="ACTIVIDADES"/>
      <sheetName val="TERRITORIALIZACION"/>
      <sheetName val="SPI"/>
    </sheetNames>
    <sheetDataSet>
      <sheetData sheetId="0"/>
      <sheetData sheetId="1">
        <row r="10">
          <cell r="DV10"/>
        </row>
        <row r="11">
          <cell r="DV11"/>
        </row>
        <row r="12">
          <cell r="DV12"/>
        </row>
        <row r="13">
          <cell r="DV13"/>
        </row>
        <row r="14">
          <cell r="DV14"/>
        </row>
        <row r="15">
          <cell r="DV15"/>
        </row>
        <row r="16">
          <cell r="DV16"/>
        </row>
        <row r="17">
          <cell r="DN17">
            <v>0</v>
          </cell>
          <cell r="DV17"/>
          <cell r="EM17">
            <v>0</v>
          </cell>
          <cell r="EQ17">
            <v>0</v>
          </cell>
          <cell r="EW17" t="str">
            <v>En 2023 la meta finalizó con las siguientes actividades: se realizó el seguimiento a los compromisos suscritos en las alianzas celebradas en las localidades de Chapinero, Suba, Usme, Ciudad Bolívar y Sumapaz para revisar avances y coordinar acciones a realizar según lo acordado en las alianzas suscritas.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ell>
        </row>
        <row r="18">
          <cell r="DN18">
            <v>0</v>
          </cell>
          <cell r="DV18"/>
          <cell r="EM18">
            <v>0</v>
          </cell>
          <cell r="EQ18">
            <v>0</v>
          </cell>
        </row>
        <row r="19">
          <cell r="DV19"/>
          <cell r="EM19">
            <v>0</v>
          </cell>
          <cell r="EQ19">
            <v>0</v>
          </cell>
        </row>
        <row r="20">
          <cell r="DV20"/>
          <cell r="EM20">
            <v>0</v>
          </cell>
          <cell r="EQ20">
            <v>0</v>
          </cell>
        </row>
        <row r="21">
          <cell r="DN21">
            <v>63237032</v>
          </cell>
          <cell r="EM21">
            <v>63237032</v>
          </cell>
        </row>
        <row r="22">
          <cell r="DN22">
            <v>0</v>
          </cell>
          <cell r="DV22"/>
          <cell r="EM22">
            <v>0</v>
          </cell>
          <cell r="EQ22">
            <v>0</v>
          </cell>
        </row>
        <row r="23">
          <cell r="DN23">
            <v>63237032</v>
          </cell>
          <cell r="EM23">
            <v>63237032</v>
          </cell>
          <cell r="EQ23">
            <v>63237032</v>
          </cell>
        </row>
        <row r="24">
          <cell r="DV24"/>
          <cell r="EM24">
            <v>0</v>
          </cell>
          <cell r="EQ24">
            <v>0</v>
          </cell>
          <cell r="EW24" t="str">
            <v>Durante el cuatrienio, se capacitaron1.207 personas así:
*2023: en 2023 se completó la meta del cuatrienio así,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ell>
        </row>
        <row r="25">
          <cell r="DN25">
            <v>0</v>
          </cell>
          <cell r="DV25"/>
          <cell r="EM25">
            <v>0</v>
          </cell>
          <cell r="EQ25">
            <v>0</v>
          </cell>
        </row>
        <row r="26">
          <cell r="DV26"/>
          <cell r="EM26">
            <v>0</v>
          </cell>
          <cell r="EQ26">
            <v>0</v>
          </cell>
        </row>
        <row r="27">
          <cell r="DN27">
            <v>0</v>
          </cell>
          <cell r="DU27">
            <v>0</v>
          </cell>
          <cell r="DV27">
            <v>0</v>
          </cell>
          <cell r="EM27">
            <v>0</v>
          </cell>
          <cell r="EQ27">
            <v>0</v>
          </cell>
        </row>
        <row r="28">
          <cell r="DN28">
            <v>31905175</v>
          </cell>
        </row>
        <row r="29">
          <cell r="DN29">
            <v>0</v>
          </cell>
          <cell r="DV29"/>
          <cell r="EM29">
            <v>0</v>
          </cell>
          <cell r="EQ29">
            <v>0</v>
          </cell>
        </row>
        <row r="30">
          <cell r="DN30">
            <v>31905175</v>
          </cell>
          <cell r="EM30">
            <v>31905175</v>
          </cell>
          <cell r="EQ30">
            <v>31795372</v>
          </cell>
        </row>
        <row r="31">
          <cell r="DN31">
            <v>21</v>
          </cell>
          <cell r="EM31">
            <v>21</v>
          </cell>
          <cell r="EQ31">
            <v>21</v>
          </cell>
          <cell r="EW31" t="str">
            <v>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
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implementadas.Ya para las vigencias  2020 – 2023, se vincularon 479 nuevos predios rurales en la formalización de acuerdos para el Ordenamiento Ambiental de Finca y se realizaron 2629 visitas de seguimiento a predios vinculados.</v>
          </cell>
        </row>
        <row r="32">
          <cell r="DN32">
            <v>1771585000</v>
          </cell>
          <cell r="EM32">
            <v>1771585000</v>
          </cell>
          <cell r="EQ32">
            <v>833945000</v>
          </cell>
        </row>
        <row r="34">
          <cell r="DN34">
            <v>0</v>
          </cell>
          <cell r="DU34">
            <v>0</v>
          </cell>
          <cell r="DV34">
            <v>0</v>
          </cell>
          <cell r="EM34">
            <v>0</v>
          </cell>
          <cell r="EQ34">
            <v>0</v>
          </cell>
        </row>
        <row r="35">
          <cell r="DN35">
            <v>154526260</v>
          </cell>
          <cell r="EM35">
            <v>154526260</v>
          </cell>
        </row>
        <row r="36">
          <cell r="DN36">
            <v>21</v>
          </cell>
          <cell r="EM36">
            <v>21</v>
          </cell>
          <cell r="EQ36">
            <v>21</v>
          </cell>
        </row>
        <row r="37">
          <cell r="DN37">
            <v>1926111260</v>
          </cell>
          <cell r="EM37">
            <v>1926111260</v>
          </cell>
          <cell r="EQ37">
            <v>986768860</v>
          </cell>
        </row>
        <row r="38">
          <cell r="DV38"/>
          <cell r="EQ38">
            <v>0</v>
          </cell>
        </row>
        <row r="39">
          <cell r="DV39"/>
        </row>
        <row r="40">
          <cell r="DV40"/>
        </row>
        <row r="41">
          <cell r="DV41"/>
        </row>
        <row r="42">
          <cell r="DV42"/>
        </row>
        <row r="43">
          <cell r="DV43"/>
        </row>
        <row r="44">
          <cell r="DN44">
            <v>0</v>
          </cell>
          <cell r="DU44">
            <v>0</v>
          </cell>
          <cell r="DV44">
            <v>0</v>
          </cell>
          <cell r="EM44">
            <v>0</v>
          </cell>
          <cell r="EQ44">
            <v>0</v>
          </cell>
        </row>
        <row r="45">
          <cell r="DN45">
            <v>0</v>
          </cell>
          <cell r="DV45"/>
          <cell r="EM45">
            <v>0</v>
          </cell>
          <cell r="EQ45">
            <v>0</v>
          </cell>
          <cell r="EW45" t="str">
            <v>Esta meta cuatrienio se cumplió en 2023 con la realización de  48 acuerdos de conservación con  1.188,4ha.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ell>
        </row>
        <row r="46">
          <cell r="DV46"/>
          <cell r="EM46">
            <v>0</v>
          </cell>
          <cell r="EQ46">
            <v>0</v>
          </cell>
        </row>
        <row r="47">
          <cell r="DV47"/>
          <cell r="EM47">
            <v>0</v>
          </cell>
          <cell r="EQ47">
            <v>0</v>
          </cell>
        </row>
        <row r="48">
          <cell r="DN48">
            <v>0</v>
          </cell>
          <cell r="DU48">
            <v>0</v>
          </cell>
          <cell r="DV48">
            <v>0</v>
          </cell>
          <cell r="EM48">
            <v>0</v>
          </cell>
          <cell r="EQ48">
            <v>0</v>
          </cell>
        </row>
        <row r="49">
          <cell r="DN49">
            <v>808211895.83246589</v>
          </cell>
        </row>
        <row r="50">
          <cell r="DN50">
            <v>0</v>
          </cell>
          <cell r="DV50"/>
          <cell r="EM50">
            <v>0</v>
          </cell>
          <cell r="EQ50">
            <v>0</v>
          </cell>
        </row>
        <row r="51">
          <cell r="DN51">
            <v>808211895.83246589</v>
          </cell>
          <cell r="EQ51">
            <v>315441778.83246589</v>
          </cell>
        </row>
        <row r="52">
          <cell r="DN52">
            <v>1</v>
          </cell>
          <cell r="EM52">
            <v>1</v>
          </cell>
          <cell r="EQ52">
            <v>0.81</v>
          </cell>
          <cell r="EW52" t="str">
            <v>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v>
          </cell>
        </row>
        <row r="53">
          <cell r="DN53">
            <v>3979143000</v>
          </cell>
          <cell r="DV53">
            <v>114420000</v>
          </cell>
          <cell r="EQ53">
            <v>1556176800</v>
          </cell>
        </row>
        <row r="54">
          <cell r="DU54">
            <v>0</v>
          </cell>
          <cell r="DV54">
            <v>8867986.6613226458</v>
          </cell>
        </row>
        <row r="55">
          <cell r="DN55">
            <v>0</v>
          </cell>
          <cell r="DU55">
            <v>0</v>
          </cell>
          <cell r="DV55">
            <v>0</v>
          </cell>
          <cell r="EM55">
            <v>0</v>
          </cell>
          <cell r="EQ55">
            <v>0</v>
          </cell>
        </row>
        <row r="56">
          <cell r="DN56">
            <v>0</v>
          </cell>
          <cell r="DU56">
            <v>0</v>
          </cell>
          <cell r="DV56">
            <v>0</v>
          </cell>
          <cell r="EM56">
            <v>0</v>
          </cell>
          <cell r="EQ56">
            <v>0</v>
          </cell>
        </row>
        <row r="57">
          <cell r="DU57">
            <v>0</v>
          </cell>
          <cell r="DV57">
            <v>0</v>
          </cell>
          <cell r="EQ57">
            <v>0.81</v>
          </cell>
        </row>
        <row r="58">
          <cell r="EQ58">
            <v>1556176800</v>
          </cell>
        </row>
        <row r="59">
          <cell r="EQ59">
            <v>2390121800</v>
          </cell>
        </row>
        <row r="60">
          <cell r="EQ60">
            <v>563298042.83246589</v>
          </cell>
        </row>
        <row r="61">
          <cell r="EQ61">
            <v>2953419842.8324661</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Angélica Johanna Ortiz Amortégui" id="{51F18E5B-633F-4B88-AE38-79559584407E}" userId="2ea779217dc3b04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3" dT="2024-02-09T17:55:21.74" personId="{51F18E5B-633F-4B88-AE38-79559584407E}" id="{43933153-46C5-477E-9CB5-024EBFE393D7}">
    <text>Falta diligenciar esta línea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abSelected="1" zoomScale="51" zoomScaleNormal="51" workbookViewId="0">
      <selection activeCell="DO13" sqref="DO13"/>
    </sheetView>
  </sheetViews>
  <sheetFormatPr baseColWidth="10" defaultColWidth="14.28515625" defaultRowHeight="15" customHeight="1" x14ac:dyDescent="0.25"/>
  <cols>
    <col min="1" max="1" width="5.7109375" customWidth="1"/>
    <col min="2" max="2" width="7.42578125" customWidth="1"/>
    <col min="3" max="3" width="7.7109375" customWidth="1"/>
    <col min="4" max="4" width="34.42578125" customWidth="1"/>
    <col min="5" max="5" width="7.28515625" customWidth="1"/>
    <col min="6" max="6" width="24.7109375" customWidth="1"/>
    <col min="7" max="7" width="12.7109375" customWidth="1"/>
    <col min="8" max="8" width="12.42578125" customWidth="1"/>
    <col min="9" max="9" width="15" customWidth="1"/>
    <col min="10" max="10" width="19.28515625" hidden="1" customWidth="1"/>
    <col min="11" max="24" width="10.28515625" hidden="1" customWidth="1"/>
    <col min="25" max="25" width="23.28515625" hidden="1" customWidth="1"/>
    <col min="26" max="26" width="16.28515625" hidden="1" customWidth="1"/>
    <col min="27" max="27" width="17.28515625" hidden="1" customWidth="1"/>
    <col min="28" max="29" width="20.140625" customWidth="1"/>
    <col min="30" max="30" width="15.28515625" hidden="1" customWidth="1"/>
    <col min="31" max="54" width="10.28515625" hidden="1" customWidth="1"/>
    <col min="55" max="55" width="16" hidden="1" customWidth="1"/>
    <col min="56" max="57" width="21.7109375" hidden="1" customWidth="1"/>
    <col min="58" max="59" width="20.42578125" customWidth="1"/>
    <col min="60" max="60" width="19" hidden="1" customWidth="1"/>
    <col min="61" max="66" width="10.28515625" hidden="1" customWidth="1"/>
    <col min="67" max="67" width="8.28515625" hidden="1" customWidth="1"/>
    <col min="68" max="84" width="10.28515625" hidden="1" customWidth="1"/>
    <col min="85" max="85" width="21.7109375" hidden="1" customWidth="1"/>
    <col min="86" max="86" width="14.28515625" hidden="1" customWidth="1"/>
    <col min="87" max="87" width="15.28515625" hidden="1" customWidth="1"/>
    <col min="88" max="89" width="22.42578125" customWidth="1"/>
    <col min="90" max="90" width="12.5703125" hidden="1" customWidth="1"/>
    <col min="91" max="114" width="10.28515625" hidden="1" customWidth="1"/>
    <col min="115" max="115" width="17.7109375" hidden="1" customWidth="1"/>
    <col min="116" max="117" width="17.28515625" hidden="1" customWidth="1"/>
    <col min="118" max="119" width="23.42578125" customWidth="1"/>
    <col min="120" max="120" width="19.42578125" customWidth="1"/>
    <col min="121" max="129" width="12.28515625" customWidth="1"/>
    <col min="130" max="130" width="14.28515625" customWidth="1"/>
    <col min="131" max="144" width="25.42578125" hidden="1" customWidth="1"/>
    <col min="145" max="149" width="23.140625" customWidth="1"/>
    <col min="150" max="151" width="29.140625" customWidth="1"/>
    <col min="152" max="152" width="27" customWidth="1"/>
    <col min="153" max="153" width="28.28515625" customWidth="1"/>
    <col min="154" max="154" width="27" customWidth="1"/>
    <col min="155" max="155" width="69.5703125" customWidth="1"/>
    <col min="156" max="156" width="15" customWidth="1"/>
    <col min="157" max="157" width="12.5703125" customWidth="1"/>
    <col min="158" max="158" width="53.28515625" customWidth="1"/>
    <col min="159" max="159" width="28.5703125" customWidth="1"/>
  </cols>
  <sheetData>
    <row r="1" spans="1:159" ht="25.5" customHeight="1" x14ac:dyDescent="0.25">
      <c r="A1" s="143"/>
      <c r="B1" s="143"/>
      <c r="C1" s="144"/>
      <c r="D1" s="144"/>
      <c r="E1" s="144"/>
      <c r="F1" s="144"/>
      <c r="G1" s="144"/>
      <c r="H1" s="144"/>
      <c r="I1" s="145"/>
      <c r="J1" s="145"/>
      <c r="K1" s="145"/>
      <c r="L1" s="145"/>
      <c r="M1" s="145"/>
      <c r="N1" s="145"/>
      <c r="O1" s="145"/>
      <c r="P1" s="145"/>
      <c r="Q1" s="145"/>
      <c r="R1" s="145"/>
      <c r="S1" s="145"/>
      <c r="T1" s="145"/>
      <c r="U1" s="145"/>
      <c r="V1" s="145"/>
      <c r="W1" s="145"/>
      <c r="X1" s="145"/>
      <c r="Y1" s="145"/>
      <c r="Z1" s="145"/>
      <c r="AA1" s="145"/>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3"/>
      <c r="EU1" s="143"/>
      <c r="EV1" s="143"/>
      <c r="EW1" s="143"/>
      <c r="EX1" s="143"/>
      <c r="EY1" s="143"/>
      <c r="EZ1" s="143"/>
      <c r="FA1" s="143"/>
      <c r="FB1" s="143"/>
      <c r="FC1" s="143"/>
    </row>
    <row r="2" spans="1:159" ht="25.5" customHeight="1" x14ac:dyDescent="0.25">
      <c r="A2" s="507"/>
      <c r="B2" s="508"/>
      <c r="C2" s="508"/>
      <c r="D2" s="508"/>
      <c r="E2" s="508"/>
      <c r="F2" s="509"/>
      <c r="G2" s="520" t="s">
        <v>0</v>
      </c>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c r="BO2" s="505"/>
      <c r="BP2" s="505"/>
      <c r="BQ2" s="505"/>
      <c r="BR2" s="505"/>
      <c r="BS2" s="505"/>
      <c r="BT2" s="505"/>
      <c r="BU2" s="505"/>
      <c r="BV2" s="505"/>
      <c r="BW2" s="505"/>
      <c r="BX2" s="505"/>
      <c r="BY2" s="505"/>
      <c r="BZ2" s="505"/>
      <c r="CA2" s="505"/>
      <c r="CB2" s="505"/>
      <c r="CC2" s="505"/>
      <c r="CD2" s="505"/>
      <c r="CE2" s="505"/>
      <c r="CF2" s="505"/>
      <c r="CG2" s="505"/>
      <c r="CH2" s="505"/>
      <c r="CI2" s="505"/>
      <c r="CJ2" s="505"/>
      <c r="CK2" s="505"/>
      <c r="CL2" s="505"/>
      <c r="CM2" s="505"/>
      <c r="CN2" s="505"/>
      <c r="CO2" s="505"/>
      <c r="CP2" s="505"/>
      <c r="CQ2" s="505"/>
      <c r="CR2" s="505"/>
      <c r="CS2" s="505"/>
      <c r="CT2" s="505"/>
      <c r="CU2" s="505"/>
      <c r="CV2" s="505"/>
      <c r="CW2" s="505"/>
      <c r="CX2" s="505"/>
      <c r="CY2" s="505"/>
      <c r="CZ2" s="505"/>
      <c r="DA2" s="505"/>
      <c r="DB2" s="505"/>
      <c r="DC2" s="505"/>
      <c r="DD2" s="505"/>
      <c r="DE2" s="505"/>
      <c r="DF2" s="505"/>
      <c r="DG2" s="505"/>
      <c r="DH2" s="505"/>
      <c r="DI2" s="505"/>
      <c r="DJ2" s="505"/>
      <c r="DK2" s="505"/>
      <c r="DL2" s="505"/>
      <c r="DM2" s="505"/>
      <c r="DN2" s="505"/>
      <c r="DO2" s="505"/>
      <c r="DP2" s="505"/>
      <c r="DQ2" s="505"/>
      <c r="DR2" s="505"/>
      <c r="DS2" s="505"/>
      <c r="DT2" s="505"/>
      <c r="DU2" s="505"/>
      <c r="DV2" s="505"/>
      <c r="DW2" s="505"/>
      <c r="DX2" s="505"/>
      <c r="DY2" s="505"/>
      <c r="DZ2" s="505"/>
      <c r="EA2" s="505"/>
      <c r="EB2" s="505"/>
      <c r="EC2" s="505"/>
      <c r="ED2" s="505"/>
      <c r="EE2" s="505"/>
      <c r="EF2" s="505"/>
      <c r="EG2" s="505"/>
      <c r="EH2" s="505"/>
      <c r="EI2" s="505"/>
      <c r="EJ2" s="505"/>
      <c r="EK2" s="505"/>
      <c r="EL2" s="505"/>
      <c r="EM2" s="505"/>
      <c r="EN2" s="505"/>
      <c r="EO2" s="505"/>
      <c r="EP2" s="505"/>
      <c r="EQ2" s="505"/>
      <c r="ER2" s="505"/>
      <c r="ES2" s="505"/>
      <c r="ET2" s="505"/>
      <c r="EU2" s="505"/>
      <c r="EV2" s="505"/>
      <c r="EW2" s="505"/>
      <c r="EX2" s="505"/>
      <c r="EY2" s="505"/>
      <c r="EZ2" s="505"/>
      <c r="FA2" s="505"/>
      <c r="FB2" s="505"/>
      <c r="FC2" s="506"/>
    </row>
    <row r="3" spans="1:159" ht="32.25" customHeight="1" x14ac:dyDescent="0.4">
      <c r="A3" s="510"/>
      <c r="B3" s="511"/>
      <c r="C3" s="511"/>
      <c r="D3" s="511"/>
      <c r="E3" s="511"/>
      <c r="F3" s="512"/>
      <c r="G3" s="521" t="s">
        <v>1</v>
      </c>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c r="BD3" s="522"/>
      <c r="BE3" s="522"/>
      <c r="BF3" s="522"/>
      <c r="BG3" s="522"/>
      <c r="BH3" s="522"/>
      <c r="BI3" s="522"/>
      <c r="BJ3" s="522"/>
      <c r="BK3" s="522"/>
      <c r="BL3" s="522"/>
      <c r="BM3" s="522"/>
      <c r="BN3" s="522"/>
      <c r="BO3" s="522"/>
      <c r="BP3" s="522"/>
      <c r="BQ3" s="522"/>
      <c r="BR3" s="522"/>
      <c r="BS3" s="522"/>
      <c r="BT3" s="522"/>
      <c r="BU3" s="522"/>
      <c r="BV3" s="522"/>
      <c r="BW3" s="522"/>
      <c r="BX3" s="522"/>
      <c r="BY3" s="522"/>
      <c r="BZ3" s="522"/>
      <c r="CA3" s="522"/>
      <c r="CB3" s="522"/>
      <c r="CC3" s="522"/>
      <c r="CD3" s="522"/>
      <c r="CE3" s="522"/>
      <c r="CF3" s="522"/>
      <c r="CG3" s="522"/>
      <c r="CH3" s="522"/>
      <c r="CI3" s="522"/>
      <c r="CJ3" s="522"/>
      <c r="CK3" s="522"/>
      <c r="CL3" s="522"/>
      <c r="CM3" s="522"/>
      <c r="CN3" s="522"/>
      <c r="CO3" s="522"/>
      <c r="CP3" s="522"/>
      <c r="CQ3" s="522"/>
      <c r="CR3" s="522"/>
      <c r="CS3" s="522"/>
      <c r="CT3" s="522"/>
      <c r="CU3" s="522"/>
      <c r="CV3" s="522"/>
      <c r="CW3" s="522"/>
      <c r="CX3" s="522"/>
      <c r="CY3" s="522"/>
      <c r="CZ3" s="522"/>
      <c r="DA3" s="522"/>
      <c r="DB3" s="522"/>
      <c r="DC3" s="522"/>
      <c r="DD3" s="522"/>
      <c r="DE3" s="522"/>
      <c r="DF3" s="522"/>
      <c r="DG3" s="522"/>
      <c r="DH3" s="522"/>
      <c r="DI3" s="522"/>
      <c r="DJ3" s="522"/>
      <c r="DK3" s="522"/>
      <c r="DL3" s="522"/>
      <c r="DM3" s="522"/>
      <c r="DN3" s="522"/>
      <c r="DO3" s="522"/>
      <c r="DP3" s="522"/>
      <c r="DQ3" s="522"/>
      <c r="DR3" s="522"/>
      <c r="DS3" s="522"/>
      <c r="DT3" s="522"/>
      <c r="DU3" s="522"/>
      <c r="DV3" s="522"/>
      <c r="DW3" s="522"/>
      <c r="DX3" s="522"/>
      <c r="DY3" s="522"/>
      <c r="DZ3" s="522"/>
      <c r="EA3" s="522"/>
      <c r="EB3" s="522"/>
      <c r="EC3" s="522"/>
      <c r="ED3" s="522"/>
      <c r="EE3" s="522"/>
      <c r="EF3" s="522"/>
      <c r="EG3" s="522"/>
      <c r="EH3" s="522"/>
      <c r="EI3" s="522"/>
      <c r="EJ3" s="522"/>
      <c r="EK3" s="522"/>
      <c r="EL3" s="522"/>
      <c r="EM3" s="522"/>
      <c r="EN3" s="522"/>
      <c r="EO3" s="522"/>
      <c r="EP3" s="522"/>
      <c r="EQ3" s="522"/>
      <c r="ER3" s="522"/>
      <c r="ES3" s="522"/>
      <c r="ET3" s="522"/>
      <c r="EU3" s="522"/>
      <c r="EV3" s="522"/>
      <c r="EW3" s="522"/>
      <c r="EX3" s="522"/>
      <c r="EY3" s="522"/>
      <c r="EZ3" s="522"/>
      <c r="FA3" s="522"/>
      <c r="FB3" s="522"/>
      <c r="FC3" s="523"/>
    </row>
    <row r="4" spans="1:159" ht="25.5" customHeight="1" x14ac:dyDescent="0.25">
      <c r="A4" s="513"/>
      <c r="B4" s="514"/>
      <c r="C4" s="514"/>
      <c r="D4" s="514"/>
      <c r="E4" s="514"/>
      <c r="F4" s="515"/>
      <c r="G4" s="524" t="s">
        <v>2</v>
      </c>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7"/>
      <c r="CA4" s="517"/>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7"/>
      <c r="DH4" s="517"/>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25"/>
      <c r="ET4" s="526" t="s">
        <v>3</v>
      </c>
      <c r="EU4" s="517"/>
      <c r="EV4" s="517"/>
      <c r="EW4" s="517"/>
      <c r="EX4" s="517"/>
      <c r="EY4" s="517"/>
      <c r="EZ4" s="517"/>
      <c r="FA4" s="517"/>
      <c r="FB4" s="517"/>
      <c r="FC4" s="518"/>
    </row>
    <row r="5" spans="1:159" ht="25.5" customHeight="1" x14ac:dyDescent="0.25">
      <c r="A5" s="504" t="s">
        <v>4</v>
      </c>
      <c r="B5" s="505"/>
      <c r="C5" s="505"/>
      <c r="D5" s="505"/>
      <c r="E5" s="505"/>
      <c r="F5" s="506"/>
      <c r="G5" s="516" t="s">
        <v>5</v>
      </c>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F5" s="517"/>
      <c r="BG5" s="517"/>
      <c r="BH5" s="517"/>
      <c r="BI5" s="517"/>
      <c r="BJ5" s="517"/>
      <c r="BK5" s="517"/>
      <c r="BL5" s="517"/>
      <c r="BM5" s="517"/>
      <c r="BN5" s="517"/>
      <c r="BO5" s="517"/>
      <c r="BP5" s="517"/>
      <c r="BQ5" s="517"/>
      <c r="BR5" s="517"/>
      <c r="BS5" s="517"/>
      <c r="BT5" s="517"/>
      <c r="BU5" s="517"/>
      <c r="BV5" s="517"/>
      <c r="BW5" s="517"/>
      <c r="BX5" s="517"/>
      <c r="BY5" s="517"/>
      <c r="BZ5" s="517"/>
      <c r="CA5" s="517"/>
      <c r="CB5" s="517"/>
      <c r="CC5" s="517"/>
      <c r="CD5" s="517"/>
      <c r="CE5" s="517"/>
      <c r="CF5" s="517"/>
      <c r="CG5" s="517"/>
      <c r="CH5" s="517"/>
      <c r="CI5" s="517"/>
      <c r="CJ5" s="517"/>
      <c r="CK5" s="517"/>
      <c r="CL5" s="517"/>
      <c r="CM5" s="517"/>
      <c r="CN5" s="517"/>
      <c r="CO5" s="517"/>
      <c r="CP5" s="517"/>
      <c r="CQ5" s="517"/>
      <c r="CR5" s="517"/>
      <c r="CS5" s="517"/>
      <c r="CT5" s="517"/>
      <c r="CU5" s="517"/>
      <c r="CV5" s="517"/>
      <c r="CW5" s="517"/>
      <c r="CX5" s="517"/>
      <c r="CY5" s="517"/>
      <c r="CZ5" s="517"/>
      <c r="DA5" s="517"/>
      <c r="DB5" s="517"/>
      <c r="DC5" s="517"/>
      <c r="DD5" s="517"/>
      <c r="DE5" s="517"/>
      <c r="DF5" s="517"/>
      <c r="DG5" s="517"/>
      <c r="DH5" s="517"/>
      <c r="DI5" s="517"/>
      <c r="DJ5" s="517"/>
      <c r="DK5" s="517"/>
      <c r="DL5" s="517"/>
      <c r="DM5" s="517"/>
      <c r="DN5" s="517"/>
      <c r="DO5" s="517"/>
      <c r="DP5" s="517"/>
      <c r="DQ5" s="517"/>
      <c r="DR5" s="517"/>
      <c r="DS5" s="517"/>
      <c r="DT5" s="517"/>
      <c r="DU5" s="517"/>
      <c r="DV5" s="517"/>
      <c r="DW5" s="517"/>
      <c r="DX5" s="517"/>
      <c r="DY5" s="517"/>
      <c r="DZ5" s="517"/>
      <c r="EA5" s="517"/>
      <c r="EB5" s="517"/>
      <c r="EC5" s="517"/>
      <c r="ED5" s="517"/>
      <c r="EE5" s="517"/>
      <c r="EF5" s="517"/>
      <c r="EG5" s="517"/>
      <c r="EH5" s="517"/>
      <c r="EI5" s="517"/>
      <c r="EJ5" s="517"/>
      <c r="EK5" s="517"/>
      <c r="EL5" s="517"/>
      <c r="EM5" s="517"/>
      <c r="EN5" s="517"/>
      <c r="EO5" s="517"/>
      <c r="EP5" s="517"/>
      <c r="EQ5" s="517"/>
      <c r="ER5" s="517"/>
      <c r="ES5" s="517"/>
      <c r="ET5" s="517"/>
      <c r="EU5" s="517"/>
      <c r="EV5" s="517"/>
      <c r="EW5" s="517"/>
      <c r="EX5" s="517"/>
      <c r="EY5" s="517"/>
      <c r="EZ5" s="517"/>
      <c r="FA5" s="517"/>
      <c r="FB5" s="517"/>
      <c r="FC5" s="518"/>
    </row>
    <row r="6" spans="1:159" ht="25.5" customHeight="1" x14ac:dyDescent="0.25">
      <c r="A6" s="504" t="s">
        <v>6</v>
      </c>
      <c r="B6" s="505"/>
      <c r="C6" s="505"/>
      <c r="D6" s="505"/>
      <c r="E6" s="505"/>
      <c r="F6" s="506"/>
      <c r="G6" s="516" t="s">
        <v>7</v>
      </c>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c r="BB6" s="517"/>
      <c r="BC6" s="517"/>
      <c r="BD6" s="517"/>
      <c r="BE6" s="517"/>
      <c r="BF6" s="517"/>
      <c r="BG6" s="517"/>
      <c r="BH6" s="517"/>
      <c r="BI6" s="517"/>
      <c r="BJ6" s="517"/>
      <c r="BK6" s="517"/>
      <c r="BL6" s="517"/>
      <c r="BM6" s="517"/>
      <c r="BN6" s="517"/>
      <c r="BO6" s="517"/>
      <c r="BP6" s="517"/>
      <c r="BQ6" s="517"/>
      <c r="BR6" s="517"/>
      <c r="BS6" s="517"/>
      <c r="BT6" s="517"/>
      <c r="BU6" s="517"/>
      <c r="BV6" s="517"/>
      <c r="BW6" s="517"/>
      <c r="BX6" s="517"/>
      <c r="BY6" s="517"/>
      <c r="BZ6" s="517"/>
      <c r="CA6" s="517"/>
      <c r="CB6" s="517"/>
      <c r="CC6" s="517"/>
      <c r="CD6" s="517"/>
      <c r="CE6" s="517"/>
      <c r="CF6" s="517"/>
      <c r="CG6" s="517"/>
      <c r="CH6" s="517"/>
      <c r="CI6" s="517"/>
      <c r="CJ6" s="517"/>
      <c r="CK6" s="517"/>
      <c r="CL6" s="517"/>
      <c r="CM6" s="517"/>
      <c r="CN6" s="517"/>
      <c r="CO6" s="517"/>
      <c r="CP6" s="517"/>
      <c r="CQ6" s="517"/>
      <c r="CR6" s="517"/>
      <c r="CS6" s="517"/>
      <c r="CT6" s="517"/>
      <c r="CU6" s="517"/>
      <c r="CV6" s="517"/>
      <c r="CW6" s="517"/>
      <c r="CX6" s="517"/>
      <c r="CY6" s="517"/>
      <c r="CZ6" s="517"/>
      <c r="DA6" s="517"/>
      <c r="DB6" s="517"/>
      <c r="DC6" s="517"/>
      <c r="DD6" s="517"/>
      <c r="DE6" s="517"/>
      <c r="DF6" s="517"/>
      <c r="DG6" s="517"/>
      <c r="DH6" s="517"/>
      <c r="DI6" s="517"/>
      <c r="DJ6" s="517"/>
      <c r="DK6" s="517"/>
      <c r="DL6" s="517"/>
      <c r="DM6" s="517"/>
      <c r="DN6" s="517"/>
      <c r="DO6" s="517"/>
      <c r="DP6" s="517"/>
      <c r="DQ6" s="517"/>
      <c r="DR6" s="517"/>
      <c r="DS6" s="517"/>
      <c r="DT6" s="517"/>
      <c r="DU6" s="517"/>
      <c r="DV6" s="517"/>
      <c r="DW6" s="517"/>
      <c r="DX6" s="517"/>
      <c r="DY6" s="517"/>
      <c r="DZ6" s="517"/>
      <c r="EA6" s="517"/>
      <c r="EB6" s="517"/>
      <c r="EC6" s="517"/>
      <c r="ED6" s="517"/>
      <c r="EE6" s="517"/>
      <c r="EF6" s="517"/>
      <c r="EG6" s="517"/>
      <c r="EH6" s="517"/>
      <c r="EI6" s="517"/>
      <c r="EJ6" s="517"/>
      <c r="EK6" s="517"/>
      <c r="EL6" s="517"/>
      <c r="EM6" s="517"/>
      <c r="EN6" s="517"/>
      <c r="EO6" s="517"/>
      <c r="EP6" s="517"/>
      <c r="EQ6" s="517"/>
      <c r="ER6" s="517"/>
      <c r="ES6" s="517"/>
      <c r="ET6" s="517"/>
      <c r="EU6" s="517"/>
      <c r="EV6" s="517"/>
      <c r="EW6" s="517"/>
      <c r="EX6" s="517"/>
      <c r="EY6" s="517"/>
      <c r="EZ6" s="517"/>
      <c r="FA6" s="517"/>
      <c r="FB6" s="517"/>
      <c r="FC6" s="518"/>
    </row>
    <row r="7" spans="1:159" ht="25.5" customHeight="1" x14ac:dyDescent="0.25">
      <c r="A7" s="504" t="s">
        <v>8</v>
      </c>
      <c r="B7" s="505"/>
      <c r="C7" s="505"/>
      <c r="D7" s="505"/>
      <c r="E7" s="505"/>
      <c r="F7" s="506"/>
      <c r="G7" s="516" t="s">
        <v>9</v>
      </c>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c r="BC7" s="517"/>
      <c r="BD7" s="517"/>
      <c r="BE7" s="517"/>
      <c r="BF7" s="517"/>
      <c r="BG7" s="517"/>
      <c r="BH7" s="517"/>
      <c r="BI7" s="517"/>
      <c r="BJ7" s="517"/>
      <c r="BK7" s="517"/>
      <c r="BL7" s="517"/>
      <c r="BM7" s="517"/>
      <c r="BN7" s="517"/>
      <c r="BO7" s="517"/>
      <c r="BP7" s="517"/>
      <c r="BQ7" s="517"/>
      <c r="BR7" s="517"/>
      <c r="BS7" s="517"/>
      <c r="BT7" s="517"/>
      <c r="BU7" s="517"/>
      <c r="BV7" s="517"/>
      <c r="BW7" s="517"/>
      <c r="BX7" s="517"/>
      <c r="BY7" s="517"/>
      <c r="BZ7" s="517"/>
      <c r="CA7" s="517"/>
      <c r="CB7" s="517"/>
      <c r="CC7" s="517"/>
      <c r="CD7" s="517"/>
      <c r="CE7" s="517"/>
      <c r="CF7" s="517"/>
      <c r="CG7" s="517"/>
      <c r="CH7" s="517"/>
      <c r="CI7" s="517"/>
      <c r="CJ7" s="517"/>
      <c r="CK7" s="517"/>
      <c r="CL7" s="517"/>
      <c r="CM7" s="517"/>
      <c r="CN7" s="517"/>
      <c r="CO7" s="517"/>
      <c r="CP7" s="517"/>
      <c r="CQ7" s="517"/>
      <c r="CR7" s="517"/>
      <c r="CS7" s="517"/>
      <c r="CT7" s="517"/>
      <c r="CU7" s="517"/>
      <c r="CV7" s="517"/>
      <c r="CW7" s="517"/>
      <c r="CX7" s="517"/>
      <c r="CY7" s="517"/>
      <c r="CZ7" s="517"/>
      <c r="DA7" s="517"/>
      <c r="DB7" s="517"/>
      <c r="DC7" s="517"/>
      <c r="DD7" s="517"/>
      <c r="DE7" s="517"/>
      <c r="DF7" s="517"/>
      <c r="DG7" s="517"/>
      <c r="DH7" s="517"/>
      <c r="DI7" s="517"/>
      <c r="DJ7" s="517"/>
      <c r="DK7" s="517"/>
      <c r="DL7" s="517"/>
      <c r="DM7" s="517"/>
      <c r="DN7" s="517"/>
      <c r="DO7" s="517"/>
      <c r="DP7" s="517"/>
      <c r="DQ7" s="517"/>
      <c r="DR7" s="517"/>
      <c r="DS7" s="517"/>
      <c r="DT7" s="517"/>
      <c r="DU7" s="517"/>
      <c r="DV7" s="517"/>
      <c r="DW7" s="517"/>
      <c r="DX7" s="517"/>
      <c r="DY7" s="517"/>
      <c r="DZ7" s="517"/>
      <c r="EA7" s="517"/>
      <c r="EB7" s="517"/>
      <c r="EC7" s="517"/>
      <c r="ED7" s="517"/>
      <c r="EE7" s="517"/>
      <c r="EF7" s="517"/>
      <c r="EG7" s="517"/>
      <c r="EH7" s="517"/>
      <c r="EI7" s="517"/>
      <c r="EJ7" s="517"/>
      <c r="EK7" s="517"/>
      <c r="EL7" s="517"/>
      <c r="EM7" s="517"/>
      <c r="EN7" s="517"/>
      <c r="EO7" s="517"/>
      <c r="EP7" s="517"/>
      <c r="EQ7" s="517"/>
      <c r="ER7" s="517"/>
      <c r="ES7" s="517"/>
      <c r="ET7" s="517"/>
      <c r="EU7" s="517"/>
      <c r="EV7" s="517"/>
      <c r="EW7" s="517"/>
      <c r="EX7" s="517"/>
      <c r="EY7" s="517"/>
      <c r="EZ7" s="517"/>
      <c r="FA7" s="517"/>
      <c r="FB7" s="517"/>
      <c r="FC7" s="518"/>
    </row>
    <row r="8" spans="1:159" ht="25.5" customHeight="1" x14ac:dyDescent="0.25">
      <c r="A8" s="504" t="s">
        <v>10</v>
      </c>
      <c r="B8" s="505"/>
      <c r="C8" s="505"/>
      <c r="D8" s="505"/>
      <c r="E8" s="505"/>
      <c r="F8" s="506"/>
      <c r="G8" s="519" t="s">
        <v>11</v>
      </c>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4"/>
      <c r="BP8" s="514"/>
      <c r="BQ8" s="514"/>
      <c r="BR8" s="514"/>
      <c r="BS8" s="514"/>
      <c r="BT8" s="514"/>
      <c r="BU8" s="514"/>
      <c r="BV8" s="514"/>
      <c r="BW8" s="514"/>
      <c r="BX8" s="514"/>
      <c r="BY8" s="514"/>
      <c r="BZ8" s="514"/>
      <c r="CA8" s="514"/>
      <c r="CB8" s="514"/>
      <c r="CC8" s="514"/>
      <c r="CD8" s="514"/>
      <c r="CE8" s="514"/>
      <c r="CF8" s="514"/>
      <c r="CG8" s="514"/>
      <c r="CH8" s="514"/>
      <c r="CI8" s="514"/>
      <c r="CJ8" s="514"/>
      <c r="CK8" s="514"/>
      <c r="CL8" s="514"/>
      <c r="CM8" s="514"/>
      <c r="CN8" s="514"/>
      <c r="CO8" s="514"/>
      <c r="CP8" s="514"/>
      <c r="CQ8" s="514"/>
      <c r="CR8" s="514"/>
      <c r="CS8" s="514"/>
      <c r="CT8" s="514"/>
      <c r="CU8" s="514"/>
      <c r="CV8" s="514"/>
      <c r="CW8" s="514"/>
      <c r="CX8" s="514"/>
      <c r="CY8" s="514"/>
      <c r="CZ8" s="514"/>
      <c r="DA8" s="514"/>
      <c r="DB8" s="514"/>
      <c r="DC8" s="514"/>
      <c r="DD8" s="514"/>
      <c r="DE8" s="514"/>
      <c r="DF8" s="514"/>
      <c r="DG8" s="514"/>
      <c r="DH8" s="514"/>
      <c r="DI8" s="514"/>
      <c r="DJ8" s="514"/>
      <c r="DK8" s="514"/>
      <c r="DL8" s="514"/>
      <c r="DM8" s="514"/>
      <c r="DN8" s="514"/>
      <c r="DO8" s="514"/>
      <c r="DP8" s="514"/>
      <c r="DQ8" s="514"/>
      <c r="DR8" s="514"/>
      <c r="DS8" s="514"/>
      <c r="DT8" s="514"/>
      <c r="DU8" s="514"/>
      <c r="DV8" s="514"/>
      <c r="DW8" s="514"/>
      <c r="DX8" s="514"/>
      <c r="DY8" s="514"/>
      <c r="DZ8" s="514"/>
      <c r="EA8" s="514"/>
      <c r="EB8" s="514"/>
      <c r="EC8" s="514"/>
      <c r="ED8" s="514"/>
      <c r="EE8" s="514"/>
      <c r="EF8" s="514"/>
      <c r="EG8" s="514"/>
      <c r="EH8" s="514"/>
      <c r="EI8" s="514"/>
      <c r="EJ8" s="514"/>
      <c r="EK8" s="514"/>
      <c r="EL8" s="514"/>
      <c r="EM8" s="514"/>
      <c r="EN8" s="514"/>
      <c r="EO8" s="514"/>
      <c r="EP8" s="514"/>
      <c r="EQ8" s="514"/>
      <c r="ER8" s="514"/>
      <c r="ES8" s="514"/>
      <c r="ET8" s="514"/>
      <c r="EU8" s="514"/>
      <c r="EV8" s="514"/>
      <c r="EW8" s="514"/>
      <c r="EX8" s="514"/>
      <c r="EY8" s="514"/>
      <c r="EZ8" s="514"/>
      <c r="FA8" s="514"/>
      <c r="FB8" s="514"/>
      <c r="FC8" s="515"/>
    </row>
    <row r="9" spans="1:159" ht="30" customHeight="1" x14ac:dyDescent="0.25">
      <c r="A9" s="147"/>
      <c r="B9" s="148"/>
      <c r="C9" s="148"/>
      <c r="D9" s="148"/>
      <c r="E9" s="148"/>
      <c r="F9" s="148"/>
      <c r="G9" s="149"/>
      <c r="H9" s="149"/>
      <c r="I9" s="149"/>
      <c r="J9" s="149"/>
      <c r="K9" s="149"/>
      <c r="L9" s="149"/>
      <c r="M9" s="149"/>
      <c r="N9" s="149"/>
      <c r="O9" s="149"/>
      <c r="P9" s="149"/>
      <c r="Q9" s="149"/>
      <c r="R9" s="149"/>
      <c r="S9" s="149"/>
      <c r="T9" s="149"/>
      <c r="U9" s="150"/>
      <c r="V9" s="149"/>
      <c r="W9" s="149"/>
      <c r="X9" s="149"/>
      <c r="Y9" s="150"/>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9"/>
      <c r="EU9" s="148"/>
      <c r="EV9" s="148"/>
      <c r="EW9" s="148"/>
      <c r="EX9" s="148"/>
      <c r="EY9" s="148"/>
      <c r="EZ9" s="148"/>
      <c r="FA9" s="148"/>
      <c r="FB9" s="148"/>
      <c r="FC9" s="148"/>
    </row>
    <row r="10" spans="1:159" ht="36" customHeight="1" thickBot="1" x14ac:dyDescent="0.3">
      <c r="A10" s="531" t="s">
        <v>12</v>
      </c>
      <c r="B10" s="517"/>
      <c r="C10" s="517"/>
      <c r="D10" s="517"/>
      <c r="E10" s="517"/>
      <c r="F10" s="517"/>
      <c r="G10" s="517"/>
      <c r="H10" s="517"/>
      <c r="I10" s="518"/>
      <c r="J10" s="533" t="s">
        <v>13</v>
      </c>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8"/>
      <c r="BD10" s="528"/>
      <c r="BE10" s="528"/>
      <c r="BF10" s="528"/>
      <c r="BG10" s="528"/>
      <c r="BH10" s="528"/>
      <c r="BI10" s="528"/>
      <c r="BJ10" s="528"/>
      <c r="BK10" s="528"/>
      <c r="BL10" s="528"/>
      <c r="BM10" s="528"/>
      <c r="BN10" s="528"/>
      <c r="BO10" s="528"/>
      <c r="BP10" s="528"/>
      <c r="BQ10" s="528"/>
      <c r="BR10" s="528"/>
      <c r="BS10" s="528"/>
      <c r="BT10" s="528"/>
      <c r="BU10" s="528"/>
      <c r="BV10" s="528"/>
      <c r="BW10" s="528"/>
      <c r="BX10" s="528"/>
      <c r="BY10" s="528"/>
      <c r="BZ10" s="528"/>
      <c r="CA10" s="528"/>
      <c r="CB10" s="528"/>
      <c r="CC10" s="528"/>
      <c r="CD10" s="528"/>
      <c r="CE10" s="528"/>
      <c r="CF10" s="528"/>
      <c r="CG10" s="528"/>
      <c r="CH10" s="528"/>
      <c r="CI10" s="528"/>
      <c r="CJ10" s="528"/>
      <c r="CK10" s="528"/>
      <c r="CL10" s="528"/>
      <c r="CM10" s="528"/>
      <c r="CN10" s="528"/>
      <c r="CO10" s="528"/>
      <c r="CP10" s="528"/>
      <c r="CQ10" s="528"/>
      <c r="CR10" s="528"/>
      <c r="CS10" s="528"/>
      <c r="CT10" s="528"/>
      <c r="CU10" s="528"/>
      <c r="CV10" s="528"/>
      <c r="CW10" s="528"/>
      <c r="CX10" s="528"/>
      <c r="CY10" s="528"/>
      <c r="CZ10" s="528"/>
      <c r="DA10" s="528"/>
      <c r="DB10" s="528"/>
      <c r="DC10" s="528"/>
      <c r="DD10" s="528"/>
      <c r="DE10" s="528"/>
      <c r="DF10" s="528"/>
      <c r="DG10" s="528"/>
      <c r="DH10" s="528"/>
      <c r="DI10" s="528"/>
      <c r="DJ10" s="528"/>
      <c r="DK10" s="528"/>
      <c r="DL10" s="528"/>
      <c r="DM10" s="528"/>
      <c r="DN10" s="528"/>
      <c r="DO10" s="528"/>
      <c r="DP10" s="528"/>
      <c r="DQ10" s="528"/>
      <c r="DR10" s="528"/>
      <c r="DS10" s="528"/>
      <c r="DT10" s="528"/>
      <c r="DU10" s="528"/>
      <c r="DV10" s="528"/>
      <c r="DW10" s="528"/>
      <c r="DX10" s="528"/>
      <c r="DY10" s="528"/>
      <c r="DZ10" s="528"/>
      <c r="EA10" s="528"/>
      <c r="EB10" s="528"/>
      <c r="EC10" s="528"/>
      <c r="ED10" s="528"/>
      <c r="EE10" s="528"/>
      <c r="EF10" s="528"/>
      <c r="EG10" s="528"/>
      <c r="EH10" s="528"/>
      <c r="EI10" s="528"/>
      <c r="EJ10" s="528"/>
      <c r="EK10" s="528"/>
      <c r="EL10" s="528"/>
      <c r="EM10" s="528"/>
      <c r="EN10" s="528"/>
      <c r="EO10" s="528"/>
      <c r="EP10" s="528"/>
      <c r="EQ10" s="528"/>
      <c r="ER10" s="528"/>
      <c r="ES10" s="529"/>
      <c r="ET10" s="548" t="s">
        <v>14</v>
      </c>
      <c r="EU10" s="548" t="s">
        <v>15</v>
      </c>
      <c r="EV10" s="544" t="s">
        <v>16</v>
      </c>
      <c r="EW10" s="547" t="s">
        <v>17</v>
      </c>
      <c r="EX10" s="544" t="s">
        <v>18</v>
      </c>
      <c r="EY10" s="552" t="s">
        <v>19</v>
      </c>
      <c r="EZ10" s="549" t="s">
        <v>20</v>
      </c>
      <c r="FA10" s="549" t="s">
        <v>21</v>
      </c>
      <c r="FB10" s="549" t="s">
        <v>22</v>
      </c>
      <c r="FC10" s="541" t="s">
        <v>23</v>
      </c>
    </row>
    <row r="11" spans="1:159" ht="36" customHeight="1" thickBot="1" x14ac:dyDescent="0.3">
      <c r="A11" s="532" t="s">
        <v>24</v>
      </c>
      <c r="B11" s="528"/>
      <c r="C11" s="528"/>
      <c r="D11" s="528"/>
      <c r="E11" s="528"/>
      <c r="F11" s="528"/>
      <c r="G11" s="528"/>
      <c r="H11" s="528"/>
      <c r="I11" s="529"/>
      <c r="J11" s="527" t="s">
        <v>25</v>
      </c>
      <c r="K11" s="528"/>
      <c r="L11" s="528"/>
      <c r="M11" s="528"/>
      <c r="N11" s="528"/>
      <c r="O11" s="528"/>
      <c r="P11" s="528"/>
      <c r="Q11" s="528"/>
      <c r="R11" s="528"/>
      <c r="S11" s="528"/>
      <c r="T11" s="528"/>
      <c r="U11" s="528"/>
      <c r="V11" s="528"/>
      <c r="W11" s="528"/>
      <c r="X11" s="528"/>
      <c r="Y11" s="528"/>
      <c r="Z11" s="528"/>
      <c r="AA11" s="528"/>
      <c r="AB11" s="528"/>
      <c r="AC11" s="529"/>
      <c r="AD11" s="527" t="s">
        <v>26</v>
      </c>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8"/>
      <c r="BD11" s="528"/>
      <c r="BE11" s="528"/>
      <c r="BF11" s="528"/>
      <c r="BG11" s="528"/>
      <c r="BH11" s="530" t="s">
        <v>27</v>
      </c>
      <c r="BI11" s="528"/>
      <c r="BJ11" s="528"/>
      <c r="BK11" s="528"/>
      <c r="BL11" s="528"/>
      <c r="BM11" s="528"/>
      <c r="BN11" s="528"/>
      <c r="BO11" s="528"/>
      <c r="BP11" s="528"/>
      <c r="BQ11" s="528"/>
      <c r="BR11" s="528"/>
      <c r="BS11" s="528"/>
      <c r="BT11" s="528"/>
      <c r="BU11" s="528"/>
      <c r="BV11" s="528"/>
      <c r="BW11" s="528"/>
      <c r="BX11" s="528"/>
      <c r="BY11" s="528"/>
      <c r="BZ11" s="528"/>
      <c r="CA11" s="528"/>
      <c r="CB11" s="528"/>
      <c r="CC11" s="528"/>
      <c r="CD11" s="528"/>
      <c r="CE11" s="528"/>
      <c r="CF11" s="528"/>
      <c r="CG11" s="528"/>
      <c r="CH11" s="528"/>
      <c r="CI11" s="528"/>
      <c r="CJ11" s="528"/>
      <c r="CK11" s="534"/>
      <c r="CL11" s="530" t="s">
        <v>28</v>
      </c>
      <c r="CM11" s="528"/>
      <c r="CN11" s="528"/>
      <c r="CO11" s="528"/>
      <c r="CP11" s="528"/>
      <c r="CQ11" s="528"/>
      <c r="CR11" s="528"/>
      <c r="CS11" s="528"/>
      <c r="CT11" s="528"/>
      <c r="CU11" s="528"/>
      <c r="CV11" s="528"/>
      <c r="CW11" s="528"/>
      <c r="CX11" s="528"/>
      <c r="CY11" s="528"/>
      <c r="CZ11" s="528"/>
      <c r="DA11" s="528"/>
      <c r="DB11" s="528"/>
      <c r="DC11" s="528"/>
      <c r="DD11" s="528"/>
      <c r="DE11" s="528"/>
      <c r="DF11" s="528"/>
      <c r="DG11" s="528"/>
      <c r="DH11" s="528"/>
      <c r="DI11" s="528"/>
      <c r="DJ11" s="528"/>
      <c r="DK11" s="528"/>
      <c r="DL11" s="528"/>
      <c r="DM11" s="528"/>
      <c r="DN11" s="528"/>
      <c r="DO11" s="534"/>
      <c r="DP11" s="530" t="s">
        <v>29</v>
      </c>
      <c r="DQ11" s="528"/>
      <c r="DR11" s="528"/>
      <c r="DS11" s="528"/>
      <c r="DT11" s="528"/>
      <c r="DU11" s="528"/>
      <c r="DV11" s="528"/>
      <c r="DW11" s="528"/>
      <c r="DX11" s="528"/>
      <c r="DY11" s="528"/>
      <c r="DZ11" s="528"/>
      <c r="EA11" s="528"/>
      <c r="EB11" s="528"/>
      <c r="EC11" s="528"/>
      <c r="ED11" s="528"/>
      <c r="EE11" s="528"/>
      <c r="EF11" s="528"/>
      <c r="EG11" s="528"/>
      <c r="EH11" s="528"/>
      <c r="EI11" s="528"/>
      <c r="EJ11" s="528"/>
      <c r="EK11" s="528"/>
      <c r="EL11" s="528"/>
      <c r="EM11" s="528"/>
      <c r="EN11" s="528"/>
      <c r="EO11" s="517"/>
      <c r="EP11" s="517"/>
      <c r="EQ11" s="517"/>
      <c r="ER11" s="517"/>
      <c r="ES11" s="518"/>
      <c r="ET11" s="545"/>
      <c r="EU11" s="545"/>
      <c r="EV11" s="545"/>
      <c r="EW11" s="545"/>
      <c r="EX11" s="545"/>
      <c r="EY11" s="553"/>
      <c r="EZ11" s="550"/>
      <c r="FA11" s="550"/>
      <c r="FB11" s="550"/>
      <c r="FC11" s="542"/>
    </row>
    <row r="12" spans="1:159" ht="120" customHeight="1" thickBot="1" x14ac:dyDescent="0.3">
      <c r="A12" s="151" t="s">
        <v>30</v>
      </c>
      <c r="B12" s="152" t="s">
        <v>31</v>
      </c>
      <c r="C12" s="153" t="s">
        <v>32</v>
      </c>
      <c r="D12" s="153" t="s">
        <v>33</v>
      </c>
      <c r="E12" s="153" t="s">
        <v>34</v>
      </c>
      <c r="F12" s="153" t="s">
        <v>35</v>
      </c>
      <c r="G12" s="153" t="s">
        <v>36</v>
      </c>
      <c r="H12" s="153" t="s">
        <v>37</v>
      </c>
      <c r="I12" s="154" t="s">
        <v>38</v>
      </c>
      <c r="J12" s="155" t="s">
        <v>39</v>
      </c>
      <c r="K12" s="156" t="s">
        <v>40</v>
      </c>
      <c r="L12" s="157" t="s">
        <v>41</v>
      </c>
      <c r="M12" s="156" t="s">
        <v>42</v>
      </c>
      <c r="N12" s="157" t="s">
        <v>43</v>
      </c>
      <c r="O12" s="156" t="s">
        <v>44</v>
      </c>
      <c r="P12" s="157" t="s">
        <v>45</v>
      </c>
      <c r="Q12" s="156" t="s">
        <v>46</v>
      </c>
      <c r="R12" s="157" t="s">
        <v>47</v>
      </c>
      <c r="S12" s="156" t="s">
        <v>48</v>
      </c>
      <c r="T12" s="157" t="s">
        <v>49</v>
      </c>
      <c r="U12" s="156" t="s">
        <v>50</v>
      </c>
      <c r="V12" s="157" t="s">
        <v>51</v>
      </c>
      <c r="W12" s="156" t="s">
        <v>52</v>
      </c>
      <c r="X12" s="158" t="s">
        <v>53</v>
      </c>
      <c r="Y12" s="159" t="s">
        <v>54</v>
      </c>
      <c r="Z12" s="160" t="s">
        <v>55</v>
      </c>
      <c r="AA12" s="161" t="s">
        <v>56</v>
      </c>
      <c r="AB12" s="162" t="s">
        <v>57</v>
      </c>
      <c r="AC12" s="161" t="s">
        <v>58</v>
      </c>
      <c r="AD12" s="155" t="s">
        <v>59</v>
      </c>
      <c r="AE12" s="156" t="s">
        <v>60</v>
      </c>
      <c r="AF12" s="157" t="s">
        <v>61</v>
      </c>
      <c r="AG12" s="156" t="s">
        <v>62</v>
      </c>
      <c r="AH12" s="157" t="s">
        <v>63</v>
      </c>
      <c r="AI12" s="156" t="s">
        <v>64</v>
      </c>
      <c r="AJ12" s="157" t="s">
        <v>65</v>
      </c>
      <c r="AK12" s="156" t="s">
        <v>66</v>
      </c>
      <c r="AL12" s="157" t="s">
        <v>67</v>
      </c>
      <c r="AM12" s="156" t="s">
        <v>68</v>
      </c>
      <c r="AN12" s="157" t="s">
        <v>69</v>
      </c>
      <c r="AO12" s="156" t="s">
        <v>70</v>
      </c>
      <c r="AP12" s="157" t="s">
        <v>71</v>
      </c>
      <c r="AQ12" s="156" t="s">
        <v>72</v>
      </c>
      <c r="AR12" s="157" t="s">
        <v>73</v>
      </c>
      <c r="AS12" s="156" t="s">
        <v>74</v>
      </c>
      <c r="AT12" s="157" t="s">
        <v>75</v>
      </c>
      <c r="AU12" s="156" t="s">
        <v>76</v>
      </c>
      <c r="AV12" s="157" t="s">
        <v>77</v>
      </c>
      <c r="AW12" s="156" t="s">
        <v>78</v>
      </c>
      <c r="AX12" s="157" t="s">
        <v>79</v>
      </c>
      <c r="AY12" s="156" t="s">
        <v>80</v>
      </c>
      <c r="AZ12" s="157" t="s">
        <v>81</v>
      </c>
      <c r="BA12" s="156" t="s">
        <v>82</v>
      </c>
      <c r="BB12" s="158" t="s">
        <v>83</v>
      </c>
      <c r="BC12" s="159" t="s">
        <v>54</v>
      </c>
      <c r="BD12" s="163" t="s">
        <v>84</v>
      </c>
      <c r="BE12" s="161" t="s">
        <v>85</v>
      </c>
      <c r="BF12" s="162" t="s">
        <v>86</v>
      </c>
      <c r="BG12" s="161" t="s">
        <v>87</v>
      </c>
      <c r="BH12" s="155" t="s">
        <v>88</v>
      </c>
      <c r="BI12" s="156" t="s">
        <v>89</v>
      </c>
      <c r="BJ12" s="157" t="s">
        <v>90</v>
      </c>
      <c r="BK12" s="156" t="s">
        <v>91</v>
      </c>
      <c r="BL12" s="157" t="s">
        <v>92</v>
      </c>
      <c r="BM12" s="156" t="s">
        <v>93</v>
      </c>
      <c r="BN12" s="157" t="s">
        <v>94</v>
      </c>
      <c r="BO12" s="156" t="s">
        <v>95</v>
      </c>
      <c r="BP12" s="157" t="s">
        <v>96</v>
      </c>
      <c r="BQ12" s="156" t="s">
        <v>97</v>
      </c>
      <c r="BR12" s="157" t="s">
        <v>98</v>
      </c>
      <c r="BS12" s="156" t="s">
        <v>99</v>
      </c>
      <c r="BT12" s="157" t="s">
        <v>100</v>
      </c>
      <c r="BU12" s="156" t="s">
        <v>101</v>
      </c>
      <c r="BV12" s="157" t="s">
        <v>102</v>
      </c>
      <c r="BW12" s="156" t="s">
        <v>103</v>
      </c>
      <c r="BX12" s="157" t="s">
        <v>104</v>
      </c>
      <c r="BY12" s="156" t="s">
        <v>105</v>
      </c>
      <c r="BZ12" s="157" t="s">
        <v>106</v>
      </c>
      <c r="CA12" s="156" t="s">
        <v>107</v>
      </c>
      <c r="CB12" s="157" t="s">
        <v>108</v>
      </c>
      <c r="CC12" s="156" t="s">
        <v>109</v>
      </c>
      <c r="CD12" s="157" t="s">
        <v>110</v>
      </c>
      <c r="CE12" s="156" t="s">
        <v>111</v>
      </c>
      <c r="CF12" s="158" t="s">
        <v>112</v>
      </c>
      <c r="CG12" s="164" t="s">
        <v>54</v>
      </c>
      <c r="CH12" s="162" t="s">
        <v>113</v>
      </c>
      <c r="CI12" s="161" t="s">
        <v>114</v>
      </c>
      <c r="CJ12" s="162" t="s">
        <v>115</v>
      </c>
      <c r="CK12" s="161" t="s">
        <v>116</v>
      </c>
      <c r="CL12" s="165" t="s">
        <v>117</v>
      </c>
      <c r="CM12" s="156" t="s">
        <v>118</v>
      </c>
      <c r="CN12" s="157" t="s">
        <v>119</v>
      </c>
      <c r="CO12" s="156" t="s">
        <v>120</v>
      </c>
      <c r="CP12" s="157" t="s">
        <v>121</v>
      </c>
      <c r="CQ12" s="156" t="s">
        <v>122</v>
      </c>
      <c r="CR12" s="157" t="s">
        <v>123</v>
      </c>
      <c r="CS12" s="156" t="s">
        <v>124</v>
      </c>
      <c r="CT12" s="157" t="s">
        <v>125</v>
      </c>
      <c r="CU12" s="156" t="s">
        <v>126</v>
      </c>
      <c r="CV12" s="157" t="s">
        <v>127</v>
      </c>
      <c r="CW12" s="156" t="s">
        <v>128</v>
      </c>
      <c r="CX12" s="157" t="s">
        <v>129</v>
      </c>
      <c r="CY12" s="156" t="s">
        <v>130</v>
      </c>
      <c r="CZ12" s="157" t="s">
        <v>131</v>
      </c>
      <c r="DA12" s="156" t="s">
        <v>132</v>
      </c>
      <c r="DB12" s="157" t="s">
        <v>133</v>
      </c>
      <c r="DC12" s="156" t="s">
        <v>134</v>
      </c>
      <c r="DD12" s="157" t="s">
        <v>135</v>
      </c>
      <c r="DE12" s="156" t="s">
        <v>136</v>
      </c>
      <c r="DF12" s="157" t="s">
        <v>137</v>
      </c>
      <c r="DG12" s="156" t="s">
        <v>138</v>
      </c>
      <c r="DH12" s="157" t="s">
        <v>139</v>
      </c>
      <c r="DI12" s="156" t="s">
        <v>140</v>
      </c>
      <c r="DJ12" s="158" t="s">
        <v>141</v>
      </c>
      <c r="DK12" s="164" t="s">
        <v>54</v>
      </c>
      <c r="DL12" s="166" t="s">
        <v>142</v>
      </c>
      <c r="DM12" s="167" t="s">
        <v>143</v>
      </c>
      <c r="DN12" s="168" t="s">
        <v>144</v>
      </c>
      <c r="DO12" s="169" t="s">
        <v>145</v>
      </c>
      <c r="DP12" s="170" t="s">
        <v>146</v>
      </c>
      <c r="DQ12" s="171" t="s">
        <v>147</v>
      </c>
      <c r="DR12" s="172" t="s">
        <v>148</v>
      </c>
      <c r="DS12" s="171" t="s">
        <v>149</v>
      </c>
      <c r="DT12" s="172" t="s">
        <v>150</v>
      </c>
      <c r="DU12" s="197" t="s">
        <v>151</v>
      </c>
      <c r="DV12" s="198" t="s">
        <v>152</v>
      </c>
      <c r="DW12" s="171" t="s">
        <v>153</v>
      </c>
      <c r="DX12" s="172" t="s">
        <v>154</v>
      </c>
      <c r="DY12" s="171" t="s">
        <v>155</v>
      </c>
      <c r="DZ12" s="172" t="s">
        <v>156</v>
      </c>
      <c r="EA12" s="171" t="s">
        <v>157</v>
      </c>
      <c r="EB12" s="172" t="s">
        <v>158</v>
      </c>
      <c r="EC12" s="171" t="s">
        <v>159</v>
      </c>
      <c r="ED12" s="172" t="s">
        <v>160</v>
      </c>
      <c r="EE12" s="171" t="s">
        <v>161</v>
      </c>
      <c r="EF12" s="172" t="s">
        <v>162</v>
      </c>
      <c r="EG12" s="171" t="s">
        <v>163</v>
      </c>
      <c r="EH12" s="172" t="s">
        <v>164</v>
      </c>
      <c r="EI12" s="171" t="s">
        <v>165</v>
      </c>
      <c r="EJ12" s="172" t="s">
        <v>166</v>
      </c>
      <c r="EK12" s="171" t="s">
        <v>167</v>
      </c>
      <c r="EL12" s="172" t="s">
        <v>168</v>
      </c>
      <c r="EM12" s="171" t="s">
        <v>169</v>
      </c>
      <c r="EN12" s="173" t="s">
        <v>170</v>
      </c>
      <c r="EO12" s="174" t="s">
        <v>54</v>
      </c>
      <c r="EP12" s="168" t="s">
        <v>171</v>
      </c>
      <c r="EQ12" s="169" t="s">
        <v>172</v>
      </c>
      <c r="ER12" s="168" t="s">
        <v>173</v>
      </c>
      <c r="ES12" s="169" t="s">
        <v>174</v>
      </c>
      <c r="ET12" s="546"/>
      <c r="EU12" s="546"/>
      <c r="EV12" s="546"/>
      <c r="EW12" s="546"/>
      <c r="EX12" s="546"/>
      <c r="EY12" s="554"/>
      <c r="EZ12" s="551"/>
      <c r="FA12" s="551"/>
      <c r="FB12" s="551"/>
      <c r="FC12" s="543"/>
    </row>
    <row r="13" spans="1:159" ht="225" customHeight="1" x14ac:dyDescent="0.25">
      <c r="A13" s="391">
        <v>1</v>
      </c>
      <c r="B13" s="391">
        <v>23</v>
      </c>
      <c r="C13" s="391">
        <v>162</v>
      </c>
      <c r="D13" s="392" t="s">
        <v>175</v>
      </c>
      <c r="E13" s="391">
        <v>176</v>
      </c>
      <c r="F13" s="392" t="s">
        <v>176</v>
      </c>
      <c r="G13" s="393" t="s">
        <v>177</v>
      </c>
      <c r="H13" s="391" t="s">
        <v>178</v>
      </c>
      <c r="I13" s="394">
        <v>1</v>
      </c>
      <c r="J13" s="394">
        <v>0.01</v>
      </c>
      <c r="K13" s="395"/>
      <c r="L13" s="396"/>
      <c r="M13" s="394">
        <v>0.01</v>
      </c>
      <c r="N13" s="397">
        <v>0</v>
      </c>
      <c r="O13" s="394">
        <v>0.01</v>
      </c>
      <c r="P13" s="397">
        <v>0</v>
      </c>
      <c r="Q13" s="394">
        <v>0.01</v>
      </c>
      <c r="R13" s="397">
        <v>5.0000000000000001E-3</v>
      </c>
      <c r="S13" s="397">
        <v>0.01</v>
      </c>
      <c r="T13" s="397">
        <v>8.0000000000000002E-3</v>
      </c>
      <c r="U13" s="397">
        <v>0.01</v>
      </c>
      <c r="V13" s="397">
        <v>8.9999999999999993E-3</v>
      </c>
      <c r="W13" s="397">
        <v>0.01</v>
      </c>
      <c r="X13" s="397">
        <v>0.01</v>
      </c>
      <c r="Y13" s="398">
        <f>+W13</f>
        <v>0.01</v>
      </c>
      <c r="Z13" s="398">
        <f t="shared" ref="Z13:AC14" si="0">+W13</f>
        <v>0.01</v>
      </c>
      <c r="AA13" s="398">
        <f t="shared" si="0"/>
        <v>0.01</v>
      </c>
      <c r="AB13" s="399">
        <f t="shared" si="0"/>
        <v>0.01</v>
      </c>
      <c r="AC13" s="399">
        <f t="shared" si="0"/>
        <v>0.01</v>
      </c>
      <c r="AD13" s="400">
        <v>0.22</v>
      </c>
      <c r="AE13" s="399">
        <v>5.4999999999999997E-3</v>
      </c>
      <c r="AF13" s="399">
        <v>3.0000000000000001E-3</v>
      </c>
      <c r="AG13" s="399">
        <v>0</v>
      </c>
      <c r="AH13" s="399">
        <v>2.5000000000000001E-3</v>
      </c>
      <c r="AI13" s="399">
        <v>5.4999999999999997E-3</v>
      </c>
      <c r="AJ13" s="399">
        <v>1E-4</v>
      </c>
      <c r="AK13" s="399">
        <v>1.6500000000000001E-2</v>
      </c>
      <c r="AL13" s="399">
        <v>1.9E-3</v>
      </c>
      <c r="AM13" s="399">
        <v>1.6500000000000001E-2</v>
      </c>
      <c r="AN13" s="399">
        <v>4.5900000000000003E-2</v>
      </c>
      <c r="AO13" s="399">
        <v>2.75E-2</v>
      </c>
      <c r="AP13" s="399">
        <v>5.5E-2</v>
      </c>
      <c r="AQ13" s="399">
        <v>2.75E-2</v>
      </c>
      <c r="AR13" s="399">
        <v>4.9500000000000002E-2</v>
      </c>
      <c r="AS13" s="399">
        <v>2.75E-2</v>
      </c>
      <c r="AT13" s="399">
        <v>7.3700000000000002E-2</v>
      </c>
      <c r="AU13" s="399">
        <v>2.75E-2</v>
      </c>
      <c r="AV13" s="399">
        <v>0.04</v>
      </c>
      <c r="AW13" s="399">
        <v>3.3000000000000002E-2</v>
      </c>
      <c r="AX13" s="399">
        <v>0</v>
      </c>
      <c r="AY13" s="399">
        <v>1.6500000000000001E-2</v>
      </c>
      <c r="AZ13" s="399">
        <v>0</v>
      </c>
      <c r="BA13" s="399">
        <v>6.8099999999999994E-2</v>
      </c>
      <c r="BB13" s="399">
        <v>0</v>
      </c>
      <c r="BC13" s="399">
        <f>SUM(AE13,AG13,AI13,AK13,AM13,AO13,AQ13,AS13,AU13,AW13,AY13,BA13)</f>
        <v>0.27160000000000001</v>
      </c>
      <c r="BD13" s="399">
        <f>SUM(AE13,AG13,AI13,AK13,AM13,AO13,AQ13,AS13,AU13,AW13,AY13,BA13)</f>
        <v>0.27160000000000001</v>
      </c>
      <c r="BE13" s="399">
        <f>SUM(AF13,AH13,AJ13,AL13,AN13,AP13,AR13,AT13,AV13,AX13,AZ13,BB13)</f>
        <v>0.27159999999999995</v>
      </c>
      <c r="BF13" s="399">
        <f>BC13</f>
        <v>0.27160000000000001</v>
      </c>
      <c r="BG13" s="399">
        <f>+BE13</f>
        <v>0.27159999999999995</v>
      </c>
      <c r="BH13" s="399">
        <f>SUM(BI13,BK13,BM13,BO13,BQ13,BS13,BU13,BW13,BY13,CA13,CC13,CE13)</f>
        <v>0.31000000000000005</v>
      </c>
      <c r="BI13" s="397">
        <v>0</v>
      </c>
      <c r="BJ13" s="394">
        <v>0</v>
      </c>
      <c r="BK13" s="397">
        <v>3.1E-2</v>
      </c>
      <c r="BL13" s="397">
        <v>3.1E-2</v>
      </c>
      <c r="BM13" s="397">
        <v>3.1E-2</v>
      </c>
      <c r="BN13" s="397">
        <v>3.1E-2</v>
      </c>
      <c r="BO13" s="397">
        <v>3.1E-2</v>
      </c>
      <c r="BP13" s="397">
        <v>3.1E-2</v>
      </c>
      <c r="BQ13" s="397">
        <v>3.1E-2</v>
      </c>
      <c r="BR13" s="397">
        <v>3.1E-2</v>
      </c>
      <c r="BS13" s="397">
        <v>3.1E-2</v>
      </c>
      <c r="BT13" s="397">
        <v>3.1E-2</v>
      </c>
      <c r="BU13" s="397">
        <v>3.1E-2</v>
      </c>
      <c r="BV13" s="397">
        <v>2.1000000000000001E-2</v>
      </c>
      <c r="BW13" s="397">
        <v>3.1E-2</v>
      </c>
      <c r="BX13" s="397">
        <v>2.1000000000000001E-2</v>
      </c>
      <c r="BY13" s="399">
        <v>3.1E-2</v>
      </c>
      <c r="BZ13" s="399">
        <v>5.0999999999999997E-2</v>
      </c>
      <c r="CA13" s="399">
        <v>3.1E-2</v>
      </c>
      <c r="CB13" s="401">
        <v>3.1E-2</v>
      </c>
      <c r="CC13" s="399">
        <v>3.1E-2</v>
      </c>
      <c r="CD13" s="399">
        <v>0.02</v>
      </c>
      <c r="CE13" s="394"/>
      <c r="CF13" s="394"/>
      <c r="CG13" s="397">
        <f>SUM(BI13,BK13,BM13,BO13,BQ13,BS13,BU13,BW13,BY13,CA13,CC13,CE13)</f>
        <v>0.31000000000000005</v>
      </c>
      <c r="CH13" s="399">
        <f>BK13+BI13+BM13+BO13+BQ13+BS13+BU13+BW13+BY13+CA13+CC13</f>
        <v>0.31000000000000005</v>
      </c>
      <c r="CI13" s="399">
        <f>+BJ13+BL13+BN13+BP13+BR13+BT13+BV13+BX13+BZ13+CB13+CD13</f>
        <v>0.29899999999999999</v>
      </c>
      <c r="CJ13" s="399">
        <f>+CG13</f>
        <v>0.31000000000000005</v>
      </c>
      <c r="CK13" s="399">
        <v>0.31</v>
      </c>
      <c r="CL13" s="399">
        <f>+CM13+CO13+CQ13+CS13+CU13+CW13+CY13+DA13+DC13+DE13+DG13</f>
        <v>0.23999999999999996</v>
      </c>
      <c r="CM13" s="399">
        <v>4.0000000000000001E-3</v>
      </c>
      <c r="CN13" s="399">
        <v>4.0000000000000001E-3</v>
      </c>
      <c r="CO13" s="399">
        <v>0.02</v>
      </c>
      <c r="CP13" s="399">
        <v>0.02</v>
      </c>
      <c r="CQ13" s="399">
        <v>2.4E-2</v>
      </c>
      <c r="CR13" s="399">
        <v>2.4E-2</v>
      </c>
      <c r="CS13" s="399">
        <v>2.4E-2</v>
      </c>
      <c r="CT13" s="399">
        <v>2.4E-2</v>
      </c>
      <c r="CU13" s="399">
        <v>2.4E-2</v>
      </c>
      <c r="CV13" s="175">
        <v>2.4E-2</v>
      </c>
      <c r="CW13" s="399">
        <v>2.4E-2</v>
      </c>
      <c r="CX13" s="399">
        <v>2.4E-2</v>
      </c>
      <c r="CY13" s="399">
        <v>2.4E-2</v>
      </c>
      <c r="CZ13" s="399">
        <v>2.4E-2</v>
      </c>
      <c r="DA13" s="399">
        <v>2.4E-2</v>
      </c>
      <c r="DB13" s="399">
        <v>2.4E-2</v>
      </c>
      <c r="DC13" s="399">
        <v>2.4E-2</v>
      </c>
      <c r="DD13" s="399">
        <v>2.4E-2</v>
      </c>
      <c r="DE13" s="399">
        <v>2.4E-2</v>
      </c>
      <c r="DF13" s="399">
        <v>2.4E-2</v>
      </c>
      <c r="DG13" s="399">
        <v>2.4E-2</v>
      </c>
      <c r="DH13" s="399">
        <v>2.3E-2</v>
      </c>
      <c r="DI13" s="399">
        <v>0.02</v>
      </c>
      <c r="DJ13" s="391">
        <v>2.0999999999999991E-2</v>
      </c>
      <c r="DK13" s="399">
        <f>+CM13+CO13+CQ13+CS13+CU13+CW13+CY13+DA13+DC13+DE13+DG13+DI13</f>
        <v>0.25999999999999995</v>
      </c>
      <c r="DL13" s="399">
        <f>+CM13+CO13+CQ13+CS13+CU13+CW13+CY13+DA13+DC13+DE13+DG13+DI13</f>
        <v>0.25999999999999995</v>
      </c>
      <c r="DM13" s="399">
        <f>+CN13+CP13+CR13+CT13+CV13+CX13+CZ13+DB13+DD13+DF13+DH13+DJ13</f>
        <v>0.25999999999999995</v>
      </c>
      <c r="DN13" s="399">
        <f>DK13</f>
        <v>0.25999999999999995</v>
      </c>
      <c r="DO13" s="399">
        <f>+DM13</f>
        <v>0.25999999999999995</v>
      </c>
      <c r="DP13" s="175">
        <v>0.1484</v>
      </c>
      <c r="DQ13" s="175">
        <v>2.3999999999999997E-2</v>
      </c>
      <c r="DR13" s="402">
        <v>2.4E-2</v>
      </c>
      <c r="DS13" s="175">
        <v>3.4000000000000002E-2</v>
      </c>
      <c r="DT13" s="175">
        <v>3.4000000000000002E-2</v>
      </c>
      <c r="DU13" s="403">
        <v>2.4E-2</v>
      </c>
      <c r="DV13" s="404">
        <v>0.02</v>
      </c>
      <c r="DW13" s="175">
        <v>2.4E-2</v>
      </c>
      <c r="DX13" s="175">
        <v>2.4E-2</v>
      </c>
      <c r="DY13" s="175">
        <v>4.24E-2</v>
      </c>
      <c r="DZ13" s="399">
        <v>4.6399999999999997E-2</v>
      </c>
      <c r="EA13" s="395"/>
      <c r="EB13" s="397"/>
      <c r="EC13" s="395"/>
      <c r="ED13" s="397"/>
      <c r="EE13" s="391"/>
      <c r="EF13" s="397"/>
      <c r="EG13" s="391"/>
      <c r="EH13" s="397"/>
      <c r="EI13" s="391"/>
      <c r="EJ13" s="397"/>
      <c r="EK13" s="397"/>
      <c r="EL13" s="397"/>
      <c r="EM13" s="395"/>
      <c r="EN13" s="395"/>
      <c r="EO13" s="405">
        <f>+DQ13+DS13+DU13+DW13+DY13</f>
        <v>0.14839999999999998</v>
      </c>
      <c r="EP13" s="406">
        <f>+DQ13+DS13+DU13+DW13+DY13</f>
        <v>0.14839999999999998</v>
      </c>
      <c r="EQ13" s="407">
        <f>+DR13+DT13+DV13+DX13+DZ13</f>
        <v>0.1484</v>
      </c>
      <c r="ER13" s="406">
        <f>+EO13</f>
        <v>0.14839999999999998</v>
      </c>
      <c r="ES13" s="405">
        <f>+EQ13</f>
        <v>0.1484</v>
      </c>
      <c r="ET13" s="408">
        <f>DZ13/DY13</f>
        <v>1.0943396226415094</v>
      </c>
      <c r="EU13" s="409">
        <f>EQ13/EP13</f>
        <v>1.0000000000000002</v>
      </c>
      <c r="EV13" s="409">
        <f>ES13/ER13</f>
        <v>1.0000000000000002</v>
      </c>
      <c r="EW13" s="405">
        <f>(AC13+BG13+CK13+DO13+EQ13)/(AB13+BF13+CJ13+DN13+EP13)</f>
        <v>0.99999999999999989</v>
      </c>
      <c r="EX13" s="405">
        <f>+(AC13+BG13+CK13+DO13+ES13)/I13</f>
        <v>0.99999999999999989</v>
      </c>
      <c r="EY13" s="410" t="s">
        <v>762</v>
      </c>
      <c r="EZ13" s="411" t="s">
        <v>179</v>
      </c>
      <c r="FA13" s="411" t="s">
        <v>180</v>
      </c>
      <c r="FB13" s="410" t="s">
        <v>181</v>
      </c>
      <c r="FC13" s="412" t="s">
        <v>182</v>
      </c>
    </row>
    <row r="14" spans="1:159" ht="180.75" customHeight="1" x14ac:dyDescent="0.25">
      <c r="A14" s="413">
        <v>1</v>
      </c>
      <c r="B14" s="413">
        <v>23</v>
      </c>
      <c r="C14" s="413">
        <v>161</v>
      </c>
      <c r="D14" s="414" t="s">
        <v>183</v>
      </c>
      <c r="E14" s="413">
        <v>175</v>
      </c>
      <c r="F14" s="415" t="s">
        <v>184</v>
      </c>
      <c r="G14" s="415" t="s">
        <v>177</v>
      </c>
      <c r="H14" s="413" t="s">
        <v>178</v>
      </c>
      <c r="I14" s="416">
        <v>1</v>
      </c>
      <c r="J14" s="416">
        <v>0.1</v>
      </c>
      <c r="K14" s="417"/>
      <c r="L14" s="418"/>
      <c r="M14" s="416">
        <v>0.1</v>
      </c>
      <c r="N14" s="419">
        <v>0</v>
      </c>
      <c r="O14" s="416">
        <v>0.1</v>
      </c>
      <c r="P14" s="419">
        <v>0</v>
      </c>
      <c r="Q14" s="419">
        <v>0.1</v>
      </c>
      <c r="R14" s="419">
        <v>0</v>
      </c>
      <c r="S14" s="419">
        <f>+J14</f>
        <v>0.1</v>
      </c>
      <c r="T14" s="419">
        <f>+S14*0.5</f>
        <v>0.05</v>
      </c>
      <c r="U14" s="419">
        <v>0.1</v>
      </c>
      <c r="V14" s="419">
        <v>0.08</v>
      </c>
      <c r="W14" s="419">
        <v>0.1</v>
      </c>
      <c r="X14" s="419">
        <v>0.1</v>
      </c>
      <c r="Y14" s="420">
        <f>+W14</f>
        <v>0.1</v>
      </c>
      <c r="Z14" s="420">
        <f t="shared" si="0"/>
        <v>0.1</v>
      </c>
      <c r="AA14" s="420">
        <f t="shared" si="0"/>
        <v>0.1</v>
      </c>
      <c r="AB14" s="421">
        <f t="shared" si="0"/>
        <v>0.1</v>
      </c>
      <c r="AC14" s="421">
        <f t="shared" si="0"/>
        <v>0.1</v>
      </c>
      <c r="AD14" s="422">
        <v>0.6</v>
      </c>
      <c r="AE14" s="421">
        <v>2.2499999999999999E-2</v>
      </c>
      <c r="AF14" s="419">
        <v>0.06</v>
      </c>
      <c r="AG14" s="421">
        <v>2.5499999999999998E-2</v>
      </c>
      <c r="AH14" s="419">
        <v>2.5999999999999999E-2</v>
      </c>
      <c r="AI14" s="421">
        <v>3.5999999999999997E-2</v>
      </c>
      <c r="AJ14" s="421">
        <v>1.0999999999999999E-2</v>
      </c>
      <c r="AK14" s="421">
        <v>3.5999999999999997E-2</v>
      </c>
      <c r="AL14" s="421">
        <v>5.8999999999999997E-2</v>
      </c>
      <c r="AM14" s="421">
        <v>7.3499999999999996E-2</v>
      </c>
      <c r="AN14" s="421">
        <v>0.14399999999999999</v>
      </c>
      <c r="AO14" s="421">
        <v>3.15E-2</v>
      </c>
      <c r="AP14" s="421">
        <v>0.15</v>
      </c>
      <c r="AQ14" s="421">
        <v>3.15E-2</v>
      </c>
      <c r="AR14" s="421">
        <v>0</v>
      </c>
      <c r="AS14" s="421">
        <v>3.9E-2</v>
      </c>
      <c r="AT14" s="421">
        <v>0</v>
      </c>
      <c r="AU14" s="421">
        <v>4.65E-2</v>
      </c>
      <c r="AV14" s="421">
        <v>7.4999999999999997E-2</v>
      </c>
      <c r="AW14" s="421">
        <v>6.2300000000000001E-2</v>
      </c>
      <c r="AX14" s="421">
        <v>1E-4</v>
      </c>
      <c r="AY14" s="421">
        <v>6.1499999999999999E-2</v>
      </c>
      <c r="AZ14" s="421">
        <v>0</v>
      </c>
      <c r="BA14" s="421">
        <v>0.13420000000000001</v>
      </c>
      <c r="BB14" s="421">
        <v>7.4899999999999994E-2</v>
      </c>
      <c r="BC14" s="421">
        <f>SUM(AE14,AG14,AI14,AK14,AM14,AO14,AQ14,AS14,AU14,AW14,AY14,BA14)</f>
        <v>0.6</v>
      </c>
      <c r="BD14" s="421">
        <f>SUM(AE14,AG14,AI14,AK14,AM14,AO14,AQ14,AS14,AU14,AW14,AY14,BA14)</f>
        <v>0.6</v>
      </c>
      <c r="BE14" s="421">
        <f>SUM(AF14,AH14,AJ14,AL14,AN14,AP14,AR14,AT14,AV14,AX14,AZ14,BB14)</f>
        <v>0.59999999999999987</v>
      </c>
      <c r="BF14" s="421">
        <f>BC14</f>
        <v>0.6</v>
      </c>
      <c r="BG14" s="421">
        <f>+BE14</f>
        <v>0.59999999999999987</v>
      </c>
      <c r="BH14" s="421">
        <f>SUM(BI14,BK14,BM14,BO14,BQ14,BS14,BU14,BW14,BY14,CA14,CC14,CE14)</f>
        <v>9.9999999999999992E-2</v>
      </c>
      <c r="BI14" s="421">
        <v>0</v>
      </c>
      <c r="BJ14" s="421">
        <v>0</v>
      </c>
      <c r="BK14" s="421">
        <v>0.01</v>
      </c>
      <c r="BL14" s="421">
        <v>0</v>
      </c>
      <c r="BM14" s="421">
        <v>0.01</v>
      </c>
      <c r="BN14" s="421">
        <v>0.01</v>
      </c>
      <c r="BO14" s="421">
        <v>0.01</v>
      </c>
      <c r="BP14" s="421">
        <v>0.01</v>
      </c>
      <c r="BQ14" s="421">
        <v>0.01</v>
      </c>
      <c r="BR14" s="421">
        <v>0.02</v>
      </c>
      <c r="BS14" s="421">
        <v>0.01</v>
      </c>
      <c r="BT14" s="421">
        <v>5.0000000000000001E-3</v>
      </c>
      <c r="BU14" s="421">
        <v>0.01</v>
      </c>
      <c r="BV14" s="421">
        <f>+BU14/2</f>
        <v>5.0000000000000001E-3</v>
      </c>
      <c r="BW14" s="421">
        <v>0.01</v>
      </c>
      <c r="BX14" s="421">
        <f>+BW14/2</f>
        <v>5.0000000000000001E-3</v>
      </c>
      <c r="BY14" s="421">
        <v>0.01</v>
      </c>
      <c r="BZ14" s="421">
        <v>5.0000000000000001E-3</v>
      </c>
      <c r="CA14" s="421">
        <v>0.01</v>
      </c>
      <c r="CB14" s="421">
        <v>5.0000000000000001E-3</v>
      </c>
      <c r="CC14" s="421">
        <v>0.01</v>
      </c>
      <c r="CD14" s="421">
        <v>2.5000000000000001E-2</v>
      </c>
      <c r="CE14" s="419"/>
      <c r="CF14" s="423"/>
      <c r="CG14" s="419">
        <f>SUM(BI14,BK14,BM14,BO14,BQ14,BS14,BU14,BW14,BY14,CA14,CC14,CE14)</f>
        <v>9.9999999999999992E-2</v>
      </c>
      <c r="CH14" s="421">
        <f>BK14+BI14+BM14+BO14+BQ14+BS14+BU14+BW14+BY14+CA14+CC14</f>
        <v>9.9999999999999992E-2</v>
      </c>
      <c r="CI14" s="421">
        <f>+BJ14+BL14+BN14+BP14+BR14+BT14+BV14+BX14+BZ14+CB14+CD14</f>
        <v>0.09</v>
      </c>
      <c r="CJ14" s="421">
        <f>+CG14</f>
        <v>9.9999999999999992E-2</v>
      </c>
      <c r="CK14" s="421">
        <v>0.1</v>
      </c>
      <c r="CL14" s="421">
        <v>0.1</v>
      </c>
      <c r="CM14" s="421">
        <v>1E-3</v>
      </c>
      <c r="CN14" s="421">
        <v>1E-3</v>
      </c>
      <c r="CO14" s="421">
        <v>0.01</v>
      </c>
      <c r="CP14" s="421">
        <v>0.01</v>
      </c>
      <c r="CQ14" s="421">
        <v>0.01</v>
      </c>
      <c r="CR14" s="421">
        <v>0.01</v>
      </c>
      <c r="CS14" s="421">
        <v>0.01</v>
      </c>
      <c r="CT14" s="421">
        <v>0.01</v>
      </c>
      <c r="CU14" s="421">
        <v>0.01</v>
      </c>
      <c r="CV14" s="176">
        <v>0.01</v>
      </c>
      <c r="CW14" s="421">
        <v>0.01</v>
      </c>
      <c r="CX14" s="421">
        <v>0.01</v>
      </c>
      <c r="CY14" s="421">
        <v>0.01</v>
      </c>
      <c r="CZ14" s="421">
        <v>0.01</v>
      </c>
      <c r="DA14" s="421">
        <v>0.01</v>
      </c>
      <c r="DB14" s="421">
        <v>0.01</v>
      </c>
      <c r="DC14" s="421">
        <v>0.01</v>
      </c>
      <c r="DD14" s="421">
        <v>0.01</v>
      </c>
      <c r="DE14" s="421">
        <v>0.01</v>
      </c>
      <c r="DF14" s="421">
        <v>0.01</v>
      </c>
      <c r="DG14" s="421">
        <v>6.0000000000000001E-3</v>
      </c>
      <c r="DH14" s="421">
        <v>6.0000000000000001E-3</v>
      </c>
      <c r="DI14" s="421">
        <v>3.0000000000000001E-3</v>
      </c>
      <c r="DJ14" s="413">
        <v>3.0000000000000027E-3</v>
      </c>
      <c r="DK14" s="421">
        <f>+CM14+CO14+CQ14+CS14+CU14+CW14+CY14+DA14+DC14+DE14+DG14+DI14</f>
        <v>0.1</v>
      </c>
      <c r="DL14" s="421">
        <f>+CM14+CO14+CQ14+CS14+CU14+CW14+CY14+DA14+DC14+DE14+DG14+DI14</f>
        <v>0.1</v>
      </c>
      <c r="DM14" s="421">
        <f>+CN14+CP14+CR14+CT14+CV14+CX14+CZ14+DB14+DD14+DF14+DH14+DJ14</f>
        <v>0.1</v>
      </c>
      <c r="DN14" s="421">
        <f>DK14</f>
        <v>0.1</v>
      </c>
      <c r="DO14" s="421">
        <f>+DM14</f>
        <v>0.1</v>
      </c>
      <c r="DP14" s="176">
        <v>0.1</v>
      </c>
      <c r="DQ14" s="424">
        <v>0.01</v>
      </c>
      <c r="DR14" s="424">
        <v>0.01</v>
      </c>
      <c r="DS14" s="424">
        <v>0.02</v>
      </c>
      <c r="DT14" s="424">
        <v>0.02</v>
      </c>
      <c r="DU14" s="425">
        <v>0.02</v>
      </c>
      <c r="DV14" s="425">
        <v>0.02</v>
      </c>
      <c r="DW14" s="424">
        <v>0.02</v>
      </c>
      <c r="DX14" s="424">
        <v>0.02</v>
      </c>
      <c r="DY14" s="424">
        <v>0.03</v>
      </c>
      <c r="DZ14" s="419">
        <v>0.03</v>
      </c>
      <c r="EA14" s="417"/>
      <c r="EB14" s="419"/>
      <c r="EC14" s="417"/>
      <c r="ED14" s="419"/>
      <c r="EE14" s="413"/>
      <c r="EF14" s="419"/>
      <c r="EG14" s="413"/>
      <c r="EH14" s="419"/>
      <c r="EI14" s="413"/>
      <c r="EJ14" s="419"/>
      <c r="EK14" s="419"/>
      <c r="EL14" s="419"/>
      <c r="EM14" s="417"/>
      <c r="EN14" s="417"/>
      <c r="EO14" s="405">
        <f>+DQ14+DS14+DU14+DW14+DY14</f>
        <v>0.1</v>
      </c>
      <c r="EP14" s="406">
        <f>+DQ14+DS14+DU14+DW14+DY14</f>
        <v>0.1</v>
      </c>
      <c r="EQ14" s="407">
        <f>+DR14+DT14+DV14+DX14+DZ14</f>
        <v>0.1</v>
      </c>
      <c r="ER14" s="406">
        <f>+EO14</f>
        <v>0.1</v>
      </c>
      <c r="ES14" s="426">
        <f>+EQ14</f>
        <v>0.1</v>
      </c>
      <c r="ET14" s="408">
        <f>DZ14/DY14</f>
        <v>1</v>
      </c>
      <c r="EU14" s="409">
        <f>EQ14/EP14</f>
        <v>1</v>
      </c>
      <c r="EV14" s="409">
        <f>ES14/ER14</f>
        <v>1</v>
      </c>
      <c r="EW14" s="405">
        <f>(AC14+BG14+CK14+DO14+EQ14)/(AB14+BF14+CJ14+DN14+EP14)</f>
        <v>0.99999999999999989</v>
      </c>
      <c r="EX14" s="405">
        <f>+(AC14+BG14+CK14+DO14+ES14)/I14</f>
        <v>0.99999999999999978</v>
      </c>
      <c r="EY14" s="410" t="s">
        <v>765</v>
      </c>
      <c r="EZ14" s="411" t="s">
        <v>179</v>
      </c>
      <c r="FA14" s="411" t="s">
        <v>180</v>
      </c>
      <c r="FB14" s="410" t="s">
        <v>708</v>
      </c>
      <c r="FC14" s="410" t="s">
        <v>185</v>
      </c>
    </row>
    <row r="15" spans="1:159" ht="18" customHeight="1" x14ac:dyDescent="0.4">
      <c r="A15" s="143"/>
      <c r="B15" s="143"/>
      <c r="C15" s="143"/>
      <c r="D15" s="143"/>
      <c r="E15" s="143"/>
      <c r="F15" s="143"/>
      <c r="G15" s="143"/>
      <c r="H15" s="143"/>
      <c r="I15" s="146"/>
      <c r="J15" s="146"/>
      <c r="K15" s="146"/>
      <c r="L15" s="146"/>
      <c r="M15" s="146"/>
      <c r="N15" s="146"/>
      <c r="O15" s="146"/>
      <c r="P15" s="146"/>
      <c r="Q15" s="146"/>
      <c r="R15" s="146"/>
      <c r="S15" s="146"/>
      <c r="T15" s="146"/>
      <c r="U15" s="146"/>
      <c r="V15" s="146"/>
      <c r="W15" s="146"/>
      <c r="X15" s="146"/>
      <c r="Y15" s="177"/>
      <c r="Z15" s="178"/>
      <c r="AA15" s="179"/>
      <c r="AB15" s="146"/>
      <c r="AC15" s="178"/>
      <c r="AD15" s="146"/>
      <c r="AE15" s="146"/>
      <c r="AF15" s="146"/>
      <c r="AG15" s="146"/>
      <c r="AH15" s="146"/>
      <c r="AI15" s="146"/>
      <c r="AJ15" s="146"/>
      <c r="AK15" s="146"/>
      <c r="AL15" s="146"/>
      <c r="AM15" s="146"/>
      <c r="AN15" s="146"/>
      <c r="AO15" s="146"/>
      <c r="AP15" s="146"/>
      <c r="AQ15" s="146"/>
      <c r="AR15" s="146"/>
      <c r="AS15" s="146"/>
      <c r="AT15" s="146"/>
      <c r="AU15" s="146"/>
      <c r="AV15" s="180"/>
      <c r="AW15" s="180"/>
      <c r="AX15" s="180"/>
      <c r="AY15" s="180"/>
      <c r="AZ15" s="180"/>
      <c r="BA15" s="180"/>
      <c r="BB15" s="180"/>
      <c r="BC15" s="180"/>
      <c r="BD15" s="180"/>
      <c r="BE15" s="180"/>
      <c r="BF15" s="180"/>
      <c r="BG15" s="180"/>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81">
        <f>+CD14</f>
        <v>2.5000000000000001E-2</v>
      </c>
      <c r="CE15" s="146"/>
      <c r="CF15" s="146"/>
      <c r="CG15" s="182"/>
      <c r="CH15" s="146"/>
      <c r="CI15" s="146"/>
      <c r="CJ15" s="146"/>
      <c r="CK15" s="146"/>
      <c r="CL15" s="146"/>
      <c r="CM15" s="146"/>
      <c r="CN15" s="146"/>
      <c r="CO15" s="146"/>
      <c r="CP15" s="146"/>
      <c r="CQ15" s="146"/>
      <c r="CR15" s="146"/>
      <c r="CS15" s="146"/>
      <c r="CT15" s="146"/>
      <c r="CU15" s="146"/>
      <c r="CV15" s="146"/>
      <c r="CW15" s="146"/>
      <c r="CX15" s="146"/>
      <c r="CY15" s="146"/>
      <c r="CZ15" s="146"/>
      <c r="DA15" s="146"/>
      <c r="DB15" s="146"/>
      <c r="DC15" s="146"/>
      <c r="DD15" s="146"/>
      <c r="DE15" s="146"/>
      <c r="DF15" s="146"/>
      <c r="DG15" s="146"/>
      <c r="DH15" s="146"/>
      <c r="DI15" s="146"/>
      <c r="DJ15" s="146"/>
      <c r="DK15" s="181"/>
      <c r="DL15" s="146"/>
      <c r="DM15" s="146"/>
      <c r="DN15" s="146"/>
      <c r="DO15" s="146"/>
      <c r="DP15" s="146"/>
      <c r="DQ15" s="146"/>
      <c r="DR15" s="146"/>
      <c r="DS15" s="146"/>
      <c r="DT15" s="146"/>
      <c r="DU15" s="178"/>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3"/>
      <c r="EU15" s="143"/>
      <c r="EV15" s="143"/>
      <c r="EW15" s="143"/>
      <c r="EX15" s="143"/>
      <c r="EY15" s="143"/>
      <c r="EZ15" s="143"/>
      <c r="FA15" s="143"/>
      <c r="FB15" s="143"/>
      <c r="FC15" s="143"/>
    </row>
    <row r="16" spans="1:159" ht="44.25" customHeight="1" x14ac:dyDescent="0.25">
      <c r="A16" s="143"/>
      <c r="B16" s="143"/>
      <c r="C16" s="143"/>
      <c r="D16" s="183" t="s">
        <v>186</v>
      </c>
      <c r="E16" s="143"/>
      <c r="F16" s="146"/>
      <c r="G16" s="184"/>
      <c r="H16" s="184"/>
      <c r="I16" s="185"/>
      <c r="J16" s="185"/>
      <c r="K16" s="185"/>
      <c r="L16" s="185"/>
      <c r="M16" s="185"/>
      <c r="N16" s="185"/>
      <c r="O16" s="185"/>
      <c r="P16" s="185"/>
      <c r="Q16" s="185"/>
      <c r="R16" s="185"/>
      <c r="S16" s="185"/>
      <c r="T16" s="185"/>
      <c r="U16" s="185"/>
      <c r="V16" s="185"/>
      <c r="W16" s="185"/>
      <c r="X16" s="185"/>
      <c r="Y16" s="186"/>
      <c r="Z16" s="18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f>+BU13/3</f>
        <v>1.0333333333333333E-2</v>
      </c>
      <c r="CH16" s="143"/>
      <c r="CI16" s="143"/>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46"/>
      <c r="DX16" s="146"/>
      <c r="DY16" s="188"/>
      <c r="DZ16" s="146"/>
      <c r="EA16" s="146"/>
      <c r="EB16" s="146"/>
      <c r="EC16" s="146"/>
      <c r="ED16" s="146"/>
      <c r="EE16" s="146"/>
      <c r="EF16" s="146"/>
      <c r="EG16" s="146"/>
      <c r="EH16" s="146"/>
      <c r="EI16" s="146"/>
      <c r="EJ16" s="146"/>
      <c r="EK16" s="146"/>
      <c r="EL16" s="146"/>
      <c r="EM16" s="146"/>
      <c r="EN16" s="146"/>
      <c r="EO16" s="146"/>
      <c r="EP16" s="146"/>
      <c r="EQ16" s="146"/>
      <c r="ER16" s="146"/>
      <c r="ES16" s="146"/>
      <c r="ET16" s="143"/>
      <c r="EU16" s="143"/>
      <c r="EV16" s="143"/>
      <c r="EW16" s="143"/>
      <c r="EX16" s="143"/>
      <c r="EY16" s="189"/>
      <c r="EZ16" s="143"/>
      <c r="FA16" s="143"/>
      <c r="FB16" s="190"/>
      <c r="FC16" s="143"/>
    </row>
    <row r="17" spans="1:159" ht="22.5" customHeight="1" x14ac:dyDescent="0.25">
      <c r="A17" s="143"/>
      <c r="B17" s="143"/>
      <c r="C17" s="143"/>
      <c r="D17" s="191" t="s">
        <v>188</v>
      </c>
      <c r="E17" s="539" t="s">
        <v>189</v>
      </c>
      <c r="F17" s="536"/>
      <c r="G17" s="536"/>
      <c r="H17" s="536"/>
      <c r="I17" s="536"/>
      <c r="J17" s="536"/>
      <c r="K17" s="537"/>
      <c r="L17" s="540" t="s">
        <v>190</v>
      </c>
      <c r="M17" s="536"/>
      <c r="N17" s="536"/>
      <c r="O17" s="536"/>
      <c r="P17" s="536"/>
      <c r="Q17" s="536"/>
      <c r="R17" s="537"/>
      <c r="S17" s="192"/>
      <c r="T17" s="192"/>
      <c r="U17" s="192"/>
      <c r="V17" s="192"/>
      <c r="W17" s="192"/>
      <c r="X17" s="192"/>
      <c r="Y17" s="192"/>
      <c r="Z17" s="192"/>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93">
        <f>+BU13-CG16</f>
        <v>2.0666666666666667E-2</v>
      </c>
      <c r="CH17" s="143"/>
      <c r="CI17" s="143"/>
      <c r="CJ17" s="181"/>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3"/>
      <c r="EU17" s="143"/>
      <c r="EV17" s="143"/>
      <c r="EW17" s="143"/>
      <c r="EX17" s="143"/>
      <c r="EY17" s="143"/>
      <c r="EZ17" s="143"/>
      <c r="FA17" s="143"/>
      <c r="FB17" s="143"/>
      <c r="FC17" s="143"/>
    </row>
    <row r="18" spans="1:159" ht="26.25" customHeight="1" x14ac:dyDescent="0.25">
      <c r="A18" s="143"/>
      <c r="B18" s="143"/>
      <c r="C18" s="143"/>
      <c r="D18" s="194">
        <v>13</v>
      </c>
      <c r="E18" s="535" t="s">
        <v>191</v>
      </c>
      <c r="F18" s="536"/>
      <c r="G18" s="536"/>
      <c r="H18" s="536"/>
      <c r="I18" s="536"/>
      <c r="J18" s="536"/>
      <c r="K18" s="537"/>
      <c r="L18" s="535" t="s">
        <v>192</v>
      </c>
      <c r="M18" s="536"/>
      <c r="N18" s="536"/>
      <c r="O18" s="536"/>
      <c r="P18" s="536"/>
      <c r="Q18" s="536"/>
      <c r="R18" s="537"/>
      <c r="S18" s="192"/>
      <c r="T18" s="192"/>
      <c r="U18" s="192"/>
      <c r="V18" s="192"/>
      <c r="W18" s="192"/>
      <c r="X18" s="192"/>
      <c r="Y18" s="192"/>
      <c r="Z18" s="192"/>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3"/>
      <c r="EU18" s="143"/>
      <c r="EV18" s="143"/>
      <c r="EW18" s="143"/>
      <c r="EX18" s="143"/>
      <c r="EY18" s="143"/>
      <c r="EZ18" s="143"/>
      <c r="FA18" s="143"/>
      <c r="FB18" s="143"/>
      <c r="FC18" s="143"/>
    </row>
    <row r="19" spans="1:159" ht="31.5" customHeight="1" x14ac:dyDescent="0.25">
      <c r="A19" s="143"/>
      <c r="B19" s="143"/>
      <c r="C19" s="143"/>
      <c r="D19" s="194">
        <v>14</v>
      </c>
      <c r="E19" s="535" t="s">
        <v>193</v>
      </c>
      <c r="F19" s="536"/>
      <c r="G19" s="536"/>
      <c r="H19" s="536"/>
      <c r="I19" s="536"/>
      <c r="J19" s="536"/>
      <c r="K19" s="537"/>
      <c r="L19" s="538" t="s">
        <v>194</v>
      </c>
      <c r="M19" s="536"/>
      <c r="N19" s="536"/>
      <c r="O19" s="536"/>
      <c r="P19" s="536"/>
      <c r="Q19" s="536"/>
      <c r="R19" s="537"/>
      <c r="S19" s="192"/>
      <c r="T19" s="192"/>
      <c r="U19" s="192"/>
      <c r="V19" s="192"/>
      <c r="W19" s="192"/>
      <c r="X19" s="192"/>
      <c r="Y19" s="192"/>
      <c r="Z19" s="192"/>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v>8.9999999999999993E-3</v>
      </c>
      <c r="CE19" s="143"/>
      <c r="CF19" s="143"/>
      <c r="CG19" s="143"/>
      <c r="CH19" s="143"/>
      <c r="CI19" s="143"/>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46"/>
      <c r="DI19" s="146"/>
      <c r="DJ19" s="146"/>
      <c r="DK19" s="146"/>
      <c r="DL19" s="146"/>
      <c r="DM19" s="146"/>
      <c r="DN19" s="146"/>
      <c r="DO19" s="146"/>
      <c r="DP19" s="146"/>
      <c r="DQ19" s="146"/>
      <c r="DR19" s="146"/>
      <c r="DS19" s="146"/>
      <c r="DT19" s="146"/>
      <c r="DU19" s="146"/>
      <c r="DV19" s="146"/>
      <c r="DW19" s="146"/>
      <c r="DX19" s="146"/>
      <c r="DY19" s="146"/>
      <c r="DZ19" s="146"/>
      <c r="EA19" s="146"/>
      <c r="EB19" s="146"/>
      <c r="EC19" s="146"/>
      <c r="ED19" s="146"/>
      <c r="EE19" s="146"/>
      <c r="EF19" s="146"/>
      <c r="EG19" s="146"/>
      <c r="EH19" s="146"/>
      <c r="EI19" s="146"/>
      <c r="EJ19" s="146"/>
      <c r="EK19" s="146"/>
      <c r="EL19" s="146"/>
      <c r="EM19" s="146"/>
      <c r="EN19" s="146"/>
      <c r="EO19" s="146"/>
      <c r="EP19" s="146"/>
      <c r="EQ19" s="146"/>
      <c r="ER19" s="146"/>
      <c r="ES19" s="146"/>
      <c r="ET19" s="143"/>
      <c r="EU19" s="143"/>
      <c r="EV19" s="143"/>
      <c r="EW19" s="143"/>
      <c r="EX19" s="143"/>
      <c r="EY19" s="189"/>
      <c r="EZ19" s="143"/>
      <c r="FA19" s="143"/>
      <c r="FB19" s="143"/>
      <c r="FC19" s="143"/>
    </row>
    <row r="20" spans="1:159" ht="172.5" customHeight="1" x14ac:dyDescent="0.25">
      <c r="A20" s="143"/>
      <c r="B20" s="143"/>
      <c r="C20" s="143"/>
      <c r="D20" s="195"/>
      <c r="E20" s="195"/>
      <c r="F20" s="195"/>
      <c r="G20" s="192"/>
      <c r="H20" s="192"/>
      <c r="I20" s="192"/>
      <c r="J20" s="192"/>
      <c r="K20" s="192"/>
      <c r="L20" s="192"/>
      <c r="M20" s="192"/>
      <c r="N20" s="192"/>
      <c r="O20" s="192"/>
      <c r="P20" s="192"/>
      <c r="Q20" s="192"/>
      <c r="R20" s="192"/>
      <c r="S20" s="192"/>
      <c r="T20" s="192"/>
      <c r="U20" s="192"/>
      <c r="V20" s="192"/>
      <c r="W20" s="192"/>
      <c r="X20" s="192"/>
      <c r="Y20" s="192"/>
      <c r="Z20" s="192"/>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3"/>
      <c r="EU20" s="143"/>
      <c r="EV20" s="143"/>
      <c r="EW20" s="143"/>
      <c r="EX20" s="143"/>
      <c r="EY20" s="143"/>
      <c r="EZ20" s="143"/>
      <c r="FA20" s="143"/>
      <c r="FB20" s="143"/>
      <c r="FC20" s="143"/>
    </row>
    <row r="21" spans="1:159" ht="172.5" customHeight="1" x14ac:dyDescent="0.25">
      <c r="A21" s="143"/>
      <c r="B21" s="143"/>
      <c r="C21" s="143"/>
      <c r="D21" s="143"/>
      <c r="E21" s="143"/>
      <c r="F21" s="143"/>
      <c r="G21" s="143"/>
      <c r="H21" s="143"/>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3"/>
      <c r="EU21" s="143"/>
      <c r="EV21" s="143"/>
      <c r="EW21" s="143"/>
      <c r="EX21" s="143"/>
      <c r="EY21" s="143"/>
      <c r="EZ21" s="143"/>
      <c r="FA21" s="143"/>
      <c r="FB21" s="143"/>
      <c r="FC21" s="143"/>
    </row>
    <row r="22" spans="1:159" ht="172.5" customHeight="1" x14ac:dyDescent="0.25">
      <c r="A22" s="143"/>
      <c r="B22" s="143"/>
      <c r="C22" s="143"/>
      <c r="D22" s="143"/>
      <c r="E22" s="143"/>
      <c r="F22" s="143"/>
      <c r="G22" s="143"/>
      <c r="H22" s="143"/>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3"/>
      <c r="EU22" s="143"/>
      <c r="EV22" s="143"/>
      <c r="EW22" s="143"/>
      <c r="EX22" s="143"/>
      <c r="EY22" s="143"/>
      <c r="EZ22" s="143"/>
      <c r="FA22" s="143"/>
      <c r="FB22" s="143"/>
      <c r="FC22" s="143"/>
    </row>
    <row r="23" spans="1:159" ht="172.5" customHeight="1" x14ac:dyDescent="0.25">
      <c r="A23" s="143"/>
      <c r="B23" s="143"/>
      <c r="C23" s="143"/>
      <c r="D23" s="143"/>
      <c r="E23" s="143"/>
      <c r="F23" s="143"/>
      <c r="G23" s="143"/>
      <c r="H23" s="143"/>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3"/>
      <c r="EU23" s="143"/>
      <c r="EV23" s="143"/>
      <c r="EW23" s="143"/>
      <c r="EX23" s="143"/>
      <c r="EY23" s="143"/>
      <c r="EZ23" s="143"/>
      <c r="FA23" s="143"/>
      <c r="FB23" s="143"/>
      <c r="FC23" s="143"/>
    </row>
    <row r="24" spans="1:159" ht="172.5" customHeight="1" x14ac:dyDescent="0.25">
      <c r="A24" s="143"/>
      <c r="B24" s="143"/>
      <c r="C24" s="143"/>
      <c r="D24" s="143"/>
      <c r="E24" s="143"/>
      <c r="F24" s="143"/>
      <c r="G24" s="143"/>
      <c r="H24" s="143"/>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3"/>
      <c r="EU24" s="143"/>
      <c r="EV24" s="143"/>
      <c r="EW24" s="143"/>
      <c r="EX24" s="143"/>
      <c r="EY24" s="143"/>
      <c r="EZ24" s="143"/>
      <c r="FA24" s="143"/>
      <c r="FB24" s="143"/>
      <c r="FC24" s="143"/>
    </row>
    <row r="25" spans="1:159" ht="172.5" customHeight="1" x14ac:dyDescent="0.25">
      <c r="A25" s="143"/>
      <c r="B25" s="143"/>
      <c r="C25" s="143"/>
      <c r="D25" s="143"/>
      <c r="E25" s="143"/>
      <c r="F25" s="143"/>
      <c r="G25" s="143"/>
      <c r="H25" s="143"/>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3"/>
      <c r="EU25" s="143"/>
      <c r="EV25" s="143"/>
      <c r="EW25" s="143"/>
      <c r="EX25" s="143"/>
      <c r="EY25" s="143"/>
      <c r="EZ25" s="143"/>
      <c r="FA25" s="143"/>
      <c r="FB25" s="143"/>
      <c r="FC25" s="143"/>
    </row>
    <row r="26" spans="1:159" ht="172.5" customHeight="1" x14ac:dyDescent="0.25">
      <c r="A26" s="143"/>
      <c r="B26" s="143"/>
      <c r="C26" s="143"/>
      <c r="D26" s="143"/>
      <c r="E26" s="143"/>
      <c r="F26" s="143"/>
      <c r="G26" s="143"/>
      <c r="H26" s="143"/>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3"/>
      <c r="EU26" s="143"/>
      <c r="EV26" s="143"/>
      <c r="EW26" s="143"/>
      <c r="EX26" s="143"/>
      <c r="EY26" s="143"/>
      <c r="EZ26" s="143"/>
      <c r="FA26" s="143"/>
      <c r="FB26" s="143"/>
      <c r="FC26" s="143"/>
    </row>
    <row r="27" spans="1:159" ht="172.5" customHeight="1" x14ac:dyDescent="0.25">
      <c r="A27" s="143"/>
      <c r="B27" s="143"/>
      <c r="C27" s="143"/>
      <c r="D27" s="143"/>
      <c r="E27" s="143"/>
      <c r="F27" s="143"/>
      <c r="G27" s="143"/>
      <c r="H27" s="143"/>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3"/>
      <c r="EU27" s="143"/>
      <c r="EV27" s="143"/>
      <c r="EW27" s="143"/>
      <c r="EX27" s="143"/>
      <c r="EY27" s="143"/>
      <c r="EZ27" s="143"/>
      <c r="FA27" s="143"/>
      <c r="FB27" s="143"/>
      <c r="FC27" s="143"/>
    </row>
    <row r="28" spans="1:159" ht="172.5" customHeight="1" x14ac:dyDescent="0.25">
      <c r="A28" s="143"/>
      <c r="B28" s="143"/>
      <c r="C28" s="143"/>
      <c r="D28" s="143"/>
      <c r="E28" s="143"/>
      <c r="F28" s="143"/>
      <c r="G28" s="143"/>
      <c r="H28" s="143"/>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3"/>
      <c r="EU28" s="143"/>
      <c r="EV28" s="143"/>
      <c r="EW28" s="143"/>
      <c r="EX28" s="143"/>
      <c r="EY28" s="196"/>
      <c r="EZ28" s="143"/>
      <c r="FA28" s="143"/>
      <c r="FB28" s="143"/>
      <c r="FC28" s="143"/>
    </row>
    <row r="29" spans="1:159" ht="172.5" customHeight="1" x14ac:dyDescent="0.25">
      <c r="A29" s="143"/>
      <c r="B29" s="143"/>
      <c r="C29" s="143"/>
      <c r="D29" s="143"/>
      <c r="E29" s="143"/>
      <c r="F29" s="143"/>
      <c r="G29" s="143"/>
      <c r="H29" s="143"/>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46"/>
      <c r="EP29" s="146"/>
      <c r="EQ29" s="146"/>
      <c r="ER29" s="146"/>
      <c r="ES29" s="146"/>
      <c r="ET29" s="143"/>
      <c r="EU29" s="143"/>
      <c r="EV29" s="143"/>
      <c r="EW29" s="143"/>
      <c r="EX29" s="143"/>
      <c r="EY29" s="143"/>
      <c r="EZ29" s="143"/>
      <c r="FA29" s="143"/>
      <c r="FB29" s="143"/>
      <c r="FC29" s="143"/>
    </row>
    <row r="30" spans="1:159" ht="172.5" customHeight="1" x14ac:dyDescent="0.25">
      <c r="A30" s="143"/>
      <c r="B30" s="143"/>
      <c r="C30" s="143"/>
      <c r="D30" s="143"/>
      <c r="E30" s="143"/>
      <c r="F30" s="143"/>
      <c r="G30" s="143"/>
      <c r="H30" s="143"/>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3"/>
      <c r="EU30" s="143"/>
      <c r="EV30" s="143"/>
      <c r="EW30" s="143"/>
      <c r="EX30" s="143"/>
      <c r="EY30" s="143"/>
      <c r="EZ30" s="143"/>
      <c r="FA30" s="143"/>
      <c r="FB30" s="143"/>
      <c r="FC30" s="143"/>
    </row>
    <row r="31" spans="1:159" ht="172.5" customHeight="1" x14ac:dyDescent="0.25">
      <c r="A31" s="143"/>
      <c r="B31" s="143"/>
      <c r="C31" s="143"/>
      <c r="D31" s="143"/>
      <c r="E31" s="143"/>
      <c r="F31" s="143"/>
      <c r="G31" s="143"/>
      <c r="H31" s="143"/>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3"/>
      <c r="EU31" s="143"/>
      <c r="EV31" s="143"/>
      <c r="EW31" s="143"/>
      <c r="EX31" s="143"/>
      <c r="EY31" s="143"/>
      <c r="EZ31" s="143"/>
      <c r="FA31" s="143"/>
      <c r="FB31" s="143"/>
      <c r="FC31" s="143"/>
    </row>
    <row r="32" spans="1:159" ht="172.5" customHeight="1" x14ac:dyDescent="0.25">
      <c r="A32" s="143"/>
      <c r="B32" s="143"/>
      <c r="C32" s="143"/>
      <c r="D32" s="143"/>
      <c r="E32" s="143"/>
      <c r="F32" s="143"/>
      <c r="G32" s="143"/>
      <c r="H32" s="143"/>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3"/>
      <c r="EU32" s="143"/>
      <c r="EV32" s="143"/>
      <c r="EW32" s="143"/>
      <c r="EX32" s="143"/>
      <c r="EY32" s="143"/>
      <c r="EZ32" s="143"/>
      <c r="FA32" s="143"/>
      <c r="FB32" s="143"/>
      <c r="FC32" s="143"/>
    </row>
    <row r="33" spans="1:159" ht="172.5" customHeight="1" x14ac:dyDescent="0.25">
      <c r="A33" s="143"/>
      <c r="B33" s="143"/>
      <c r="C33" s="143"/>
      <c r="D33" s="143"/>
      <c r="E33" s="143"/>
      <c r="F33" s="143"/>
      <c r="G33" s="143"/>
      <c r="H33" s="143"/>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46"/>
      <c r="DP33" s="146"/>
      <c r="DQ33" s="146"/>
      <c r="DR33" s="146"/>
      <c r="DS33" s="146"/>
      <c r="DT33" s="146"/>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3"/>
      <c r="EU33" s="143"/>
      <c r="EV33" s="143"/>
      <c r="EW33" s="143"/>
      <c r="EX33" s="143"/>
      <c r="EY33" s="143"/>
      <c r="EZ33" s="143"/>
      <c r="FA33" s="143"/>
      <c r="FB33" s="143"/>
      <c r="FC33" s="143"/>
    </row>
    <row r="34" spans="1:159" ht="172.5" customHeight="1" x14ac:dyDescent="0.25">
      <c r="A34" s="143"/>
      <c r="B34" s="143"/>
      <c r="C34" s="143"/>
      <c r="D34" s="143"/>
      <c r="E34" s="143"/>
      <c r="F34" s="143"/>
      <c r="G34" s="143"/>
      <c r="H34" s="143"/>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3"/>
      <c r="EU34" s="143"/>
      <c r="EV34" s="143"/>
      <c r="EW34" s="143"/>
      <c r="EX34" s="143"/>
      <c r="EY34" s="143"/>
      <c r="EZ34" s="143"/>
      <c r="FA34" s="143"/>
      <c r="FB34" s="143"/>
      <c r="FC34" s="143"/>
    </row>
    <row r="35" spans="1:159" ht="172.5" customHeight="1" x14ac:dyDescent="0.25">
      <c r="A35" s="143"/>
      <c r="B35" s="143"/>
      <c r="C35" s="143"/>
      <c r="D35" s="143"/>
      <c r="E35" s="143"/>
      <c r="F35" s="143"/>
      <c r="G35" s="143"/>
      <c r="H35" s="143"/>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3"/>
      <c r="EU35" s="143"/>
      <c r="EV35" s="143"/>
      <c r="EW35" s="143"/>
      <c r="EX35" s="143"/>
      <c r="EY35" s="143"/>
      <c r="EZ35" s="143"/>
      <c r="FA35" s="143"/>
      <c r="FB35" s="143"/>
      <c r="FC35" s="143"/>
    </row>
    <row r="36" spans="1:159" ht="172.5" customHeight="1" x14ac:dyDescent="0.25">
      <c r="A36" s="143"/>
      <c r="B36" s="143"/>
      <c r="C36" s="143"/>
      <c r="D36" s="143"/>
      <c r="E36" s="143"/>
      <c r="F36" s="143"/>
      <c r="G36" s="143"/>
      <c r="H36" s="143"/>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6"/>
      <c r="ED36" s="146"/>
      <c r="EE36" s="146"/>
      <c r="EF36" s="146"/>
      <c r="EG36" s="146"/>
      <c r="EH36" s="146"/>
      <c r="EI36" s="146"/>
      <c r="EJ36" s="146"/>
      <c r="EK36" s="146"/>
      <c r="EL36" s="146"/>
      <c r="EM36" s="146"/>
      <c r="EN36" s="146"/>
      <c r="EO36" s="146"/>
      <c r="EP36" s="146"/>
      <c r="EQ36" s="146"/>
      <c r="ER36" s="146"/>
      <c r="ES36" s="146"/>
      <c r="ET36" s="143"/>
      <c r="EU36" s="143"/>
      <c r="EV36" s="143"/>
      <c r="EW36" s="143"/>
      <c r="EX36" s="143"/>
      <c r="EY36" s="143"/>
      <c r="EZ36" s="143"/>
      <c r="FA36" s="143"/>
      <c r="FB36" s="143"/>
      <c r="FC36" s="143"/>
    </row>
    <row r="37" spans="1:159" ht="172.5" customHeight="1" x14ac:dyDescent="0.25">
      <c r="A37" s="143"/>
      <c r="B37" s="143"/>
      <c r="C37" s="143"/>
      <c r="D37" s="143"/>
      <c r="E37" s="143"/>
      <c r="F37" s="143"/>
      <c r="G37" s="143"/>
      <c r="H37" s="143"/>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46"/>
      <c r="DP37" s="146"/>
      <c r="DQ37" s="146"/>
      <c r="DR37" s="146"/>
      <c r="DS37" s="146"/>
      <c r="DT37" s="146"/>
      <c r="DU37" s="146"/>
      <c r="DV37" s="146"/>
      <c r="DW37" s="146"/>
      <c r="DX37" s="146"/>
      <c r="DY37" s="146"/>
      <c r="DZ37" s="146"/>
      <c r="EA37" s="146"/>
      <c r="EB37" s="146"/>
      <c r="EC37" s="146"/>
      <c r="ED37" s="146"/>
      <c r="EE37" s="146"/>
      <c r="EF37" s="146"/>
      <c r="EG37" s="146"/>
      <c r="EH37" s="146"/>
      <c r="EI37" s="146"/>
      <c r="EJ37" s="146"/>
      <c r="EK37" s="146"/>
      <c r="EL37" s="146"/>
      <c r="EM37" s="146"/>
      <c r="EN37" s="146"/>
      <c r="EO37" s="146"/>
      <c r="EP37" s="146"/>
      <c r="EQ37" s="146"/>
      <c r="ER37" s="146"/>
      <c r="ES37" s="146"/>
      <c r="ET37" s="143"/>
      <c r="EU37" s="143"/>
      <c r="EV37" s="143"/>
      <c r="EW37" s="143"/>
      <c r="EX37" s="143"/>
      <c r="EY37" s="143"/>
      <c r="EZ37" s="143"/>
      <c r="FA37" s="143"/>
      <c r="FB37" s="143"/>
      <c r="FC37" s="143"/>
    </row>
    <row r="38" spans="1:159" ht="172.5" customHeight="1" x14ac:dyDescent="0.25">
      <c r="A38" s="143"/>
      <c r="B38" s="143"/>
      <c r="C38" s="143"/>
      <c r="D38" s="143"/>
      <c r="E38" s="143"/>
      <c r="F38" s="143"/>
      <c r="G38" s="143"/>
      <c r="H38" s="143"/>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3"/>
      <c r="EU38" s="143"/>
      <c r="EV38" s="143"/>
      <c r="EW38" s="143"/>
      <c r="EX38" s="143"/>
      <c r="EY38" s="143"/>
      <c r="EZ38" s="143"/>
      <c r="FA38" s="143"/>
      <c r="FB38" s="143"/>
      <c r="FC38" s="143"/>
    </row>
    <row r="39" spans="1:159" ht="172.5" customHeight="1" x14ac:dyDescent="0.25">
      <c r="A39" s="143"/>
      <c r="B39" s="143"/>
      <c r="C39" s="143"/>
      <c r="D39" s="143"/>
      <c r="E39" s="143"/>
      <c r="F39" s="143"/>
      <c r="G39" s="143"/>
      <c r="H39" s="143"/>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146"/>
      <c r="DH39" s="146"/>
      <c r="DI39" s="146"/>
      <c r="DJ39" s="146"/>
      <c r="DK39" s="146"/>
      <c r="DL39" s="146"/>
      <c r="DM39" s="146"/>
      <c r="DN39" s="146"/>
      <c r="DO39" s="146"/>
      <c r="DP39" s="146"/>
      <c r="DQ39" s="146"/>
      <c r="DR39" s="146"/>
      <c r="DS39" s="146"/>
      <c r="DT39" s="146"/>
      <c r="DU39" s="146"/>
      <c r="DV39" s="146"/>
      <c r="DW39" s="146"/>
      <c r="DX39" s="146"/>
      <c r="DY39" s="146"/>
      <c r="DZ39" s="146"/>
      <c r="EA39" s="146"/>
      <c r="EB39" s="146"/>
      <c r="EC39" s="146"/>
      <c r="ED39" s="146"/>
      <c r="EE39" s="146"/>
      <c r="EF39" s="146"/>
      <c r="EG39" s="146"/>
      <c r="EH39" s="146"/>
      <c r="EI39" s="146"/>
      <c r="EJ39" s="146"/>
      <c r="EK39" s="146"/>
      <c r="EL39" s="146"/>
      <c r="EM39" s="146"/>
      <c r="EN39" s="146"/>
      <c r="EO39" s="146"/>
      <c r="EP39" s="146"/>
      <c r="EQ39" s="146"/>
      <c r="ER39" s="146"/>
      <c r="ES39" s="146"/>
      <c r="ET39" s="143"/>
      <c r="EU39" s="143"/>
      <c r="EV39" s="143"/>
      <c r="EW39" s="143"/>
      <c r="EX39" s="143"/>
      <c r="EY39" s="143"/>
      <c r="EZ39" s="143"/>
      <c r="FA39" s="143"/>
      <c r="FB39" s="143"/>
      <c r="FC39" s="143"/>
    </row>
    <row r="40" spans="1:159" ht="172.5" customHeight="1" x14ac:dyDescent="0.25">
      <c r="A40" s="143"/>
      <c r="B40" s="143"/>
      <c r="C40" s="143"/>
      <c r="D40" s="143"/>
      <c r="E40" s="143"/>
      <c r="F40" s="143"/>
      <c r="G40" s="143"/>
      <c r="H40" s="143"/>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6"/>
      <c r="DZ40" s="146"/>
      <c r="EA40" s="146"/>
      <c r="EB40" s="146"/>
      <c r="EC40" s="146"/>
      <c r="ED40" s="146"/>
      <c r="EE40" s="146"/>
      <c r="EF40" s="146"/>
      <c r="EG40" s="146"/>
      <c r="EH40" s="146"/>
      <c r="EI40" s="146"/>
      <c r="EJ40" s="146"/>
      <c r="EK40" s="146"/>
      <c r="EL40" s="146"/>
      <c r="EM40" s="146"/>
      <c r="EN40" s="146"/>
      <c r="EO40" s="146"/>
      <c r="EP40" s="146"/>
      <c r="EQ40" s="146"/>
      <c r="ER40" s="146"/>
      <c r="ES40" s="146"/>
      <c r="ET40" s="143"/>
      <c r="EU40" s="143"/>
      <c r="EV40" s="143"/>
      <c r="EW40" s="143"/>
      <c r="EX40" s="143"/>
      <c r="EY40" s="143"/>
      <c r="EZ40" s="143"/>
      <c r="FA40" s="143"/>
      <c r="FB40" s="143"/>
      <c r="FC40" s="143"/>
    </row>
    <row r="41" spans="1:159" ht="172.5" customHeight="1" x14ac:dyDescent="0.25">
      <c r="A41" s="143"/>
      <c r="B41" s="143"/>
      <c r="C41" s="143"/>
      <c r="D41" s="143"/>
      <c r="E41" s="143"/>
      <c r="F41" s="143"/>
      <c r="G41" s="143"/>
      <c r="H41" s="143"/>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c r="DN41" s="146"/>
      <c r="DO41" s="146"/>
      <c r="DP41" s="146"/>
      <c r="DQ41" s="146"/>
      <c r="DR41" s="146"/>
      <c r="DS41" s="146"/>
      <c r="DT41" s="146"/>
      <c r="DU41" s="146"/>
      <c r="DV41" s="146"/>
      <c r="DW41" s="146"/>
      <c r="DX41" s="146"/>
      <c r="DY41" s="146"/>
      <c r="DZ41" s="146"/>
      <c r="EA41" s="146"/>
      <c r="EB41" s="146"/>
      <c r="EC41" s="146"/>
      <c r="ED41" s="146"/>
      <c r="EE41" s="146"/>
      <c r="EF41" s="146"/>
      <c r="EG41" s="146"/>
      <c r="EH41" s="146"/>
      <c r="EI41" s="146"/>
      <c r="EJ41" s="146"/>
      <c r="EK41" s="146"/>
      <c r="EL41" s="146"/>
      <c r="EM41" s="146"/>
      <c r="EN41" s="146"/>
      <c r="EO41" s="146"/>
      <c r="EP41" s="146"/>
      <c r="EQ41" s="146"/>
      <c r="ER41" s="146"/>
      <c r="ES41" s="146"/>
      <c r="ET41" s="143"/>
      <c r="EU41" s="143"/>
      <c r="EV41" s="143"/>
      <c r="EW41" s="143"/>
      <c r="EX41" s="143"/>
      <c r="EY41" s="143"/>
      <c r="EZ41" s="143"/>
      <c r="FA41" s="143"/>
      <c r="FB41" s="143"/>
      <c r="FC41" s="143"/>
    </row>
    <row r="42" spans="1:159" ht="172.5" customHeight="1" x14ac:dyDescent="0.25">
      <c r="A42" s="143"/>
      <c r="B42" s="143"/>
      <c r="C42" s="143"/>
      <c r="D42" s="143"/>
      <c r="E42" s="143"/>
      <c r="F42" s="143"/>
      <c r="G42" s="143"/>
      <c r="H42" s="143"/>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3"/>
      <c r="EU42" s="143"/>
      <c r="EV42" s="143"/>
      <c r="EW42" s="143"/>
      <c r="EX42" s="143"/>
      <c r="EY42" s="143"/>
      <c r="EZ42" s="143"/>
      <c r="FA42" s="143"/>
      <c r="FB42" s="143"/>
      <c r="FC42" s="143"/>
    </row>
    <row r="43" spans="1:159" ht="172.5" customHeight="1" x14ac:dyDescent="0.25">
      <c r="A43" s="143"/>
      <c r="B43" s="143"/>
      <c r="C43" s="143"/>
      <c r="D43" s="143"/>
      <c r="E43" s="143"/>
      <c r="F43" s="143"/>
      <c r="G43" s="143"/>
      <c r="H43" s="143"/>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3"/>
      <c r="EU43" s="143"/>
      <c r="EV43" s="143"/>
      <c r="EW43" s="143"/>
      <c r="EX43" s="143"/>
      <c r="EY43" s="143"/>
      <c r="EZ43" s="143"/>
      <c r="FA43" s="143"/>
      <c r="FB43" s="143"/>
      <c r="FC43" s="143"/>
    </row>
    <row r="44" spans="1:159" ht="172.5" customHeight="1" x14ac:dyDescent="0.25">
      <c r="A44" s="143"/>
      <c r="B44" s="143"/>
      <c r="C44" s="143"/>
      <c r="D44" s="143"/>
      <c r="E44" s="143"/>
      <c r="F44" s="143"/>
      <c r="G44" s="143"/>
      <c r="H44" s="143"/>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3"/>
      <c r="EU44" s="143"/>
      <c r="EV44" s="143"/>
      <c r="EW44" s="143"/>
      <c r="EX44" s="143"/>
      <c r="EY44" s="143"/>
      <c r="EZ44" s="143"/>
      <c r="FA44" s="143"/>
      <c r="FB44" s="143"/>
      <c r="FC44" s="143"/>
    </row>
    <row r="45" spans="1:159" ht="172.5" customHeight="1" x14ac:dyDescent="0.25">
      <c r="A45" s="143"/>
      <c r="B45" s="143"/>
      <c r="C45" s="143"/>
      <c r="D45" s="143"/>
      <c r="E45" s="143"/>
      <c r="F45" s="143"/>
      <c r="G45" s="143"/>
      <c r="H45" s="143"/>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3"/>
      <c r="EU45" s="143"/>
      <c r="EV45" s="143"/>
      <c r="EW45" s="143"/>
      <c r="EX45" s="143"/>
      <c r="EY45" s="143"/>
      <c r="EZ45" s="143"/>
      <c r="FA45" s="143"/>
      <c r="FB45" s="143"/>
      <c r="FC45" s="143"/>
    </row>
    <row r="46" spans="1:159" ht="172.5" customHeight="1" x14ac:dyDescent="0.25">
      <c r="A46" s="143"/>
      <c r="B46" s="143"/>
      <c r="C46" s="143"/>
      <c r="D46" s="143"/>
      <c r="E46" s="143"/>
      <c r="F46" s="143"/>
      <c r="G46" s="143"/>
      <c r="H46" s="143"/>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3"/>
      <c r="EU46" s="143"/>
      <c r="EV46" s="143"/>
      <c r="EW46" s="143"/>
      <c r="EX46" s="143"/>
      <c r="EY46" s="143"/>
      <c r="EZ46" s="143"/>
      <c r="FA46" s="143"/>
      <c r="FB46" s="143"/>
      <c r="FC46" s="143"/>
    </row>
    <row r="47" spans="1:159" ht="172.5" customHeight="1" x14ac:dyDescent="0.25">
      <c r="A47" s="143"/>
      <c r="B47" s="143"/>
      <c r="C47" s="143"/>
      <c r="D47" s="143"/>
      <c r="E47" s="143"/>
      <c r="F47" s="143"/>
      <c r="G47" s="143"/>
      <c r="H47" s="143"/>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3"/>
      <c r="EU47" s="143"/>
      <c r="EV47" s="143"/>
      <c r="EW47" s="143"/>
      <c r="EX47" s="143"/>
      <c r="EY47" s="143"/>
      <c r="EZ47" s="143"/>
      <c r="FA47" s="143"/>
      <c r="FB47" s="143"/>
      <c r="FC47" s="143"/>
    </row>
    <row r="48" spans="1:159" ht="172.5" customHeight="1" x14ac:dyDescent="0.25">
      <c r="A48" s="143"/>
      <c r="B48" s="143"/>
      <c r="C48" s="143"/>
      <c r="D48" s="143"/>
      <c r="E48" s="143"/>
      <c r="F48" s="143"/>
      <c r="G48" s="143"/>
      <c r="H48" s="143"/>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6"/>
      <c r="ED48" s="146"/>
      <c r="EE48" s="146"/>
      <c r="EF48" s="146"/>
      <c r="EG48" s="146"/>
      <c r="EH48" s="146"/>
      <c r="EI48" s="146"/>
      <c r="EJ48" s="146"/>
      <c r="EK48" s="146"/>
      <c r="EL48" s="146"/>
      <c r="EM48" s="146"/>
      <c r="EN48" s="146"/>
      <c r="EO48" s="146"/>
      <c r="EP48" s="146"/>
      <c r="EQ48" s="146"/>
      <c r="ER48" s="146"/>
      <c r="ES48" s="146"/>
      <c r="ET48" s="143"/>
      <c r="EU48" s="143"/>
      <c r="EV48" s="143"/>
      <c r="EW48" s="143"/>
      <c r="EX48" s="143"/>
      <c r="EY48" s="143"/>
      <c r="EZ48" s="143"/>
      <c r="FA48" s="143"/>
      <c r="FB48" s="143"/>
      <c r="FC48" s="143"/>
    </row>
    <row r="49" spans="1:159" ht="172.5" customHeight="1" x14ac:dyDescent="0.25">
      <c r="A49" s="143"/>
      <c r="B49" s="143"/>
      <c r="C49" s="143"/>
      <c r="D49" s="143"/>
      <c r="E49" s="143"/>
      <c r="F49" s="143"/>
      <c r="G49" s="143"/>
      <c r="H49" s="143"/>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c r="DU49" s="146"/>
      <c r="DV49" s="146"/>
      <c r="DW49" s="146"/>
      <c r="DX49" s="146"/>
      <c r="DY49" s="146"/>
      <c r="DZ49" s="146"/>
      <c r="EA49" s="146"/>
      <c r="EB49" s="146"/>
      <c r="EC49" s="146"/>
      <c r="ED49" s="146"/>
      <c r="EE49" s="146"/>
      <c r="EF49" s="146"/>
      <c r="EG49" s="146"/>
      <c r="EH49" s="146"/>
      <c r="EI49" s="146"/>
      <c r="EJ49" s="146"/>
      <c r="EK49" s="146"/>
      <c r="EL49" s="146"/>
      <c r="EM49" s="146"/>
      <c r="EN49" s="146"/>
      <c r="EO49" s="146"/>
      <c r="EP49" s="146"/>
      <c r="EQ49" s="146"/>
      <c r="ER49" s="146"/>
      <c r="ES49" s="146"/>
      <c r="ET49" s="143"/>
      <c r="EU49" s="143"/>
      <c r="EV49" s="143"/>
      <c r="EW49" s="143"/>
      <c r="EX49" s="143"/>
      <c r="EY49" s="143"/>
      <c r="EZ49" s="143"/>
      <c r="FA49" s="143"/>
      <c r="FB49" s="143"/>
      <c r="FC49" s="143"/>
    </row>
    <row r="50" spans="1:159" ht="172.5" customHeight="1" x14ac:dyDescent="0.25">
      <c r="A50" s="143"/>
      <c r="B50" s="143"/>
      <c r="C50" s="143"/>
      <c r="D50" s="143"/>
      <c r="E50" s="143"/>
      <c r="F50" s="143"/>
      <c r="G50" s="143"/>
      <c r="H50" s="143"/>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c r="DU50" s="146"/>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3"/>
      <c r="EU50" s="143"/>
      <c r="EV50" s="143"/>
      <c r="EW50" s="143"/>
      <c r="EX50" s="143"/>
      <c r="EY50" s="143"/>
      <c r="EZ50" s="143"/>
      <c r="FA50" s="143"/>
      <c r="FB50" s="143"/>
      <c r="FC50" s="143"/>
    </row>
    <row r="51" spans="1:159" ht="172.5" customHeight="1" x14ac:dyDescent="0.25">
      <c r="A51" s="143"/>
      <c r="B51" s="143"/>
      <c r="C51" s="143"/>
      <c r="D51" s="143"/>
      <c r="E51" s="143"/>
      <c r="F51" s="143"/>
      <c r="G51" s="143"/>
      <c r="H51" s="143"/>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c r="DQ51" s="146"/>
      <c r="DR51" s="146"/>
      <c r="DS51" s="146"/>
      <c r="DT51" s="146"/>
      <c r="DU51" s="146"/>
      <c r="DV51" s="146"/>
      <c r="DW51" s="146"/>
      <c r="DX51" s="146"/>
      <c r="DY51" s="146"/>
      <c r="DZ51" s="146"/>
      <c r="EA51" s="146"/>
      <c r="EB51" s="146"/>
      <c r="EC51" s="146"/>
      <c r="ED51" s="146"/>
      <c r="EE51" s="146"/>
      <c r="EF51" s="146"/>
      <c r="EG51" s="146"/>
      <c r="EH51" s="146"/>
      <c r="EI51" s="146"/>
      <c r="EJ51" s="146"/>
      <c r="EK51" s="146"/>
      <c r="EL51" s="146"/>
      <c r="EM51" s="146"/>
      <c r="EN51" s="146"/>
      <c r="EO51" s="146"/>
      <c r="EP51" s="146"/>
      <c r="EQ51" s="146"/>
      <c r="ER51" s="146"/>
      <c r="ES51" s="146"/>
      <c r="ET51" s="143"/>
      <c r="EU51" s="143"/>
      <c r="EV51" s="143"/>
      <c r="EW51" s="143"/>
      <c r="EX51" s="143"/>
      <c r="EY51" s="143"/>
      <c r="EZ51" s="143"/>
      <c r="FA51" s="143"/>
      <c r="FB51" s="143"/>
      <c r="FC51" s="143"/>
    </row>
    <row r="52" spans="1:159" ht="172.5" customHeight="1" x14ac:dyDescent="0.25">
      <c r="A52" s="143"/>
      <c r="B52" s="143"/>
      <c r="C52" s="143"/>
      <c r="D52" s="143"/>
      <c r="E52" s="143"/>
      <c r="F52" s="143"/>
      <c r="G52" s="143"/>
      <c r="H52" s="143"/>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c r="DU52" s="146"/>
      <c r="DV52" s="146"/>
      <c r="DW52" s="146"/>
      <c r="DX52" s="146"/>
      <c r="DY52" s="146"/>
      <c r="DZ52" s="146"/>
      <c r="EA52" s="146"/>
      <c r="EB52" s="146"/>
      <c r="EC52" s="146"/>
      <c r="ED52" s="146"/>
      <c r="EE52" s="146"/>
      <c r="EF52" s="146"/>
      <c r="EG52" s="146"/>
      <c r="EH52" s="146"/>
      <c r="EI52" s="146"/>
      <c r="EJ52" s="146"/>
      <c r="EK52" s="146"/>
      <c r="EL52" s="146"/>
      <c r="EM52" s="146"/>
      <c r="EN52" s="146"/>
      <c r="EO52" s="146"/>
      <c r="EP52" s="146"/>
      <c r="EQ52" s="146"/>
      <c r="ER52" s="146"/>
      <c r="ES52" s="146"/>
      <c r="ET52" s="143"/>
      <c r="EU52" s="143"/>
      <c r="EV52" s="143"/>
      <c r="EW52" s="143"/>
      <c r="EX52" s="143"/>
      <c r="EY52" s="143"/>
      <c r="EZ52" s="143"/>
      <c r="FA52" s="143"/>
      <c r="FB52" s="143"/>
      <c r="FC52" s="143"/>
    </row>
    <row r="53" spans="1:159" ht="172.5" customHeight="1" x14ac:dyDescent="0.25">
      <c r="A53" s="143"/>
      <c r="B53" s="143"/>
      <c r="C53" s="143"/>
      <c r="D53" s="143"/>
      <c r="E53" s="143"/>
      <c r="F53" s="143"/>
      <c r="G53" s="143"/>
      <c r="H53" s="143"/>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6"/>
      <c r="CI53" s="146"/>
      <c r="CJ53" s="146"/>
      <c r="CK53" s="146"/>
      <c r="CL53" s="146"/>
      <c r="CM53" s="146"/>
      <c r="CN53" s="146"/>
      <c r="CO53" s="146"/>
      <c r="CP53" s="146"/>
      <c r="CQ53" s="146"/>
      <c r="CR53" s="146"/>
      <c r="CS53" s="146"/>
      <c r="CT53" s="146"/>
      <c r="CU53" s="146"/>
      <c r="CV53" s="146"/>
      <c r="CW53" s="146"/>
      <c r="CX53" s="146"/>
      <c r="CY53" s="146"/>
      <c r="CZ53" s="146"/>
      <c r="DA53" s="146"/>
      <c r="DB53" s="146"/>
      <c r="DC53" s="146"/>
      <c r="DD53" s="146"/>
      <c r="DE53" s="146"/>
      <c r="DF53" s="146"/>
      <c r="DG53" s="146"/>
      <c r="DH53" s="146"/>
      <c r="DI53" s="146"/>
      <c r="DJ53" s="146"/>
      <c r="DK53" s="146"/>
      <c r="DL53" s="146"/>
      <c r="DM53" s="146"/>
      <c r="DN53" s="146"/>
      <c r="DO53" s="146"/>
      <c r="DP53" s="146"/>
      <c r="DQ53" s="146"/>
      <c r="DR53" s="146"/>
      <c r="DS53" s="146"/>
      <c r="DT53" s="146"/>
      <c r="DU53" s="146"/>
      <c r="DV53" s="146"/>
      <c r="DW53" s="146"/>
      <c r="DX53" s="146"/>
      <c r="DY53" s="146"/>
      <c r="DZ53" s="146"/>
      <c r="EA53" s="146"/>
      <c r="EB53" s="146"/>
      <c r="EC53" s="146"/>
      <c r="ED53" s="146"/>
      <c r="EE53" s="146"/>
      <c r="EF53" s="146"/>
      <c r="EG53" s="146"/>
      <c r="EH53" s="146"/>
      <c r="EI53" s="146"/>
      <c r="EJ53" s="146"/>
      <c r="EK53" s="146"/>
      <c r="EL53" s="146"/>
      <c r="EM53" s="146"/>
      <c r="EN53" s="146"/>
      <c r="EO53" s="146"/>
      <c r="EP53" s="146"/>
      <c r="EQ53" s="146"/>
      <c r="ER53" s="146"/>
      <c r="ES53" s="146"/>
      <c r="ET53" s="143"/>
      <c r="EU53" s="143"/>
      <c r="EV53" s="143"/>
      <c r="EW53" s="143"/>
      <c r="EX53" s="143"/>
      <c r="EY53" s="143"/>
      <c r="EZ53" s="143"/>
      <c r="FA53" s="143"/>
      <c r="FB53" s="143"/>
      <c r="FC53" s="143"/>
    </row>
    <row r="54" spans="1:159" ht="172.5" customHeight="1" x14ac:dyDescent="0.25">
      <c r="A54" s="143"/>
      <c r="B54" s="143"/>
      <c r="C54" s="143"/>
      <c r="D54" s="143"/>
      <c r="E54" s="143"/>
      <c r="F54" s="143"/>
      <c r="G54" s="143"/>
      <c r="H54" s="143"/>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6"/>
      <c r="EC54" s="146"/>
      <c r="ED54" s="146"/>
      <c r="EE54" s="146"/>
      <c r="EF54" s="146"/>
      <c r="EG54" s="146"/>
      <c r="EH54" s="146"/>
      <c r="EI54" s="146"/>
      <c r="EJ54" s="146"/>
      <c r="EK54" s="146"/>
      <c r="EL54" s="146"/>
      <c r="EM54" s="146"/>
      <c r="EN54" s="146"/>
      <c r="EO54" s="146"/>
      <c r="EP54" s="146"/>
      <c r="EQ54" s="146"/>
      <c r="ER54" s="146"/>
      <c r="ES54" s="146"/>
      <c r="ET54" s="143"/>
      <c r="EU54" s="143"/>
      <c r="EV54" s="143"/>
      <c r="EW54" s="143"/>
      <c r="EX54" s="143"/>
      <c r="EY54" s="143"/>
      <c r="EZ54" s="143"/>
      <c r="FA54" s="143"/>
      <c r="FB54" s="143"/>
      <c r="FC54" s="143"/>
    </row>
    <row r="55" spans="1:159" ht="172.5" customHeight="1" x14ac:dyDescent="0.25">
      <c r="A55" s="143"/>
      <c r="B55" s="143"/>
      <c r="C55" s="143"/>
      <c r="D55" s="143"/>
      <c r="E55" s="143"/>
      <c r="F55" s="143"/>
      <c r="G55" s="143"/>
      <c r="H55" s="143"/>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c r="CG55" s="146"/>
      <c r="CH55" s="146"/>
      <c r="CI55" s="146"/>
      <c r="CJ55" s="146"/>
      <c r="CK55" s="146"/>
      <c r="CL55" s="146"/>
      <c r="CM55" s="146"/>
      <c r="CN55" s="146"/>
      <c r="CO55" s="146"/>
      <c r="CP55" s="146"/>
      <c r="CQ55" s="146"/>
      <c r="CR55" s="146"/>
      <c r="CS55" s="146"/>
      <c r="CT55" s="146"/>
      <c r="CU55" s="146"/>
      <c r="CV55" s="146"/>
      <c r="CW55" s="146"/>
      <c r="CX55" s="146"/>
      <c r="CY55" s="146"/>
      <c r="CZ55" s="146"/>
      <c r="DA55" s="146"/>
      <c r="DB55" s="146"/>
      <c r="DC55" s="146"/>
      <c r="DD55" s="146"/>
      <c r="DE55" s="146"/>
      <c r="DF55" s="146"/>
      <c r="DG55" s="146"/>
      <c r="DH55" s="146"/>
      <c r="DI55" s="146"/>
      <c r="DJ55" s="146"/>
      <c r="DK55" s="146"/>
      <c r="DL55" s="146"/>
      <c r="DM55" s="146"/>
      <c r="DN55" s="146"/>
      <c r="DO55" s="146"/>
      <c r="DP55" s="146"/>
      <c r="DQ55" s="146"/>
      <c r="DR55" s="146"/>
      <c r="DS55" s="146"/>
      <c r="DT55" s="146"/>
      <c r="DU55" s="146"/>
      <c r="DV55" s="146"/>
      <c r="DW55" s="146"/>
      <c r="DX55" s="146"/>
      <c r="DY55" s="146"/>
      <c r="DZ55" s="146"/>
      <c r="EA55" s="146"/>
      <c r="EB55" s="146"/>
      <c r="EC55" s="146"/>
      <c r="ED55" s="146"/>
      <c r="EE55" s="146"/>
      <c r="EF55" s="146"/>
      <c r="EG55" s="146"/>
      <c r="EH55" s="146"/>
      <c r="EI55" s="146"/>
      <c r="EJ55" s="146"/>
      <c r="EK55" s="146"/>
      <c r="EL55" s="146"/>
      <c r="EM55" s="146"/>
      <c r="EN55" s="146"/>
      <c r="EO55" s="146"/>
      <c r="EP55" s="146"/>
      <c r="EQ55" s="146"/>
      <c r="ER55" s="146"/>
      <c r="ES55" s="146"/>
      <c r="ET55" s="143"/>
      <c r="EU55" s="143"/>
      <c r="EV55" s="143"/>
      <c r="EW55" s="143"/>
      <c r="EX55" s="143"/>
      <c r="EY55" s="143"/>
      <c r="EZ55" s="143"/>
      <c r="FA55" s="143"/>
      <c r="FB55" s="143"/>
      <c r="FC55" s="143"/>
    </row>
    <row r="56" spans="1:159" ht="172.5" customHeight="1" x14ac:dyDescent="0.25">
      <c r="A56" s="143"/>
      <c r="B56" s="143"/>
      <c r="C56" s="143"/>
      <c r="D56" s="143"/>
      <c r="E56" s="143"/>
      <c r="F56" s="143"/>
      <c r="G56" s="143"/>
      <c r="H56" s="143"/>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6"/>
      <c r="CM56" s="146"/>
      <c r="CN56" s="146"/>
      <c r="CO56" s="146"/>
      <c r="CP56" s="146"/>
      <c r="CQ56" s="146"/>
      <c r="CR56" s="146"/>
      <c r="CS56" s="146"/>
      <c r="CT56" s="146"/>
      <c r="CU56" s="146"/>
      <c r="CV56" s="146"/>
      <c r="CW56" s="146"/>
      <c r="CX56" s="146"/>
      <c r="CY56" s="146"/>
      <c r="CZ56" s="146"/>
      <c r="DA56" s="146"/>
      <c r="DB56" s="146"/>
      <c r="DC56" s="146"/>
      <c r="DD56" s="146"/>
      <c r="DE56" s="146"/>
      <c r="DF56" s="146"/>
      <c r="DG56" s="146"/>
      <c r="DH56" s="146"/>
      <c r="DI56" s="146"/>
      <c r="DJ56" s="146"/>
      <c r="DK56" s="146"/>
      <c r="DL56" s="146"/>
      <c r="DM56" s="146"/>
      <c r="DN56" s="146"/>
      <c r="DO56" s="146"/>
      <c r="DP56" s="146"/>
      <c r="DQ56" s="146"/>
      <c r="DR56" s="146"/>
      <c r="DS56" s="146"/>
      <c r="DT56" s="146"/>
      <c r="DU56" s="146"/>
      <c r="DV56" s="146"/>
      <c r="DW56" s="146"/>
      <c r="DX56" s="146"/>
      <c r="DY56" s="146"/>
      <c r="DZ56" s="146"/>
      <c r="EA56" s="146"/>
      <c r="EB56" s="146"/>
      <c r="EC56" s="146"/>
      <c r="ED56" s="146"/>
      <c r="EE56" s="146"/>
      <c r="EF56" s="146"/>
      <c r="EG56" s="146"/>
      <c r="EH56" s="146"/>
      <c r="EI56" s="146"/>
      <c r="EJ56" s="146"/>
      <c r="EK56" s="146"/>
      <c r="EL56" s="146"/>
      <c r="EM56" s="146"/>
      <c r="EN56" s="146"/>
      <c r="EO56" s="146"/>
      <c r="EP56" s="146"/>
      <c r="EQ56" s="146"/>
      <c r="ER56" s="146"/>
      <c r="ES56" s="146"/>
      <c r="ET56" s="143"/>
      <c r="EU56" s="143"/>
      <c r="EV56" s="143"/>
      <c r="EW56" s="143"/>
      <c r="EX56" s="143"/>
      <c r="EY56" s="143"/>
      <c r="EZ56" s="143"/>
      <c r="FA56" s="143"/>
      <c r="FB56" s="143"/>
      <c r="FC56" s="143"/>
    </row>
    <row r="57" spans="1:159" ht="172.5" customHeight="1" x14ac:dyDescent="0.25">
      <c r="A57" s="143"/>
      <c r="B57" s="143"/>
      <c r="C57" s="143"/>
      <c r="D57" s="143"/>
      <c r="E57" s="143"/>
      <c r="F57" s="143"/>
      <c r="G57" s="143"/>
      <c r="H57" s="143"/>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c r="CD57" s="146"/>
      <c r="CE57" s="146"/>
      <c r="CF57" s="146"/>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6"/>
      <c r="EC57" s="146"/>
      <c r="ED57" s="146"/>
      <c r="EE57" s="146"/>
      <c r="EF57" s="146"/>
      <c r="EG57" s="146"/>
      <c r="EH57" s="146"/>
      <c r="EI57" s="146"/>
      <c r="EJ57" s="146"/>
      <c r="EK57" s="146"/>
      <c r="EL57" s="146"/>
      <c r="EM57" s="146"/>
      <c r="EN57" s="146"/>
      <c r="EO57" s="146"/>
      <c r="EP57" s="146"/>
      <c r="EQ57" s="146"/>
      <c r="ER57" s="146"/>
      <c r="ES57" s="146"/>
      <c r="ET57" s="143"/>
      <c r="EU57" s="143"/>
      <c r="EV57" s="143"/>
      <c r="EW57" s="143"/>
      <c r="EX57" s="143"/>
      <c r="EY57" s="143"/>
      <c r="EZ57" s="143"/>
      <c r="FA57" s="143"/>
      <c r="FB57" s="143"/>
      <c r="FC57" s="143"/>
    </row>
    <row r="58" spans="1:159" ht="172.5" customHeight="1" x14ac:dyDescent="0.25">
      <c r="A58" s="143"/>
      <c r="B58" s="143"/>
      <c r="C58" s="143"/>
      <c r="D58" s="143"/>
      <c r="E58" s="143"/>
      <c r="F58" s="143"/>
      <c r="G58" s="143"/>
      <c r="H58" s="143"/>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3"/>
      <c r="EU58" s="143"/>
      <c r="EV58" s="143"/>
      <c r="EW58" s="143"/>
      <c r="EX58" s="143"/>
      <c r="EY58" s="143"/>
      <c r="EZ58" s="143"/>
      <c r="FA58" s="143"/>
      <c r="FB58" s="143"/>
      <c r="FC58" s="143"/>
    </row>
    <row r="59" spans="1:159" ht="172.5" customHeight="1" x14ac:dyDescent="0.25">
      <c r="A59" s="143"/>
      <c r="B59" s="143"/>
      <c r="C59" s="143"/>
      <c r="D59" s="143"/>
      <c r="E59" s="143"/>
      <c r="F59" s="143"/>
      <c r="G59" s="143"/>
      <c r="H59" s="143"/>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3"/>
      <c r="EU59" s="143"/>
      <c r="EV59" s="143"/>
      <c r="EW59" s="143"/>
      <c r="EX59" s="143"/>
      <c r="EY59" s="143"/>
      <c r="EZ59" s="143"/>
      <c r="FA59" s="143"/>
      <c r="FB59" s="143"/>
      <c r="FC59" s="143"/>
    </row>
    <row r="60" spans="1:159" ht="172.5" customHeight="1" x14ac:dyDescent="0.25">
      <c r="A60" s="143"/>
      <c r="B60" s="143"/>
      <c r="C60" s="143"/>
      <c r="D60" s="143"/>
      <c r="E60" s="143"/>
      <c r="F60" s="143"/>
      <c r="G60" s="143"/>
      <c r="H60" s="143"/>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3"/>
      <c r="EU60" s="143"/>
      <c r="EV60" s="143"/>
      <c r="EW60" s="143"/>
      <c r="EX60" s="143"/>
      <c r="EY60" s="143"/>
      <c r="EZ60" s="143"/>
      <c r="FA60" s="143"/>
      <c r="FB60" s="143"/>
      <c r="FC60" s="143"/>
    </row>
    <row r="61" spans="1:159" ht="172.5" customHeight="1" x14ac:dyDescent="0.25">
      <c r="A61" s="143"/>
      <c r="B61" s="143"/>
      <c r="C61" s="143"/>
      <c r="D61" s="143"/>
      <c r="E61" s="143"/>
      <c r="F61" s="143"/>
      <c r="G61" s="143"/>
      <c r="H61" s="143"/>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3"/>
      <c r="EU61" s="143"/>
      <c r="EV61" s="143"/>
      <c r="EW61" s="143"/>
      <c r="EX61" s="143"/>
      <c r="EY61" s="143"/>
      <c r="EZ61" s="143"/>
      <c r="FA61" s="143"/>
      <c r="FB61" s="143"/>
      <c r="FC61" s="143"/>
    </row>
    <row r="62" spans="1:159" ht="172.5" customHeight="1" x14ac:dyDescent="0.25">
      <c r="A62" s="143"/>
      <c r="B62" s="143"/>
      <c r="C62" s="143"/>
      <c r="D62" s="143"/>
      <c r="E62" s="143"/>
      <c r="F62" s="143"/>
      <c r="G62" s="143"/>
      <c r="H62" s="143"/>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6"/>
      <c r="EE62" s="146"/>
      <c r="EF62" s="146"/>
      <c r="EG62" s="146"/>
      <c r="EH62" s="146"/>
      <c r="EI62" s="146"/>
      <c r="EJ62" s="146"/>
      <c r="EK62" s="146"/>
      <c r="EL62" s="146"/>
      <c r="EM62" s="146"/>
      <c r="EN62" s="146"/>
      <c r="EO62" s="146"/>
      <c r="EP62" s="146"/>
      <c r="EQ62" s="146"/>
      <c r="ER62" s="146"/>
      <c r="ES62" s="146"/>
      <c r="ET62" s="143"/>
      <c r="EU62" s="143"/>
      <c r="EV62" s="143"/>
      <c r="EW62" s="143"/>
      <c r="EX62" s="143"/>
      <c r="EY62" s="143"/>
      <c r="EZ62" s="143"/>
      <c r="FA62" s="143"/>
      <c r="FB62" s="143"/>
      <c r="FC62" s="143"/>
    </row>
    <row r="63" spans="1:159" ht="172.5" customHeight="1" x14ac:dyDescent="0.25">
      <c r="A63" s="143"/>
      <c r="B63" s="143"/>
      <c r="C63" s="143"/>
      <c r="D63" s="143"/>
      <c r="E63" s="143"/>
      <c r="F63" s="143"/>
      <c r="G63" s="143"/>
      <c r="H63" s="143"/>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c r="CQ63" s="146"/>
      <c r="CR63" s="146"/>
      <c r="CS63" s="146"/>
      <c r="CT63" s="146"/>
      <c r="CU63" s="146"/>
      <c r="CV63" s="146"/>
      <c r="CW63" s="146"/>
      <c r="CX63" s="146"/>
      <c r="CY63" s="146"/>
      <c r="CZ63" s="146"/>
      <c r="DA63" s="146"/>
      <c r="DB63" s="146"/>
      <c r="DC63" s="146"/>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6"/>
      <c r="EC63" s="146"/>
      <c r="ED63" s="146"/>
      <c r="EE63" s="146"/>
      <c r="EF63" s="146"/>
      <c r="EG63" s="146"/>
      <c r="EH63" s="146"/>
      <c r="EI63" s="146"/>
      <c r="EJ63" s="146"/>
      <c r="EK63" s="146"/>
      <c r="EL63" s="146"/>
      <c r="EM63" s="146"/>
      <c r="EN63" s="146"/>
      <c r="EO63" s="146"/>
      <c r="EP63" s="146"/>
      <c r="EQ63" s="146"/>
      <c r="ER63" s="146"/>
      <c r="ES63" s="146"/>
      <c r="ET63" s="143"/>
      <c r="EU63" s="143"/>
      <c r="EV63" s="143"/>
      <c r="EW63" s="143"/>
      <c r="EX63" s="143"/>
      <c r="EY63" s="143"/>
      <c r="EZ63" s="143"/>
      <c r="FA63" s="143"/>
      <c r="FB63" s="143"/>
      <c r="FC63" s="143"/>
    </row>
    <row r="64" spans="1:159" ht="172.5" customHeight="1" x14ac:dyDescent="0.25">
      <c r="A64" s="143"/>
      <c r="B64" s="143"/>
      <c r="C64" s="143"/>
      <c r="D64" s="143"/>
      <c r="E64" s="143"/>
      <c r="F64" s="143"/>
      <c r="G64" s="143"/>
      <c r="H64" s="143"/>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c r="EA64" s="146"/>
      <c r="EB64" s="146"/>
      <c r="EC64" s="146"/>
      <c r="ED64" s="146"/>
      <c r="EE64" s="146"/>
      <c r="EF64" s="146"/>
      <c r="EG64" s="146"/>
      <c r="EH64" s="146"/>
      <c r="EI64" s="146"/>
      <c r="EJ64" s="146"/>
      <c r="EK64" s="146"/>
      <c r="EL64" s="146"/>
      <c r="EM64" s="146"/>
      <c r="EN64" s="146"/>
      <c r="EO64" s="146"/>
      <c r="EP64" s="146"/>
      <c r="EQ64" s="146"/>
      <c r="ER64" s="146"/>
      <c r="ES64" s="146"/>
      <c r="ET64" s="143"/>
      <c r="EU64" s="143"/>
      <c r="EV64" s="143"/>
      <c r="EW64" s="143"/>
      <c r="EX64" s="143"/>
      <c r="EY64" s="143"/>
      <c r="EZ64" s="143"/>
      <c r="FA64" s="143"/>
      <c r="FB64" s="143"/>
      <c r="FC64" s="143"/>
    </row>
    <row r="65" spans="1:159" ht="172.5" customHeight="1" x14ac:dyDescent="0.25">
      <c r="A65" s="143"/>
      <c r="B65" s="143"/>
      <c r="C65" s="143"/>
      <c r="D65" s="143"/>
      <c r="E65" s="143"/>
      <c r="F65" s="143"/>
      <c r="G65" s="143"/>
      <c r="H65" s="143"/>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46"/>
      <c r="EE65" s="146"/>
      <c r="EF65" s="146"/>
      <c r="EG65" s="146"/>
      <c r="EH65" s="146"/>
      <c r="EI65" s="146"/>
      <c r="EJ65" s="146"/>
      <c r="EK65" s="146"/>
      <c r="EL65" s="146"/>
      <c r="EM65" s="146"/>
      <c r="EN65" s="146"/>
      <c r="EO65" s="146"/>
      <c r="EP65" s="146"/>
      <c r="EQ65" s="146"/>
      <c r="ER65" s="146"/>
      <c r="ES65" s="146"/>
      <c r="ET65" s="143"/>
      <c r="EU65" s="143"/>
      <c r="EV65" s="143"/>
      <c r="EW65" s="143"/>
      <c r="EX65" s="143"/>
      <c r="EY65" s="143"/>
      <c r="EZ65" s="143"/>
      <c r="FA65" s="143"/>
      <c r="FB65" s="143"/>
      <c r="FC65" s="143"/>
    </row>
    <row r="66" spans="1:159" ht="172.5" customHeight="1" x14ac:dyDescent="0.25">
      <c r="A66" s="143"/>
      <c r="B66" s="143"/>
      <c r="C66" s="143"/>
      <c r="D66" s="143"/>
      <c r="E66" s="143"/>
      <c r="F66" s="143"/>
      <c r="G66" s="143"/>
      <c r="H66" s="143"/>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3"/>
      <c r="EU66" s="143"/>
      <c r="EV66" s="143"/>
      <c r="EW66" s="143"/>
      <c r="EX66" s="143"/>
      <c r="EY66" s="143"/>
      <c r="EZ66" s="143"/>
      <c r="FA66" s="143"/>
      <c r="FB66" s="143"/>
      <c r="FC66" s="143"/>
    </row>
    <row r="67" spans="1:159" ht="172.5" customHeight="1" x14ac:dyDescent="0.25">
      <c r="A67" s="143"/>
      <c r="B67" s="143"/>
      <c r="C67" s="143"/>
      <c r="D67" s="143"/>
      <c r="E67" s="143"/>
      <c r="F67" s="143"/>
      <c r="G67" s="143"/>
      <c r="H67" s="143"/>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3"/>
      <c r="EU67" s="143"/>
      <c r="EV67" s="143"/>
      <c r="EW67" s="143"/>
      <c r="EX67" s="143"/>
      <c r="EY67" s="143"/>
      <c r="EZ67" s="143"/>
      <c r="FA67" s="143"/>
      <c r="FB67" s="143"/>
      <c r="FC67" s="143"/>
    </row>
    <row r="68" spans="1:159" ht="172.5" customHeight="1" x14ac:dyDescent="0.25">
      <c r="A68" s="143"/>
      <c r="B68" s="143"/>
      <c r="C68" s="143"/>
      <c r="D68" s="143"/>
      <c r="E68" s="143"/>
      <c r="F68" s="143"/>
      <c r="G68" s="143"/>
      <c r="H68" s="143"/>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3"/>
      <c r="EU68" s="143"/>
      <c r="EV68" s="143"/>
      <c r="EW68" s="143"/>
      <c r="EX68" s="143"/>
      <c r="EY68" s="143"/>
      <c r="EZ68" s="143"/>
      <c r="FA68" s="143"/>
      <c r="FB68" s="143"/>
      <c r="FC68" s="143"/>
    </row>
    <row r="69" spans="1:159" ht="172.5" customHeight="1" x14ac:dyDescent="0.25">
      <c r="A69" s="143"/>
      <c r="B69" s="143"/>
      <c r="C69" s="143"/>
      <c r="D69" s="143"/>
      <c r="E69" s="143"/>
      <c r="F69" s="143"/>
      <c r="G69" s="143"/>
      <c r="H69" s="143"/>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3"/>
      <c r="EU69" s="143"/>
      <c r="EV69" s="143"/>
      <c r="EW69" s="143"/>
      <c r="EX69" s="143"/>
      <c r="EY69" s="143"/>
      <c r="EZ69" s="143"/>
      <c r="FA69" s="143"/>
      <c r="FB69" s="143"/>
      <c r="FC69" s="143"/>
    </row>
    <row r="70" spans="1:159" ht="172.5" customHeight="1" x14ac:dyDescent="0.25">
      <c r="A70" s="143"/>
      <c r="B70" s="143"/>
      <c r="C70" s="143"/>
      <c r="D70" s="143"/>
      <c r="E70" s="143"/>
      <c r="F70" s="143"/>
      <c r="G70" s="143"/>
      <c r="H70" s="143"/>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3"/>
      <c r="EU70" s="143"/>
      <c r="EV70" s="143"/>
      <c r="EW70" s="143"/>
      <c r="EX70" s="143"/>
      <c r="EY70" s="143"/>
      <c r="EZ70" s="143"/>
      <c r="FA70" s="143"/>
      <c r="FB70" s="143"/>
      <c r="FC70" s="143"/>
    </row>
    <row r="71" spans="1:159" ht="172.5" customHeight="1" x14ac:dyDescent="0.25">
      <c r="A71" s="143"/>
      <c r="B71" s="143"/>
      <c r="C71" s="143"/>
      <c r="D71" s="143"/>
      <c r="E71" s="143"/>
      <c r="F71" s="143"/>
      <c r="G71" s="143"/>
      <c r="H71" s="143"/>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3"/>
      <c r="EU71" s="143"/>
      <c r="EV71" s="143"/>
      <c r="EW71" s="143"/>
      <c r="EX71" s="143"/>
      <c r="EY71" s="143"/>
      <c r="EZ71" s="143"/>
      <c r="FA71" s="143"/>
      <c r="FB71" s="143"/>
      <c r="FC71" s="143"/>
    </row>
    <row r="72" spans="1:159" ht="172.5" customHeight="1" x14ac:dyDescent="0.25">
      <c r="A72" s="143"/>
      <c r="B72" s="143"/>
      <c r="C72" s="143"/>
      <c r="D72" s="143"/>
      <c r="E72" s="143"/>
      <c r="F72" s="143"/>
      <c r="G72" s="143"/>
      <c r="H72" s="143"/>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3"/>
      <c r="EU72" s="143"/>
      <c r="EV72" s="143"/>
      <c r="EW72" s="143"/>
      <c r="EX72" s="143"/>
      <c r="EY72" s="143"/>
      <c r="EZ72" s="143"/>
      <c r="FA72" s="143"/>
      <c r="FB72" s="143"/>
      <c r="FC72" s="143"/>
    </row>
    <row r="73" spans="1:159" ht="172.5" customHeight="1" x14ac:dyDescent="0.25">
      <c r="A73" s="143"/>
      <c r="B73" s="143"/>
      <c r="C73" s="143"/>
      <c r="D73" s="143"/>
      <c r="E73" s="143"/>
      <c r="F73" s="143"/>
      <c r="G73" s="143"/>
      <c r="H73" s="143"/>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3"/>
      <c r="EU73" s="143"/>
      <c r="EV73" s="143"/>
      <c r="EW73" s="143"/>
      <c r="EX73" s="143"/>
      <c r="EY73" s="143"/>
      <c r="EZ73" s="143"/>
      <c r="FA73" s="143"/>
      <c r="FB73" s="143"/>
      <c r="FC73" s="143"/>
    </row>
    <row r="74" spans="1:159" ht="172.5" customHeight="1" x14ac:dyDescent="0.25">
      <c r="A74" s="143"/>
      <c r="B74" s="143"/>
      <c r="C74" s="143"/>
      <c r="D74" s="143"/>
      <c r="E74" s="143"/>
      <c r="F74" s="143"/>
      <c r="G74" s="143"/>
      <c r="H74" s="143"/>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3"/>
      <c r="EU74" s="143"/>
      <c r="EV74" s="143"/>
      <c r="EW74" s="143"/>
      <c r="EX74" s="143"/>
      <c r="EY74" s="143"/>
      <c r="EZ74" s="143"/>
      <c r="FA74" s="143"/>
      <c r="FB74" s="143"/>
      <c r="FC74" s="143"/>
    </row>
    <row r="75" spans="1:159" ht="172.5" customHeight="1" x14ac:dyDescent="0.25">
      <c r="A75" s="143"/>
      <c r="B75" s="143"/>
      <c r="C75" s="143"/>
      <c r="D75" s="143"/>
      <c r="E75" s="143"/>
      <c r="F75" s="143"/>
      <c r="G75" s="143"/>
      <c r="H75" s="143"/>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3"/>
      <c r="EU75" s="143"/>
      <c r="EV75" s="143"/>
      <c r="EW75" s="143"/>
      <c r="EX75" s="143"/>
      <c r="EY75" s="143"/>
      <c r="EZ75" s="143"/>
      <c r="FA75" s="143"/>
      <c r="FB75" s="143"/>
      <c r="FC75" s="143"/>
    </row>
    <row r="76" spans="1:159" ht="172.5" customHeight="1" x14ac:dyDescent="0.25">
      <c r="A76" s="143"/>
      <c r="B76" s="143"/>
      <c r="C76" s="143"/>
      <c r="D76" s="143"/>
      <c r="E76" s="143"/>
      <c r="F76" s="143"/>
      <c r="G76" s="143"/>
      <c r="H76" s="143"/>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3"/>
      <c r="EU76" s="143"/>
      <c r="EV76" s="143"/>
      <c r="EW76" s="143"/>
      <c r="EX76" s="143"/>
      <c r="EY76" s="143"/>
      <c r="EZ76" s="143"/>
      <c r="FA76" s="143"/>
      <c r="FB76" s="143"/>
      <c r="FC76" s="143"/>
    </row>
    <row r="77" spans="1:159" ht="172.5" customHeight="1" x14ac:dyDescent="0.25">
      <c r="A77" s="143"/>
      <c r="B77" s="143"/>
      <c r="C77" s="143"/>
      <c r="D77" s="143"/>
      <c r="E77" s="143"/>
      <c r="F77" s="143"/>
      <c r="G77" s="143"/>
      <c r="H77" s="143"/>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3"/>
      <c r="EU77" s="143"/>
      <c r="EV77" s="143"/>
      <c r="EW77" s="143"/>
      <c r="EX77" s="143"/>
      <c r="EY77" s="143"/>
      <c r="EZ77" s="143"/>
      <c r="FA77" s="143"/>
      <c r="FB77" s="143"/>
      <c r="FC77" s="143"/>
    </row>
    <row r="78" spans="1:159" ht="172.5" customHeight="1" x14ac:dyDescent="0.25">
      <c r="A78" s="143"/>
      <c r="B78" s="143"/>
      <c r="C78" s="143"/>
      <c r="D78" s="143"/>
      <c r="E78" s="143"/>
      <c r="F78" s="143"/>
      <c r="G78" s="143"/>
      <c r="H78" s="143"/>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3"/>
      <c r="EU78" s="143"/>
      <c r="EV78" s="143"/>
      <c r="EW78" s="143"/>
      <c r="EX78" s="143"/>
      <c r="EY78" s="143"/>
      <c r="EZ78" s="143"/>
      <c r="FA78" s="143"/>
      <c r="FB78" s="143"/>
      <c r="FC78" s="143"/>
    </row>
    <row r="79" spans="1:159" ht="172.5" customHeight="1" x14ac:dyDescent="0.25">
      <c r="A79" s="143"/>
      <c r="B79" s="143"/>
      <c r="C79" s="143"/>
      <c r="D79" s="143"/>
      <c r="E79" s="143"/>
      <c r="F79" s="143"/>
      <c r="G79" s="143"/>
      <c r="H79" s="143"/>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6"/>
      <c r="DB79" s="146"/>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6"/>
      <c r="EC79" s="146"/>
      <c r="ED79" s="146"/>
      <c r="EE79" s="146"/>
      <c r="EF79" s="146"/>
      <c r="EG79" s="146"/>
      <c r="EH79" s="146"/>
      <c r="EI79" s="146"/>
      <c r="EJ79" s="146"/>
      <c r="EK79" s="146"/>
      <c r="EL79" s="146"/>
      <c r="EM79" s="146"/>
      <c r="EN79" s="146"/>
      <c r="EO79" s="146"/>
      <c r="EP79" s="146"/>
      <c r="EQ79" s="146"/>
      <c r="ER79" s="146"/>
      <c r="ES79" s="146"/>
      <c r="ET79" s="143"/>
      <c r="EU79" s="143"/>
      <c r="EV79" s="143"/>
      <c r="EW79" s="143"/>
      <c r="EX79" s="143"/>
      <c r="EY79" s="143"/>
      <c r="EZ79" s="143"/>
      <c r="FA79" s="143"/>
      <c r="FB79" s="143"/>
      <c r="FC79" s="143"/>
    </row>
    <row r="80" spans="1:159" ht="172.5" customHeight="1" x14ac:dyDescent="0.25">
      <c r="A80" s="143"/>
      <c r="B80" s="143"/>
      <c r="C80" s="143"/>
      <c r="D80" s="143"/>
      <c r="E80" s="143"/>
      <c r="F80" s="143"/>
      <c r="G80" s="143"/>
      <c r="H80" s="143"/>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c r="ED80" s="146"/>
      <c r="EE80" s="146"/>
      <c r="EF80" s="146"/>
      <c r="EG80" s="146"/>
      <c r="EH80" s="146"/>
      <c r="EI80" s="146"/>
      <c r="EJ80" s="146"/>
      <c r="EK80" s="146"/>
      <c r="EL80" s="146"/>
      <c r="EM80" s="146"/>
      <c r="EN80" s="146"/>
      <c r="EO80" s="146"/>
      <c r="EP80" s="146"/>
      <c r="EQ80" s="146"/>
      <c r="ER80" s="146"/>
      <c r="ES80" s="146"/>
      <c r="ET80" s="143"/>
      <c r="EU80" s="143"/>
      <c r="EV80" s="143"/>
      <c r="EW80" s="143"/>
      <c r="EX80" s="143"/>
      <c r="EY80" s="143"/>
      <c r="EZ80" s="143"/>
      <c r="FA80" s="143"/>
      <c r="FB80" s="143"/>
      <c r="FC80" s="143"/>
    </row>
    <row r="81" spans="1:159" ht="172.5" customHeight="1" x14ac:dyDescent="0.25">
      <c r="A81" s="143"/>
      <c r="B81" s="143"/>
      <c r="C81" s="143"/>
      <c r="D81" s="143"/>
      <c r="E81" s="143"/>
      <c r="F81" s="143"/>
      <c r="G81" s="143"/>
      <c r="H81" s="143"/>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6"/>
      <c r="EH81" s="146"/>
      <c r="EI81" s="146"/>
      <c r="EJ81" s="146"/>
      <c r="EK81" s="146"/>
      <c r="EL81" s="146"/>
      <c r="EM81" s="146"/>
      <c r="EN81" s="146"/>
      <c r="EO81" s="146"/>
      <c r="EP81" s="146"/>
      <c r="EQ81" s="146"/>
      <c r="ER81" s="146"/>
      <c r="ES81" s="146"/>
      <c r="ET81" s="143"/>
      <c r="EU81" s="143"/>
      <c r="EV81" s="143"/>
      <c r="EW81" s="143"/>
      <c r="EX81" s="143"/>
      <c r="EY81" s="143"/>
      <c r="EZ81" s="143"/>
      <c r="FA81" s="143"/>
      <c r="FB81" s="143"/>
      <c r="FC81" s="143"/>
    </row>
    <row r="82" spans="1:159" ht="172.5" customHeight="1" x14ac:dyDescent="0.25">
      <c r="A82" s="143"/>
      <c r="B82" s="143"/>
      <c r="C82" s="143"/>
      <c r="D82" s="143"/>
      <c r="E82" s="143"/>
      <c r="F82" s="143"/>
      <c r="G82" s="143"/>
      <c r="H82" s="143"/>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c r="CA82" s="146"/>
      <c r="CB82" s="146"/>
      <c r="CC82" s="146"/>
      <c r="CD82" s="146"/>
      <c r="CE82" s="146"/>
      <c r="CF82" s="146"/>
      <c r="CG82" s="146"/>
      <c r="CH82" s="146"/>
      <c r="CI82" s="146"/>
      <c r="CJ82" s="146"/>
      <c r="CK82" s="146"/>
      <c r="CL82" s="146"/>
      <c r="CM82" s="146"/>
      <c r="CN82" s="146"/>
      <c r="CO82" s="146"/>
      <c r="CP82" s="146"/>
      <c r="CQ82" s="146"/>
      <c r="CR82" s="146"/>
      <c r="CS82" s="146"/>
      <c r="CT82" s="146"/>
      <c r="CU82" s="146"/>
      <c r="CV82" s="146"/>
      <c r="CW82" s="146"/>
      <c r="CX82" s="146"/>
      <c r="CY82" s="146"/>
      <c r="CZ82" s="146"/>
      <c r="DA82" s="146"/>
      <c r="DB82" s="146"/>
      <c r="DC82" s="146"/>
      <c r="DD82" s="146"/>
      <c r="DE82" s="146"/>
      <c r="DF82" s="146"/>
      <c r="DG82" s="146"/>
      <c r="DH82" s="146"/>
      <c r="DI82" s="146"/>
      <c r="DJ82" s="146"/>
      <c r="DK82" s="146"/>
      <c r="DL82" s="146"/>
      <c r="DM82" s="146"/>
      <c r="DN82" s="146"/>
      <c r="DO82" s="146"/>
      <c r="DP82" s="146"/>
      <c r="DQ82" s="146"/>
      <c r="DR82" s="146"/>
      <c r="DS82" s="146"/>
      <c r="DT82" s="146"/>
      <c r="DU82" s="146"/>
      <c r="DV82" s="146"/>
      <c r="DW82" s="146"/>
      <c r="DX82" s="146"/>
      <c r="DY82" s="146"/>
      <c r="DZ82" s="146"/>
      <c r="EA82" s="146"/>
      <c r="EB82" s="146"/>
      <c r="EC82" s="146"/>
      <c r="ED82" s="146"/>
      <c r="EE82" s="146"/>
      <c r="EF82" s="146"/>
      <c r="EG82" s="146"/>
      <c r="EH82" s="146"/>
      <c r="EI82" s="146"/>
      <c r="EJ82" s="146"/>
      <c r="EK82" s="146"/>
      <c r="EL82" s="146"/>
      <c r="EM82" s="146"/>
      <c r="EN82" s="146"/>
      <c r="EO82" s="146"/>
      <c r="EP82" s="146"/>
      <c r="EQ82" s="146"/>
      <c r="ER82" s="146"/>
      <c r="ES82" s="146"/>
      <c r="ET82" s="143"/>
      <c r="EU82" s="143"/>
      <c r="EV82" s="143"/>
      <c r="EW82" s="143"/>
      <c r="EX82" s="143"/>
      <c r="EY82" s="143"/>
      <c r="EZ82" s="143"/>
      <c r="FA82" s="143"/>
      <c r="FB82" s="143"/>
      <c r="FC82" s="143"/>
    </row>
    <row r="83" spans="1:159" ht="172.5" customHeight="1" x14ac:dyDescent="0.25">
      <c r="A83" s="143"/>
      <c r="B83" s="143"/>
      <c r="C83" s="143"/>
      <c r="D83" s="143"/>
      <c r="E83" s="143"/>
      <c r="F83" s="143"/>
      <c r="G83" s="143"/>
      <c r="H83" s="143"/>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3"/>
      <c r="EU83" s="143"/>
      <c r="EV83" s="143"/>
      <c r="EW83" s="143"/>
      <c r="EX83" s="143"/>
      <c r="EY83" s="143"/>
      <c r="EZ83" s="143"/>
      <c r="FA83" s="143"/>
      <c r="FB83" s="143"/>
      <c r="FC83" s="143"/>
    </row>
    <row r="84" spans="1:159" ht="172.5" customHeight="1" x14ac:dyDescent="0.25">
      <c r="A84" s="143"/>
      <c r="B84" s="143"/>
      <c r="C84" s="143"/>
      <c r="D84" s="143"/>
      <c r="E84" s="143"/>
      <c r="F84" s="143"/>
      <c r="G84" s="143"/>
      <c r="H84" s="143"/>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3"/>
      <c r="EU84" s="143"/>
      <c r="EV84" s="143"/>
      <c r="EW84" s="143"/>
      <c r="EX84" s="143"/>
      <c r="EY84" s="143"/>
      <c r="EZ84" s="143"/>
      <c r="FA84" s="143"/>
      <c r="FB84" s="143"/>
      <c r="FC84" s="143"/>
    </row>
    <row r="85" spans="1:159" ht="172.5" customHeight="1" x14ac:dyDescent="0.25">
      <c r="A85" s="143"/>
      <c r="B85" s="143"/>
      <c r="C85" s="143"/>
      <c r="D85" s="143"/>
      <c r="E85" s="143"/>
      <c r="F85" s="143"/>
      <c r="G85" s="143"/>
      <c r="H85" s="143"/>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3"/>
      <c r="EU85" s="143"/>
      <c r="EV85" s="143"/>
      <c r="EW85" s="143"/>
      <c r="EX85" s="143"/>
      <c r="EY85" s="143"/>
      <c r="EZ85" s="143"/>
      <c r="FA85" s="143"/>
      <c r="FB85" s="143"/>
      <c r="FC85" s="143"/>
    </row>
    <row r="86" spans="1:159" ht="172.5" customHeight="1" x14ac:dyDescent="0.25">
      <c r="A86" s="143"/>
      <c r="B86" s="143"/>
      <c r="C86" s="143"/>
      <c r="D86" s="143"/>
      <c r="E86" s="143"/>
      <c r="F86" s="143"/>
      <c r="G86" s="143"/>
      <c r="H86" s="143"/>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3"/>
      <c r="EU86" s="143"/>
      <c r="EV86" s="143"/>
      <c r="EW86" s="143"/>
      <c r="EX86" s="143"/>
      <c r="EY86" s="143"/>
      <c r="EZ86" s="143"/>
      <c r="FA86" s="143"/>
      <c r="FB86" s="143"/>
      <c r="FC86" s="143"/>
    </row>
    <row r="87" spans="1:159" ht="172.5" customHeight="1" x14ac:dyDescent="0.25">
      <c r="A87" s="143"/>
      <c r="B87" s="143"/>
      <c r="C87" s="143"/>
      <c r="D87" s="143"/>
      <c r="E87" s="143"/>
      <c r="F87" s="143"/>
      <c r="G87" s="143"/>
      <c r="H87" s="143"/>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3"/>
      <c r="EU87" s="143"/>
      <c r="EV87" s="143"/>
      <c r="EW87" s="143"/>
      <c r="EX87" s="143"/>
      <c r="EY87" s="143"/>
      <c r="EZ87" s="143"/>
      <c r="FA87" s="143"/>
      <c r="FB87" s="143"/>
      <c r="FC87" s="143"/>
    </row>
    <row r="88" spans="1:159" ht="172.5" customHeight="1" x14ac:dyDescent="0.25">
      <c r="A88" s="143"/>
      <c r="B88" s="143"/>
      <c r="C88" s="143"/>
      <c r="D88" s="143"/>
      <c r="E88" s="143"/>
      <c r="F88" s="143"/>
      <c r="G88" s="143"/>
      <c r="H88" s="143"/>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c r="CC88" s="146"/>
      <c r="CD88" s="146"/>
      <c r="CE88" s="146"/>
      <c r="CF88" s="146"/>
      <c r="CG88" s="14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46"/>
      <c r="EI88" s="146"/>
      <c r="EJ88" s="146"/>
      <c r="EK88" s="146"/>
      <c r="EL88" s="146"/>
      <c r="EM88" s="146"/>
      <c r="EN88" s="146"/>
      <c r="EO88" s="146"/>
      <c r="EP88" s="146"/>
      <c r="EQ88" s="146"/>
      <c r="ER88" s="146"/>
      <c r="ES88" s="146"/>
      <c r="ET88" s="143"/>
      <c r="EU88" s="143"/>
      <c r="EV88" s="143"/>
      <c r="EW88" s="143"/>
      <c r="EX88" s="143"/>
      <c r="EY88" s="143"/>
      <c r="EZ88" s="143"/>
      <c r="FA88" s="143"/>
      <c r="FB88" s="143"/>
      <c r="FC88" s="143"/>
    </row>
    <row r="89" spans="1:159" ht="172.5" customHeight="1" x14ac:dyDescent="0.25">
      <c r="A89" s="143"/>
      <c r="B89" s="143"/>
      <c r="C89" s="143"/>
      <c r="D89" s="143"/>
      <c r="E89" s="143"/>
      <c r="F89" s="143"/>
      <c r="G89" s="143"/>
      <c r="H89" s="143"/>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c r="CC89" s="146"/>
      <c r="CD89" s="146"/>
      <c r="CE89" s="146"/>
      <c r="CF89" s="146"/>
      <c r="CG89" s="146"/>
      <c r="CH89" s="146"/>
      <c r="CI89" s="146"/>
      <c r="CJ89" s="146"/>
      <c r="CK89" s="146"/>
      <c r="CL89" s="146"/>
      <c r="CM89" s="146"/>
      <c r="CN89" s="146"/>
      <c r="CO89" s="146"/>
      <c r="CP89" s="146"/>
      <c r="CQ89" s="146"/>
      <c r="CR89" s="146"/>
      <c r="CS89" s="146"/>
      <c r="CT89" s="146"/>
      <c r="CU89" s="146"/>
      <c r="CV89" s="146"/>
      <c r="CW89" s="146"/>
      <c r="CX89" s="146"/>
      <c r="CY89" s="146"/>
      <c r="CZ89" s="146"/>
      <c r="DA89" s="146"/>
      <c r="DB89" s="146"/>
      <c r="DC89" s="146"/>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6"/>
      <c r="EE89" s="146"/>
      <c r="EF89" s="146"/>
      <c r="EG89" s="146"/>
      <c r="EH89" s="146"/>
      <c r="EI89" s="146"/>
      <c r="EJ89" s="146"/>
      <c r="EK89" s="146"/>
      <c r="EL89" s="146"/>
      <c r="EM89" s="146"/>
      <c r="EN89" s="146"/>
      <c r="EO89" s="146"/>
      <c r="EP89" s="146"/>
      <c r="EQ89" s="146"/>
      <c r="ER89" s="146"/>
      <c r="ES89" s="146"/>
      <c r="ET89" s="143"/>
      <c r="EU89" s="143"/>
      <c r="EV89" s="143"/>
      <c r="EW89" s="143"/>
      <c r="EX89" s="143"/>
      <c r="EY89" s="143"/>
      <c r="EZ89" s="143"/>
      <c r="FA89" s="143"/>
      <c r="FB89" s="143"/>
      <c r="FC89" s="143"/>
    </row>
    <row r="90" spans="1:159" ht="172.5" customHeight="1" x14ac:dyDescent="0.25">
      <c r="A90" s="143"/>
      <c r="B90" s="143"/>
      <c r="C90" s="143"/>
      <c r="D90" s="143"/>
      <c r="E90" s="143"/>
      <c r="F90" s="143"/>
      <c r="G90" s="143"/>
      <c r="H90" s="143"/>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6"/>
      <c r="EE90" s="146"/>
      <c r="EF90" s="146"/>
      <c r="EG90" s="146"/>
      <c r="EH90" s="146"/>
      <c r="EI90" s="146"/>
      <c r="EJ90" s="146"/>
      <c r="EK90" s="146"/>
      <c r="EL90" s="146"/>
      <c r="EM90" s="146"/>
      <c r="EN90" s="146"/>
      <c r="EO90" s="146"/>
      <c r="EP90" s="146"/>
      <c r="EQ90" s="146"/>
      <c r="ER90" s="146"/>
      <c r="ES90" s="146"/>
      <c r="ET90" s="143"/>
      <c r="EU90" s="143"/>
      <c r="EV90" s="143"/>
      <c r="EW90" s="143"/>
      <c r="EX90" s="143"/>
      <c r="EY90" s="143"/>
      <c r="EZ90" s="143"/>
      <c r="FA90" s="143"/>
      <c r="FB90" s="143"/>
      <c r="FC90" s="143"/>
    </row>
    <row r="91" spans="1:159" ht="172.5" customHeight="1" x14ac:dyDescent="0.25">
      <c r="A91" s="143"/>
      <c r="B91" s="143"/>
      <c r="C91" s="143"/>
      <c r="D91" s="143"/>
      <c r="E91" s="143"/>
      <c r="F91" s="143"/>
      <c r="G91" s="143"/>
      <c r="H91" s="143"/>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c r="CP91" s="146"/>
      <c r="CQ91" s="146"/>
      <c r="CR91" s="146"/>
      <c r="CS91" s="146"/>
      <c r="CT91" s="146"/>
      <c r="CU91" s="146"/>
      <c r="CV91" s="146"/>
      <c r="CW91" s="146"/>
      <c r="CX91" s="146"/>
      <c r="CY91" s="146"/>
      <c r="CZ91" s="146"/>
      <c r="DA91" s="146"/>
      <c r="DB91" s="146"/>
      <c r="DC91" s="146"/>
      <c r="DD91" s="146"/>
      <c r="DE91" s="146"/>
      <c r="DF91" s="146"/>
      <c r="DG91" s="146"/>
      <c r="DH91" s="146"/>
      <c r="DI91" s="146"/>
      <c r="DJ91" s="146"/>
      <c r="DK91" s="146"/>
      <c r="DL91" s="146"/>
      <c r="DM91" s="146"/>
      <c r="DN91" s="146"/>
      <c r="DO91" s="146"/>
      <c r="DP91" s="146"/>
      <c r="DQ91" s="146"/>
      <c r="DR91" s="146"/>
      <c r="DS91" s="146"/>
      <c r="DT91" s="146"/>
      <c r="DU91" s="146"/>
      <c r="DV91" s="146"/>
      <c r="DW91" s="146"/>
      <c r="DX91" s="146"/>
      <c r="DY91" s="146"/>
      <c r="DZ91" s="146"/>
      <c r="EA91" s="146"/>
      <c r="EB91" s="146"/>
      <c r="EC91" s="146"/>
      <c r="ED91" s="146"/>
      <c r="EE91" s="146"/>
      <c r="EF91" s="146"/>
      <c r="EG91" s="146"/>
      <c r="EH91" s="146"/>
      <c r="EI91" s="146"/>
      <c r="EJ91" s="146"/>
      <c r="EK91" s="146"/>
      <c r="EL91" s="146"/>
      <c r="EM91" s="146"/>
      <c r="EN91" s="146"/>
      <c r="EO91" s="146"/>
      <c r="EP91" s="146"/>
      <c r="EQ91" s="146"/>
      <c r="ER91" s="146"/>
      <c r="ES91" s="146"/>
      <c r="ET91" s="143"/>
      <c r="EU91" s="143"/>
      <c r="EV91" s="143"/>
      <c r="EW91" s="143"/>
      <c r="EX91" s="143"/>
      <c r="EY91" s="143"/>
      <c r="EZ91" s="143"/>
      <c r="FA91" s="143"/>
      <c r="FB91" s="143"/>
      <c r="FC91" s="143"/>
    </row>
    <row r="92" spans="1:159" ht="172.5" customHeight="1" x14ac:dyDescent="0.25">
      <c r="A92" s="143"/>
      <c r="B92" s="143"/>
      <c r="C92" s="143"/>
      <c r="D92" s="143"/>
      <c r="E92" s="143"/>
      <c r="F92" s="143"/>
      <c r="G92" s="143"/>
      <c r="H92" s="143"/>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146"/>
      <c r="CX92" s="146"/>
      <c r="CY92" s="146"/>
      <c r="CZ92" s="146"/>
      <c r="DA92" s="146"/>
      <c r="DB92" s="146"/>
      <c r="DC92" s="146"/>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6"/>
      <c r="EC92" s="146"/>
      <c r="ED92" s="146"/>
      <c r="EE92" s="146"/>
      <c r="EF92" s="146"/>
      <c r="EG92" s="146"/>
      <c r="EH92" s="146"/>
      <c r="EI92" s="146"/>
      <c r="EJ92" s="146"/>
      <c r="EK92" s="146"/>
      <c r="EL92" s="146"/>
      <c r="EM92" s="146"/>
      <c r="EN92" s="146"/>
      <c r="EO92" s="146"/>
      <c r="EP92" s="146"/>
      <c r="EQ92" s="146"/>
      <c r="ER92" s="146"/>
      <c r="ES92" s="146"/>
      <c r="ET92" s="143"/>
      <c r="EU92" s="143"/>
      <c r="EV92" s="143"/>
      <c r="EW92" s="143"/>
      <c r="EX92" s="143"/>
      <c r="EY92" s="143"/>
      <c r="EZ92" s="143"/>
      <c r="FA92" s="143"/>
      <c r="FB92" s="143"/>
      <c r="FC92" s="143"/>
    </row>
    <row r="93" spans="1:159" ht="172.5" customHeight="1" x14ac:dyDescent="0.25">
      <c r="A93" s="143"/>
      <c r="B93" s="143"/>
      <c r="C93" s="143"/>
      <c r="D93" s="143"/>
      <c r="E93" s="143"/>
      <c r="F93" s="143"/>
      <c r="G93" s="143"/>
      <c r="H93" s="143"/>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c r="CC93" s="146"/>
      <c r="CD93" s="146"/>
      <c r="CE93" s="146"/>
      <c r="CF93" s="146"/>
      <c r="CG93" s="146"/>
      <c r="CH93" s="146"/>
      <c r="CI93" s="146"/>
      <c r="CJ93" s="146"/>
      <c r="CK93" s="146"/>
      <c r="CL93" s="146"/>
      <c r="CM93" s="146"/>
      <c r="CN93" s="146"/>
      <c r="CO93" s="146"/>
      <c r="CP93" s="146"/>
      <c r="CQ93" s="146"/>
      <c r="CR93" s="146"/>
      <c r="CS93" s="146"/>
      <c r="CT93" s="146"/>
      <c r="CU93" s="146"/>
      <c r="CV93" s="146"/>
      <c r="CW93" s="146"/>
      <c r="CX93" s="146"/>
      <c r="CY93" s="146"/>
      <c r="CZ93" s="146"/>
      <c r="DA93" s="146"/>
      <c r="DB93" s="146"/>
      <c r="DC93" s="146"/>
      <c r="DD93" s="146"/>
      <c r="DE93" s="146"/>
      <c r="DF93" s="146"/>
      <c r="DG93" s="146"/>
      <c r="DH93" s="146"/>
      <c r="DI93" s="146"/>
      <c r="DJ93" s="146"/>
      <c r="DK93" s="146"/>
      <c r="DL93" s="146"/>
      <c r="DM93" s="146"/>
      <c r="DN93" s="146"/>
      <c r="DO93" s="146"/>
      <c r="DP93" s="146"/>
      <c r="DQ93" s="146"/>
      <c r="DR93" s="146"/>
      <c r="DS93" s="146"/>
      <c r="DT93" s="146"/>
      <c r="DU93" s="146"/>
      <c r="DV93" s="146"/>
      <c r="DW93" s="146"/>
      <c r="DX93" s="146"/>
      <c r="DY93" s="146"/>
      <c r="DZ93" s="146"/>
      <c r="EA93" s="146"/>
      <c r="EB93" s="146"/>
      <c r="EC93" s="146"/>
      <c r="ED93" s="146"/>
      <c r="EE93" s="146"/>
      <c r="EF93" s="146"/>
      <c r="EG93" s="146"/>
      <c r="EH93" s="146"/>
      <c r="EI93" s="146"/>
      <c r="EJ93" s="146"/>
      <c r="EK93" s="146"/>
      <c r="EL93" s="146"/>
      <c r="EM93" s="146"/>
      <c r="EN93" s="146"/>
      <c r="EO93" s="146"/>
      <c r="EP93" s="146"/>
      <c r="EQ93" s="146"/>
      <c r="ER93" s="146"/>
      <c r="ES93" s="146"/>
      <c r="ET93" s="143"/>
      <c r="EU93" s="143"/>
      <c r="EV93" s="143"/>
      <c r="EW93" s="143"/>
      <c r="EX93" s="143"/>
      <c r="EY93" s="143"/>
      <c r="EZ93" s="143"/>
      <c r="FA93" s="143"/>
      <c r="FB93" s="143"/>
      <c r="FC93" s="143"/>
    </row>
    <row r="94" spans="1:159" ht="172.5" customHeight="1" x14ac:dyDescent="0.25">
      <c r="A94" s="143"/>
      <c r="B94" s="143"/>
      <c r="C94" s="143"/>
      <c r="D94" s="143"/>
      <c r="E94" s="143"/>
      <c r="F94" s="143"/>
      <c r="G94" s="143"/>
      <c r="H94" s="143"/>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3"/>
      <c r="EU94" s="143"/>
      <c r="EV94" s="143"/>
      <c r="EW94" s="143"/>
      <c r="EX94" s="143"/>
      <c r="EY94" s="143"/>
      <c r="EZ94" s="143"/>
      <c r="FA94" s="143"/>
      <c r="FB94" s="143"/>
      <c r="FC94" s="143"/>
    </row>
    <row r="95" spans="1:159" ht="172.5" customHeight="1" x14ac:dyDescent="0.25">
      <c r="A95" s="143"/>
      <c r="B95" s="143"/>
      <c r="C95" s="143"/>
      <c r="D95" s="143"/>
      <c r="E95" s="143"/>
      <c r="F95" s="143"/>
      <c r="G95" s="143"/>
      <c r="H95" s="143"/>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c r="CC95" s="146"/>
      <c r="CD95" s="146"/>
      <c r="CE95" s="146"/>
      <c r="CF95" s="146"/>
      <c r="CG95" s="146"/>
      <c r="CH95" s="146"/>
      <c r="CI95" s="146"/>
      <c r="CJ95" s="146"/>
      <c r="CK95" s="146"/>
      <c r="CL95" s="146"/>
      <c r="CM95" s="146"/>
      <c r="CN95" s="146"/>
      <c r="CO95" s="146"/>
      <c r="CP95" s="146"/>
      <c r="CQ95" s="146"/>
      <c r="CR95" s="146"/>
      <c r="CS95" s="146"/>
      <c r="CT95" s="146"/>
      <c r="CU95" s="146"/>
      <c r="CV95" s="146"/>
      <c r="CW95" s="146"/>
      <c r="CX95" s="146"/>
      <c r="CY95" s="146"/>
      <c r="CZ95" s="146"/>
      <c r="DA95" s="146"/>
      <c r="DB95" s="146"/>
      <c r="DC95" s="146"/>
      <c r="DD95" s="146"/>
      <c r="DE95" s="146"/>
      <c r="DF95" s="146"/>
      <c r="DG95" s="146"/>
      <c r="DH95" s="146"/>
      <c r="DI95" s="146"/>
      <c r="DJ95" s="146"/>
      <c r="DK95" s="146"/>
      <c r="DL95" s="146"/>
      <c r="DM95" s="146"/>
      <c r="DN95" s="146"/>
      <c r="DO95" s="146"/>
      <c r="DP95" s="146"/>
      <c r="DQ95" s="146"/>
      <c r="DR95" s="146"/>
      <c r="DS95" s="146"/>
      <c r="DT95" s="146"/>
      <c r="DU95" s="146"/>
      <c r="DV95" s="146"/>
      <c r="DW95" s="146"/>
      <c r="DX95" s="146"/>
      <c r="DY95" s="146"/>
      <c r="DZ95" s="146"/>
      <c r="EA95" s="146"/>
      <c r="EB95" s="146"/>
      <c r="EC95" s="146"/>
      <c r="ED95" s="146"/>
      <c r="EE95" s="146"/>
      <c r="EF95" s="146"/>
      <c r="EG95" s="146"/>
      <c r="EH95" s="146"/>
      <c r="EI95" s="146"/>
      <c r="EJ95" s="146"/>
      <c r="EK95" s="146"/>
      <c r="EL95" s="146"/>
      <c r="EM95" s="146"/>
      <c r="EN95" s="146"/>
      <c r="EO95" s="146"/>
      <c r="EP95" s="146"/>
      <c r="EQ95" s="146"/>
      <c r="ER95" s="146"/>
      <c r="ES95" s="146"/>
      <c r="ET95" s="143"/>
      <c r="EU95" s="143"/>
      <c r="EV95" s="143"/>
      <c r="EW95" s="143"/>
      <c r="EX95" s="143"/>
      <c r="EY95" s="143"/>
      <c r="EZ95" s="143"/>
      <c r="FA95" s="143"/>
      <c r="FB95" s="143"/>
      <c r="FC95" s="143"/>
    </row>
    <row r="96" spans="1:159" ht="172.5" customHeight="1" x14ac:dyDescent="0.25">
      <c r="A96" s="143"/>
      <c r="B96" s="143"/>
      <c r="C96" s="143"/>
      <c r="D96" s="143"/>
      <c r="E96" s="143"/>
      <c r="F96" s="143"/>
      <c r="G96" s="143"/>
      <c r="H96" s="143"/>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6"/>
      <c r="DB96" s="146"/>
      <c r="DC96" s="146"/>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6"/>
      <c r="EC96" s="146"/>
      <c r="ED96" s="146"/>
      <c r="EE96" s="146"/>
      <c r="EF96" s="146"/>
      <c r="EG96" s="146"/>
      <c r="EH96" s="146"/>
      <c r="EI96" s="146"/>
      <c r="EJ96" s="146"/>
      <c r="EK96" s="146"/>
      <c r="EL96" s="146"/>
      <c r="EM96" s="146"/>
      <c r="EN96" s="146"/>
      <c r="EO96" s="146"/>
      <c r="EP96" s="146"/>
      <c r="EQ96" s="146"/>
      <c r="ER96" s="146"/>
      <c r="ES96" s="146"/>
      <c r="ET96" s="143"/>
      <c r="EU96" s="143"/>
      <c r="EV96" s="143"/>
      <c r="EW96" s="143"/>
      <c r="EX96" s="143"/>
      <c r="EY96" s="143"/>
      <c r="EZ96" s="143"/>
      <c r="FA96" s="143"/>
      <c r="FB96" s="143"/>
      <c r="FC96" s="143"/>
    </row>
    <row r="97" spans="1:159" ht="172.5" customHeight="1" x14ac:dyDescent="0.25">
      <c r="A97" s="143"/>
      <c r="B97" s="143"/>
      <c r="C97" s="143"/>
      <c r="D97" s="143"/>
      <c r="E97" s="143"/>
      <c r="F97" s="143"/>
      <c r="G97" s="143"/>
      <c r="H97" s="143"/>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6"/>
      <c r="DB97" s="146"/>
      <c r="DC97" s="146"/>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6"/>
      <c r="EC97" s="146"/>
      <c r="ED97" s="146"/>
      <c r="EE97" s="146"/>
      <c r="EF97" s="146"/>
      <c r="EG97" s="146"/>
      <c r="EH97" s="146"/>
      <c r="EI97" s="146"/>
      <c r="EJ97" s="146"/>
      <c r="EK97" s="146"/>
      <c r="EL97" s="146"/>
      <c r="EM97" s="146"/>
      <c r="EN97" s="146"/>
      <c r="EO97" s="146"/>
      <c r="EP97" s="146"/>
      <c r="EQ97" s="146"/>
      <c r="ER97" s="146"/>
      <c r="ES97" s="146"/>
      <c r="ET97" s="143"/>
      <c r="EU97" s="143"/>
      <c r="EV97" s="143"/>
      <c r="EW97" s="143"/>
      <c r="EX97" s="143"/>
      <c r="EY97" s="143"/>
      <c r="EZ97" s="143"/>
      <c r="FA97" s="143"/>
      <c r="FB97" s="143"/>
      <c r="FC97" s="143"/>
    </row>
    <row r="98" spans="1:159" ht="172.5" customHeight="1" x14ac:dyDescent="0.25">
      <c r="A98" s="143"/>
      <c r="B98" s="143"/>
      <c r="C98" s="143"/>
      <c r="D98" s="143"/>
      <c r="E98" s="143"/>
      <c r="F98" s="143"/>
      <c r="G98" s="143"/>
      <c r="H98" s="143"/>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6"/>
      <c r="CO98" s="146"/>
      <c r="CP98" s="146"/>
      <c r="CQ98" s="146"/>
      <c r="CR98" s="146"/>
      <c r="CS98" s="146"/>
      <c r="CT98" s="146"/>
      <c r="CU98" s="146"/>
      <c r="CV98" s="146"/>
      <c r="CW98" s="146"/>
      <c r="CX98" s="146"/>
      <c r="CY98" s="146"/>
      <c r="CZ98" s="146"/>
      <c r="DA98" s="146"/>
      <c r="DB98" s="146"/>
      <c r="DC98" s="146"/>
      <c r="DD98" s="146"/>
      <c r="DE98" s="146"/>
      <c r="DF98" s="146"/>
      <c r="DG98" s="146"/>
      <c r="DH98" s="146"/>
      <c r="DI98" s="146"/>
      <c r="DJ98" s="146"/>
      <c r="DK98" s="146"/>
      <c r="DL98" s="146"/>
      <c r="DM98" s="146"/>
      <c r="DN98" s="146"/>
      <c r="DO98" s="146"/>
      <c r="DP98" s="146"/>
      <c r="DQ98" s="146"/>
      <c r="DR98" s="146"/>
      <c r="DS98" s="146"/>
      <c r="DT98" s="146"/>
      <c r="DU98" s="146"/>
      <c r="DV98" s="146"/>
      <c r="DW98" s="146"/>
      <c r="DX98" s="146"/>
      <c r="DY98" s="146"/>
      <c r="DZ98" s="146"/>
      <c r="EA98" s="146"/>
      <c r="EB98" s="146"/>
      <c r="EC98" s="146"/>
      <c r="ED98" s="146"/>
      <c r="EE98" s="146"/>
      <c r="EF98" s="146"/>
      <c r="EG98" s="146"/>
      <c r="EH98" s="146"/>
      <c r="EI98" s="146"/>
      <c r="EJ98" s="146"/>
      <c r="EK98" s="146"/>
      <c r="EL98" s="146"/>
      <c r="EM98" s="146"/>
      <c r="EN98" s="146"/>
      <c r="EO98" s="146"/>
      <c r="EP98" s="146"/>
      <c r="EQ98" s="146"/>
      <c r="ER98" s="146"/>
      <c r="ES98" s="146"/>
      <c r="ET98" s="143"/>
      <c r="EU98" s="143"/>
      <c r="EV98" s="143"/>
      <c r="EW98" s="143"/>
      <c r="EX98" s="143"/>
      <c r="EY98" s="143"/>
      <c r="EZ98" s="143"/>
      <c r="FA98" s="143"/>
      <c r="FB98" s="143"/>
      <c r="FC98" s="143"/>
    </row>
    <row r="99" spans="1:159" ht="172.5" customHeight="1" x14ac:dyDescent="0.25">
      <c r="A99" s="143"/>
      <c r="B99" s="143"/>
      <c r="C99" s="143"/>
      <c r="D99" s="143"/>
      <c r="E99" s="143"/>
      <c r="F99" s="143"/>
      <c r="G99" s="143"/>
      <c r="H99" s="143"/>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c r="CA99" s="146"/>
      <c r="CB99" s="146"/>
      <c r="CC99" s="146"/>
      <c r="CD99" s="146"/>
      <c r="CE99" s="146"/>
      <c r="CF99" s="146"/>
      <c r="CG99" s="146"/>
      <c r="CH99" s="146"/>
      <c r="CI99" s="146"/>
      <c r="CJ99" s="146"/>
      <c r="CK99" s="146"/>
      <c r="CL99" s="146"/>
      <c r="CM99" s="146"/>
      <c r="CN99" s="146"/>
      <c r="CO99" s="146"/>
      <c r="CP99" s="146"/>
      <c r="CQ99" s="146"/>
      <c r="CR99" s="146"/>
      <c r="CS99" s="146"/>
      <c r="CT99" s="146"/>
      <c r="CU99" s="146"/>
      <c r="CV99" s="146"/>
      <c r="CW99" s="146"/>
      <c r="CX99" s="146"/>
      <c r="CY99" s="146"/>
      <c r="CZ99" s="146"/>
      <c r="DA99" s="146"/>
      <c r="DB99" s="146"/>
      <c r="DC99" s="146"/>
      <c r="DD99" s="146"/>
      <c r="DE99" s="146"/>
      <c r="DF99" s="146"/>
      <c r="DG99" s="146"/>
      <c r="DH99" s="146"/>
      <c r="DI99" s="146"/>
      <c r="DJ99" s="146"/>
      <c r="DK99" s="146"/>
      <c r="DL99" s="146"/>
      <c r="DM99" s="146"/>
      <c r="DN99" s="146"/>
      <c r="DO99" s="146"/>
      <c r="DP99" s="146"/>
      <c r="DQ99" s="146"/>
      <c r="DR99" s="146"/>
      <c r="DS99" s="146"/>
      <c r="DT99" s="146"/>
      <c r="DU99" s="146"/>
      <c r="DV99" s="146"/>
      <c r="DW99" s="146"/>
      <c r="DX99" s="146"/>
      <c r="DY99" s="146"/>
      <c r="DZ99" s="146"/>
      <c r="EA99" s="146"/>
      <c r="EB99" s="146"/>
      <c r="EC99" s="146"/>
      <c r="ED99" s="146"/>
      <c r="EE99" s="146"/>
      <c r="EF99" s="146"/>
      <c r="EG99" s="146"/>
      <c r="EH99" s="146"/>
      <c r="EI99" s="146"/>
      <c r="EJ99" s="146"/>
      <c r="EK99" s="146"/>
      <c r="EL99" s="146"/>
      <c r="EM99" s="146"/>
      <c r="EN99" s="146"/>
      <c r="EO99" s="146"/>
      <c r="EP99" s="146"/>
      <c r="EQ99" s="146"/>
      <c r="ER99" s="146"/>
      <c r="ES99" s="146"/>
      <c r="ET99" s="143"/>
      <c r="EU99" s="143"/>
      <c r="EV99" s="143"/>
      <c r="EW99" s="143"/>
      <c r="EX99" s="143"/>
      <c r="EY99" s="143"/>
      <c r="EZ99" s="143"/>
      <c r="FA99" s="143"/>
      <c r="FB99" s="143"/>
      <c r="FC99" s="143"/>
    </row>
    <row r="100" spans="1:159" ht="172.5" customHeight="1" x14ac:dyDescent="0.25">
      <c r="A100" s="143"/>
      <c r="B100" s="143"/>
      <c r="C100" s="143"/>
      <c r="D100" s="143"/>
      <c r="E100" s="143"/>
      <c r="F100" s="143"/>
      <c r="G100" s="143"/>
      <c r="H100" s="143"/>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6"/>
      <c r="DA100" s="146"/>
      <c r="DB100" s="146"/>
      <c r="DC100" s="146"/>
      <c r="DD100" s="146"/>
      <c r="DE100" s="146"/>
      <c r="DF100" s="146"/>
      <c r="DG100" s="146"/>
      <c r="DH100" s="146"/>
      <c r="DI100" s="146"/>
      <c r="DJ100" s="146"/>
      <c r="DK100" s="146"/>
      <c r="DL100" s="146"/>
      <c r="DM100" s="146"/>
      <c r="DN100" s="146"/>
      <c r="DO100" s="146"/>
      <c r="DP100" s="146"/>
      <c r="DQ100" s="146"/>
      <c r="DR100" s="146"/>
      <c r="DS100" s="146"/>
      <c r="DT100" s="146"/>
      <c r="DU100" s="146"/>
      <c r="DV100" s="146"/>
      <c r="DW100" s="146"/>
      <c r="DX100" s="146"/>
      <c r="DY100" s="146"/>
      <c r="DZ100" s="146"/>
      <c r="EA100" s="146"/>
      <c r="EB100" s="146"/>
      <c r="EC100" s="146"/>
      <c r="ED100" s="146"/>
      <c r="EE100" s="146"/>
      <c r="EF100" s="146"/>
      <c r="EG100" s="146"/>
      <c r="EH100" s="146"/>
      <c r="EI100" s="146"/>
      <c r="EJ100" s="146"/>
      <c r="EK100" s="146"/>
      <c r="EL100" s="146"/>
      <c r="EM100" s="146"/>
      <c r="EN100" s="146"/>
      <c r="EO100" s="146"/>
      <c r="EP100" s="146"/>
      <c r="EQ100" s="146"/>
      <c r="ER100" s="146"/>
      <c r="ES100" s="146"/>
      <c r="ET100" s="143"/>
      <c r="EU100" s="143"/>
      <c r="EV100" s="143"/>
      <c r="EW100" s="143"/>
      <c r="EX100" s="143"/>
      <c r="EY100" s="143"/>
      <c r="EZ100" s="143"/>
      <c r="FA100" s="143"/>
      <c r="FB100" s="143"/>
      <c r="FC100" s="143"/>
    </row>
  </sheetData>
  <mergeCells count="37">
    <mergeCell ref="FC10:FC12"/>
    <mergeCell ref="EV10:EV12"/>
    <mergeCell ref="EW10:EW12"/>
    <mergeCell ref="ET10:ET12"/>
    <mergeCell ref="EU10:EU12"/>
    <mergeCell ref="FB10:FB12"/>
    <mergeCell ref="EY10:EY12"/>
    <mergeCell ref="EZ10:EZ12"/>
    <mergeCell ref="FA10:FA12"/>
    <mergeCell ref="EX10:EX12"/>
    <mergeCell ref="E19:K19"/>
    <mergeCell ref="L19:R19"/>
    <mergeCell ref="E17:K17"/>
    <mergeCell ref="E18:K18"/>
    <mergeCell ref="L17:R17"/>
    <mergeCell ref="L18:R18"/>
    <mergeCell ref="J11:AC11"/>
    <mergeCell ref="AD11:BG11"/>
    <mergeCell ref="A7:F7"/>
    <mergeCell ref="A8:F8"/>
    <mergeCell ref="DP11:ES11"/>
    <mergeCell ref="A10:I10"/>
    <mergeCell ref="A11:I11"/>
    <mergeCell ref="J10:ES10"/>
    <mergeCell ref="BH11:CK11"/>
    <mergeCell ref="CL11:DO11"/>
    <mergeCell ref="A5:F5"/>
    <mergeCell ref="A6:F6"/>
    <mergeCell ref="A2:F4"/>
    <mergeCell ref="G7:FC7"/>
    <mergeCell ref="G8:FC8"/>
    <mergeCell ref="G2:FC2"/>
    <mergeCell ref="G3:FC3"/>
    <mergeCell ref="G4:ES4"/>
    <mergeCell ref="ET4:FC4"/>
    <mergeCell ref="G5:FC5"/>
    <mergeCell ref="G6:FC6"/>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8"/>
  <sheetViews>
    <sheetView zoomScale="66" zoomScaleNormal="66" workbookViewId="0">
      <selection activeCell="ET6" sqref="ET1:EV1048576"/>
    </sheetView>
  </sheetViews>
  <sheetFormatPr baseColWidth="10" defaultColWidth="14.28515625" defaultRowHeight="15" customHeight="1" x14ac:dyDescent="0.25"/>
  <cols>
    <col min="1" max="1" width="16.42578125" customWidth="1"/>
    <col min="2" max="2" width="6.5703125" customWidth="1"/>
    <col min="3" max="3" width="21.7109375" customWidth="1"/>
    <col min="4" max="4" width="8.7109375" customWidth="1"/>
    <col min="5" max="5" width="9" customWidth="1"/>
    <col min="6" max="6" width="15.42578125" customWidth="1"/>
    <col min="7" max="7" width="22" customWidth="1"/>
    <col min="8" max="8" width="17.28515625" hidden="1" customWidth="1"/>
    <col min="9" max="9" width="9.28515625" hidden="1" customWidth="1"/>
    <col min="10" max="10" width="8.28515625" hidden="1" customWidth="1"/>
    <col min="11" max="11" width="13.28515625" hidden="1" customWidth="1"/>
    <col min="12" max="12" width="12.28515625" hidden="1" customWidth="1"/>
    <col min="13" max="13" width="13.28515625" hidden="1" customWidth="1"/>
    <col min="14" max="14" width="18" hidden="1" customWidth="1"/>
    <col min="15" max="15" width="13.28515625" hidden="1" customWidth="1"/>
    <col min="16" max="16" width="14.28515625" hidden="1" customWidth="1"/>
    <col min="17" max="18" width="13.28515625" hidden="1" customWidth="1"/>
    <col min="19" max="19" width="12.7109375" hidden="1" customWidth="1"/>
    <col min="20" max="20" width="21.28515625" hidden="1" customWidth="1"/>
    <col min="21" max="21" width="15.7109375" hidden="1" customWidth="1"/>
    <col min="22" max="25" width="17.7109375" hidden="1" customWidth="1"/>
    <col min="26" max="26" width="23.42578125" customWidth="1"/>
    <col min="27" max="27" width="24.28515625" customWidth="1"/>
    <col min="28" max="28" width="17.7109375" hidden="1" customWidth="1"/>
    <col min="29" max="29" width="18.28515625" hidden="1" customWidth="1"/>
    <col min="30" max="30" width="15.28515625" hidden="1" customWidth="1"/>
    <col min="31" max="34" width="17.28515625" hidden="1" customWidth="1"/>
    <col min="35" max="35" width="18.28515625" hidden="1" customWidth="1"/>
    <col min="36" max="36" width="19.28515625" hidden="1" customWidth="1"/>
    <col min="37" max="38" width="23" hidden="1" customWidth="1"/>
    <col min="39" max="39" width="15.28515625" hidden="1" customWidth="1"/>
    <col min="40" max="40" width="20.28515625" hidden="1" customWidth="1"/>
    <col min="41" max="41" width="23.28515625" hidden="1" customWidth="1"/>
    <col min="42" max="42" width="15.28515625" hidden="1" customWidth="1"/>
    <col min="43" max="43" width="16.28515625" hidden="1" customWidth="1"/>
    <col min="44" max="44" width="12.28515625" hidden="1" customWidth="1"/>
    <col min="45" max="45" width="20.7109375" hidden="1" customWidth="1"/>
    <col min="46" max="46" width="17.28515625" hidden="1" customWidth="1"/>
    <col min="47" max="47" width="20.28515625" hidden="1" customWidth="1"/>
    <col min="48" max="51" width="15.28515625" hidden="1" customWidth="1"/>
    <col min="52" max="52" width="20.28515625" hidden="1" customWidth="1"/>
    <col min="53" max="53" width="17.28515625" hidden="1" customWidth="1"/>
    <col min="54" max="54" width="15" hidden="1" customWidth="1"/>
    <col min="55" max="55" width="17.7109375" hidden="1" customWidth="1"/>
    <col min="56" max="56" width="24.85546875" customWidth="1"/>
    <col min="57" max="57" width="23.5703125" customWidth="1"/>
    <col min="58" max="60" width="20" hidden="1" customWidth="1"/>
    <col min="61" max="62" width="15.28515625" hidden="1" customWidth="1"/>
    <col min="63" max="63" width="14" hidden="1" customWidth="1"/>
    <col min="64" max="64" width="15.28515625" hidden="1" customWidth="1"/>
    <col min="65" max="65" width="13.28515625" hidden="1" customWidth="1"/>
    <col min="66" max="69" width="15.28515625" hidden="1" customWidth="1"/>
    <col min="70" max="70" width="14.7109375" hidden="1" customWidth="1"/>
    <col min="71" max="72" width="16.7109375" hidden="1" customWidth="1"/>
    <col min="73" max="81" width="15.28515625" hidden="1" customWidth="1"/>
    <col min="82" max="82" width="27" hidden="1" customWidth="1"/>
    <col min="83" max="83" width="23.5703125" hidden="1" customWidth="1"/>
    <col min="84" max="84" width="22.28515625" hidden="1" customWidth="1"/>
    <col min="85" max="85" width="32.28515625" hidden="1" customWidth="1"/>
    <col min="86" max="86" width="25.85546875" customWidth="1"/>
    <col min="87" max="87" width="26.5703125" customWidth="1"/>
    <col min="88" max="88" width="21.7109375" hidden="1" customWidth="1"/>
    <col min="89" max="89" width="22.7109375" hidden="1" customWidth="1"/>
    <col min="90" max="95" width="22.5703125" hidden="1" customWidth="1"/>
    <col min="96" max="96" width="18.28515625" hidden="1" customWidth="1"/>
    <col min="97" max="99" width="21" hidden="1" customWidth="1"/>
    <col min="100" max="100" width="16.7109375" hidden="1" customWidth="1"/>
    <col min="101" max="101" width="15.7109375" hidden="1" customWidth="1"/>
    <col min="102" max="102" width="20.5703125" hidden="1" customWidth="1"/>
    <col min="103" max="103" width="15.7109375" hidden="1" customWidth="1"/>
    <col min="104" max="104" width="19.28515625" hidden="1" customWidth="1"/>
    <col min="105" max="105" width="23.28515625" hidden="1" customWidth="1"/>
    <col min="106" max="106" width="20.28515625" hidden="1" customWidth="1"/>
    <col min="107" max="107" width="14" hidden="1" customWidth="1"/>
    <col min="108" max="108" width="19.28515625" hidden="1" customWidth="1"/>
    <col min="109" max="109" width="14" hidden="1" customWidth="1"/>
    <col min="110" max="110" width="25.7109375" hidden="1" customWidth="1"/>
    <col min="111" max="111" width="17.28515625" hidden="1" customWidth="1"/>
    <col min="112" max="112" width="22.7109375" hidden="1" customWidth="1"/>
    <col min="113" max="115" width="21.28515625" hidden="1" customWidth="1"/>
    <col min="116" max="116" width="19.85546875" customWidth="1"/>
    <col min="117" max="117" width="25.7109375" customWidth="1"/>
    <col min="118" max="118" width="19.28515625" customWidth="1"/>
    <col min="119" max="120" width="16.28515625" customWidth="1"/>
    <col min="121" max="121" width="21.28515625" customWidth="1"/>
    <col min="122" max="122" width="17.85546875" customWidth="1"/>
    <col min="123" max="123" width="22.42578125" customWidth="1"/>
    <col min="124" max="124" width="18.28515625" customWidth="1"/>
    <col min="125" max="126" width="18.28515625" hidden="1" customWidth="1"/>
    <col min="127" max="128" width="22.42578125" hidden="1" customWidth="1"/>
    <col min="129" max="142" width="18.28515625" hidden="1" customWidth="1"/>
    <col min="143" max="143" width="20.5703125" customWidth="1"/>
    <col min="144" max="145" width="19.140625" customWidth="1"/>
    <col min="146" max="146" width="23.28515625" customWidth="1"/>
    <col min="147" max="147" width="19.140625" customWidth="1"/>
    <col min="148" max="148" width="19" customWidth="1"/>
    <col min="149" max="149" width="26.5703125" customWidth="1"/>
    <col min="150" max="152" width="29.28515625" customWidth="1"/>
    <col min="153" max="153" width="43.42578125" customWidth="1"/>
    <col min="154" max="155" width="12" customWidth="1"/>
    <col min="156" max="156" width="23.7109375" customWidth="1"/>
    <col min="157" max="157" width="31.28515625" customWidth="1"/>
    <col min="158" max="158" width="10.7109375" customWidth="1"/>
  </cols>
  <sheetData>
    <row r="1" spans="1:158" ht="24.75" customHeight="1" x14ac:dyDescent="0.25">
      <c r="A1" s="555"/>
      <c r="B1" s="508"/>
      <c r="C1" s="508"/>
      <c r="D1" s="508"/>
      <c r="E1" s="509"/>
      <c r="F1" s="559" t="s">
        <v>0</v>
      </c>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05"/>
      <c r="BQ1" s="505"/>
      <c r="BR1" s="505"/>
      <c r="BS1" s="505"/>
      <c r="BT1" s="505"/>
      <c r="BU1" s="505"/>
      <c r="BV1" s="505"/>
      <c r="BW1" s="505"/>
      <c r="BX1" s="505"/>
      <c r="BY1" s="505"/>
      <c r="BZ1" s="505"/>
      <c r="CA1" s="505"/>
      <c r="CB1" s="505"/>
      <c r="CC1" s="505"/>
      <c r="CD1" s="505"/>
      <c r="CE1" s="505"/>
      <c r="CF1" s="505"/>
      <c r="CG1" s="505"/>
      <c r="CH1" s="505"/>
      <c r="CI1" s="505"/>
      <c r="CJ1" s="505"/>
      <c r="CK1" s="505"/>
      <c r="CL1" s="505"/>
      <c r="CM1" s="505"/>
      <c r="CN1" s="505"/>
      <c r="CO1" s="505"/>
      <c r="CP1" s="505"/>
      <c r="CQ1" s="505"/>
      <c r="CR1" s="505"/>
      <c r="CS1" s="505"/>
      <c r="CT1" s="505"/>
      <c r="CU1" s="505"/>
      <c r="CV1" s="505"/>
      <c r="CW1" s="505"/>
      <c r="CX1" s="505"/>
      <c r="CY1" s="505"/>
      <c r="CZ1" s="505"/>
      <c r="DA1" s="505"/>
      <c r="DB1" s="505"/>
      <c r="DC1" s="505"/>
      <c r="DD1" s="505"/>
      <c r="DE1" s="505"/>
      <c r="DF1" s="505"/>
      <c r="DG1" s="505"/>
      <c r="DH1" s="505"/>
      <c r="DI1" s="505"/>
      <c r="DJ1" s="505"/>
      <c r="DK1" s="505"/>
      <c r="DL1" s="505"/>
      <c r="DM1" s="505"/>
      <c r="DN1" s="505"/>
      <c r="DO1" s="505"/>
      <c r="DP1" s="505"/>
      <c r="DQ1" s="505"/>
      <c r="DR1" s="505"/>
      <c r="DS1" s="505"/>
      <c r="DT1" s="505"/>
      <c r="DU1" s="505"/>
      <c r="DV1" s="505"/>
      <c r="DW1" s="505"/>
      <c r="DX1" s="505"/>
      <c r="DY1" s="505"/>
      <c r="DZ1" s="505"/>
      <c r="EA1" s="505"/>
      <c r="EB1" s="505"/>
      <c r="EC1" s="505"/>
      <c r="ED1" s="505"/>
      <c r="EE1" s="505"/>
      <c r="EF1" s="505"/>
      <c r="EG1" s="505"/>
      <c r="EH1" s="505"/>
      <c r="EI1" s="505"/>
      <c r="EJ1" s="505"/>
      <c r="EK1" s="505"/>
      <c r="EL1" s="505"/>
      <c r="EM1" s="505"/>
      <c r="EN1" s="505"/>
      <c r="EO1" s="505"/>
      <c r="EP1" s="505"/>
      <c r="EQ1" s="505"/>
      <c r="ER1" s="505"/>
      <c r="ES1" s="505"/>
      <c r="ET1" s="505"/>
      <c r="EU1" s="505"/>
      <c r="EV1" s="505"/>
      <c r="EW1" s="505"/>
      <c r="EX1" s="505"/>
      <c r="EY1" s="505"/>
      <c r="EZ1" s="505"/>
      <c r="FA1" s="560"/>
      <c r="FB1" s="199"/>
    </row>
    <row r="2" spans="1:158" ht="24.75" customHeight="1" thickBot="1" x14ac:dyDescent="0.3">
      <c r="A2" s="510"/>
      <c r="B2" s="511"/>
      <c r="C2" s="511"/>
      <c r="D2" s="511"/>
      <c r="E2" s="512"/>
      <c r="F2" s="561" t="s">
        <v>195</v>
      </c>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c r="AV2" s="562"/>
      <c r="AW2" s="562"/>
      <c r="AX2" s="562"/>
      <c r="AY2" s="562"/>
      <c r="AZ2" s="562"/>
      <c r="BA2" s="562"/>
      <c r="BB2" s="562"/>
      <c r="BC2" s="562"/>
      <c r="BD2" s="562"/>
      <c r="BE2" s="562"/>
      <c r="BF2" s="562"/>
      <c r="BG2" s="562"/>
      <c r="BH2" s="562"/>
      <c r="BI2" s="562"/>
      <c r="BJ2" s="562"/>
      <c r="BK2" s="562"/>
      <c r="BL2" s="562"/>
      <c r="BM2" s="562"/>
      <c r="BN2" s="562"/>
      <c r="BO2" s="562"/>
      <c r="BP2" s="562"/>
      <c r="BQ2" s="562"/>
      <c r="BR2" s="562"/>
      <c r="BS2" s="562"/>
      <c r="BT2" s="562"/>
      <c r="BU2" s="562"/>
      <c r="BV2" s="562"/>
      <c r="BW2" s="562"/>
      <c r="BX2" s="562"/>
      <c r="BY2" s="562"/>
      <c r="BZ2" s="562"/>
      <c r="CA2" s="562"/>
      <c r="CB2" s="562"/>
      <c r="CC2" s="562"/>
      <c r="CD2" s="562"/>
      <c r="CE2" s="562"/>
      <c r="CF2" s="562"/>
      <c r="CG2" s="562"/>
      <c r="CH2" s="562"/>
      <c r="CI2" s="562"/>
      <c r="CJ2" s="562"/>
      <c r="CK2" s="562"/>
      <c r="CL2" s="562"/>
      <c r="CM2" s="562"/>
      <c r="CN2" s="562"/>
      <c r="CO2" s="562"/>
      <c r="CP2" s="562"/>
      <c r="CQ2" s="562"/>
      <c r="CR2" s="562"/>
      <c r="CS2" s="562"/>
      <c r="CT2" s="562"/>
      <c r="CU2" s="562"/>
      <c r="CV2" s="562"/>
      <c r="CW2" s="562"/>
      <c r="CX2" s="562"/>
      <c r="CY2" s="562"/>
      <c r="CZ2" s="562"/>
      <c r="DA2" s="562"/>
      <c r="DB2" s="562"/>
      <c r="DC2" s="562"/>
      <c r="DD2" s="562"/>
      <c r="DE2" s="562"/>
      <c r="DF2" s="562"/>
      <c r="DG2" s="562"/>
      <c r="DH2" s="562"/>
      <c r="DI2" s="562"/>
      <c r="DJ2" s="562"/>
      <c r="DK2" s="562"/>
      <c r="DL2" s="562"/>
      <c r="DM2" s="562"/>
      <c r="DN2" s="562"/>
      <c r="DO2" s="562"/>
      <c r="DP2" s="562"/>
      <c r="DQ2" s="562"/>
      <c r="DR2" s="562"/>
      <c r="DS2" s="562"/>
      <c r="DT2" s="562"/>
      <c r="DU2" s="562"/>
      <c r="DV2" s="562"/>
      <c r="DW2" s="562"/>
      <c r="DX2" s="562"/>
      <c r="DY2" s="562"/>
      <c r="DZ2" s="562"/>
      <c r="EA2" s="562"/>
      <c r="EB2" s="562"/>
      <c r="EC2" s="562"/>
      <c r="ED2" s="562"/>
      <c r="EE2" s="562"/>
      <c r="EF2" s="562"/>
      <c r="EG2" s="562"/>
      <c r="EH2" s="562"/>
      <c r="EI2" s="562"/>
      <c r="EJ2" s="562"/>
      <c r="EK2" s="562"/>
      <c r="EL2" s="562"/>
      <c r="EM2" s="562"/>
      <c r="EN2" s="562"/>
      <c r="EO2" s="562"/>
      <c r="EP2" s="562"/>
      <c r="EQ2" s="562"/>
      <c r="ER2" s="562"/>
      <c r="ES2" s="562"/>
      <c r="ET2" s="562"/>
      <c r="EU2" s="562"/>
      <c r="EV2" s="562"/>
      <c r="EW2" s="562"/>
      <c r="EX2" s="562"/>
      <c r="EY2" s="562"/>
      <c r="EZ2" s="562"/>
      <c r="FA2" s="563"/>
      <c r="FB2" s="199"/>
    </row>
    <row r="3" spans="1:158" ht="24.75" customHeight="1" thickBot="1" x14ac:dyDescent="0.3">
      <c r="A3" s="513"/>
      <c r="B3" s="514"/>
      <c r="C3" s="514"/>
      <c r="D3" s="514"/>
      <c r="E3" s="515"/>
      <c r="F3" s="558" t="s">
        <v>2</v>
      </c>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7"/>
      <c r="BJ3" s="517"/>
      <c r="BK3" s="517"/>
      <c r="BL3" s="517"/>
      <c r="BM3" s="517"/>
      <c r="BN3" s="517"/>
      <c r="BO3" s="517"/>
      <c r="BP3" s="517"/>
      <c r="BQ3" s="517"/>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17"/>
      <c r="DE3" s="517"/>
      <c r="DF3" s="517"/>
      <c r="DG3" s="517"/>
      <c r="DH3" s="517"/>
      <c r="DI3" s="517"/>
      <c r="DJ3" s="517"/>
      <c r="DK3" s="517"/>
      <c r="DL3" s="517"/>
      <c r="DM3" s="517"/>
      <c r="DN3" s="517"/>
      <c r="DO3" s="517"/>
      <c r="DP3" s="517"/>
      <c r="DQ3" s="517"/>
      <c r="DR3" s="517"/>
      <c r="DS3" s="517"/>
      <c r="DT3" s="517"/>
      <c r="DU3" s="517"/>
      <c r="DV3" s="517"/>
      <c r="DW3" s="517"/>
      <c r="DX3" s="517"/>
      <c r="DY3" s="517"/>
      <c r="DZ3" s="517"/>
      <c r="EA3" s="517"/>
      <c r="EB3" s="517"/>
      <c r="EC3" s="517"/>
      <c r="ED3" s="517"/>
      <c r="EE3" s="517"/>
      <c r="EF3" s="517"/>
      <c r="EG3" s="517"/>
      <c r="EH3" s="517"/>
      <c r="EI3" s="517"/>
      <c r="EJ3" s="517"/>
      <c r="EK3" s="517"/>
      <c r="EL3" s="517"/>
      <c r="EM3" s="517"/>
      <c r="EN3" s="517"/>
      <c r="EO3" s="517"/>
      <c r="EP3" s="517"/>
      <c r="EQ3" s="517"/>
      <c r="ER3" s="564" t="s">
        <v>196</v>
      </c>
      <c r="ES3" s="517"/>
      <c r="ET3" s="517"/>
      <c r="EU3" s="517"/>
      <c r="EV3" s="517"/>
      <c r="EW3" s="517"/>
      <c r="EX3" s="517"/>
      <c r="EY3" s="517"/>
      <c r="EZ3" s="517"/>
      <c r="FA3" s="518"/>
      <c r="FB3" s="199"/>
    </row>
    <row r="4" spans="1:158" ht="24.75" customHeight="1" thickBot="1" x14ac:dyDescent="0.3">
      <c r="A4" s="556" t="s">
        <v>4</v>
      </c>
      <c r="B4" s="517"/>
      <c r="C4" s="517"/>
      <c r="D4" s="517"/>
      <c r="E4" s="518"/>
      <c r="F4" s="516" t="s">
        <v>5</v>
      </c>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7"/>
      <c r="CA4" s="517"/>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7"/>
      <c r="DH4" s="517"/>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17"/>
      <c r="ET4" s="517"/>
      <c r="EU4" s="517"/>
      <c r="EV4" s="517"/>
      <c r="EW4" s="517"/>
      <c r="EX4" s="517"/>
      <c r="EY4" s="517"/>
      <c r="EZ4" s="517"/>
      <c r="FA4" s="518"/>
      <c r="FB4" s="199"/>
    </row>
    <row r="5" spans="1:158" ht="24.75" customHeight="1" thickBot="1" x14ac:dyDescent="0.3">
      <c r="A5" s="556" t="s">
        <v>6</v>
      </c>
      <c r="B5" s="517"/>
      <c r="C5" s="517"/>
      <c r="D5" s="517"/>
      <c r="E5" s="518"/>
      <c r="F5" s="516" t="s">
        <v>7</v>
      </c>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F5" s="517"/>
      <c r="BG5" s="517"/>
      <c r="BH5" s="517"/>
      <c r="BI5" s="517"/>
      <c r="BJ5" s="517"/>
      <c r="BK5" s="517"/>
      <c r="BL5" s="517"/>
      <c r="BM5" s="517"/>
      <c r="BN5" s="517"/>
      <c r="BO5" s="517"/>
      <c r="BP5" s="517"/>
      <c r="BQ5" s="517"/>
      <c r="BR5" s="517"/>
      <c r="BS5" s="517"/>
      <c r="BT5" s="517"/>
      <c r="BU5" s="517"/>
      <c r="BV5" s="517"/>
      <c r="BW5" s="517"/>
      <c r="BX5" s="517"/>
      <c r="BY5" s="517"/>
      <c r="BZ5" s="517"/>
      <c r="CA5" s="517"/>
      <c r="CB5" s="517"/>
      <c r="CC5" s="517"/>
      <c r="CD5" s="517"/>
      <c r="CE5" s="517"/>
      <c r="CF5" s="517"/>
      <c r="CG5" s="517"/>
      <c r="CH5" s="517"/>
      <c r="CI5" s="517"/>
      <c r="CJ5" s="517"/>
      <c r="CK5" s="517"/>
      <c r="CL5" s="517"/>
      <c r="CM5" s="517"/>
      <c r="CN5" s="517"/>
      <c r="CO5" s="517"/>
      <c r="CP5" s="517"/>
      <c r="CQ5" s="517"/>
      <c r="CR5" s="517"/>
      <c r="CS5" s="517"/>
      <c r="CT5" s="517"/>
      <c r="CU5" s="517"/>
      <c r="CV5" s="517"/>
      <c r="CW5" s="517"/>
      <c r="CX5" s="517"/>
      <c r="CY5" s="517"/>
      <c r="CZ5" s="517"/>
      <c r="DA5" s="517"/>
      <c r="DB5" s="517"/>
      <c r="DC5" s="517"/>
      <c r="DD5" s="517"/>
      <c r="DE5" s="517"/>
      <c r="DF5" s="517"/>
      <c r="DG5" s="517"/>
      <c r="DH5" s="517"/>
      <c r="DI5" s="517"/>
      <c r="DJ5" s="517"/>
      <c r="DK5" s="517"/>
      <c r="DL5" s="517"/>
      <c r="DM5" s="517"/>
      <c r="DN5" s="517"/>
      <c r="DO5" s="517"/>
      <c r="DP5" s="517"/>
      <c r="DQ5" s="517"/>
      <c r="DR5" s="517"/>
      <c r="DS5" s="517"/>
      <c r="DT5" s="517"/>
      <c r="DU5" s="517"/>
      <c r="DV5" s="517"/>
      <c r="DW5" s="517"/>
      <c r="DX5" s="517"/>
      <c r="DY5" s="517"/>
      <c r="DZ5" s="517"/>
      <c r="EA5" s="517"/>
      <c r="EB5" s="517"/>
      <c r="EC5" s="517"/>
      <c r="ED5" s="517"/>
      <c r="EE5" s="517"/>
      <c r="EF5" s="517"/>
      <c r="EG5" s="517"/>
      <c r="EH5" s="517"/>
      <c r="EI5" s="517"/>
      <c r="EJ5" s="517"/>
      <c r="EK5" s="517"/>
      <c r="EL5" s="517"/>
      <c r="EM5" s="517"/>
      <c r="EN5" s="517"/>
      <c r="EO5" s="517"/>
      <c r="EP5" s="517"/>
      <c r="EQ5" s="517"/>
      <c r="ER5" s="517"/>
      <c r="ES5" s="517"/>
      <c r="ET5" s="517"/>
      <c r="EU5" s="517"/>
      <c r="EV5" s="517"/>
      <c r="EW5" s="517"/>
      <c r="EX5" s="517"/>
      <c r="EY5" s="517"/>
      <c r="EZ5" s="517"/>
      <c r="FA5" s="518"/>
      <c r="FB5" s="199"/>
    </row>
    <row r="6" spans="1:158" ht="24.75" customHeight="1" thickBot="1" x14ac:dyDescent="0.3">
      <c r="A6" s="200"/>
      <c r="B6" s="200"/>
      <c r="C6" s="200"/>
      <c r="D6" s="201"/>
      <c r="E6" s="201"/>
      <c r="F6" s="201"/>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t="s">
        <v>489</v>
      </c>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3"/>
      <c r="ES6" s="204"/>
      <c r="ET6" s="200"/>
      <c r="EU6" s="200"/>
      <c r="EV6" s="200"/>
      <c r="EW6" s="200"/>
      <c r="EX6" s="200"/>
      <c r="EY6" s="200"/>
      <c r="EZ6" s="200"/>
      <c r="FA6" s="200"/>
      <c r="FB6" s="199"/>
    </row>
    <row r="7" spans="1:158" ht="27" customHeight="1" thickBot="1" x14ac:dyDescent="0.3">
      <c r="A7" s="557" t="s">
        <v>197</v>
      </c>
      <c r="B7" s="508"/>
      <c r="C7" s="508"/>
      <c r="D7" s="508"/>
      <c r="E7" s="508"/>
      <c r="F7" s="508"/>
      <c r="G7" s="509"/>
      <c r="H7" s="575" t="s">
        <v>198</v>
      </c>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c r="BC7" s="517"/>
      <c r="BD7" s="517"/>
      <c r="BE7" s="517"/>
      <c r="BF7" s="517"/>
      <c r="BG7" s="517"/>
      <c r="BH7" s="517"/>
      <c r="BI7" s="517"/>
      <c r="BJ7" s="517"/>
      <c r="BK7" s="517"/>
      <c r="BL7" s="517"/>
      <c r="BM7" s="517"/>
      <c r="BN7" s="517"/>
      <c r="BO7" s="517"/>
      <c r="BP7" s="517"/>
      <c r="BQ7" s="517"/>
      <c r="BR7" s="517"/>
      <c r="BS7" s="517"/>
      <c r="BT7" s="517"/>
      <c r="BU7" s="517"/>
      <c r="BV7" s="517"/>
      <c r="BW7" s="517"/>
      <c r="BX7" s="517"/>
      <c r="BY7" s="517"/>
      <c r="BZ7" s="517"/>
      <c r="CA7" s="517"/>
      <c r="CB7" s="517"/>
      <c r="CC7" s="517"/>
      <c r="CD7" s="517"/>
      <c r="CE7" s="517"/>
      <c r="CF7" s="517"/>
      <c r="CG7" s="517"/>
      <c r="CH7" s="517"/>
      <c r="CI7" s="517"/>
      <c r="CJ7" s="517"/>
      <c r="CK7" s="517"/>
      <c r="CL7" s="517"/>
      <c r="CM7" s="517"/>
      <c r="CN7" s="517"/>
      <c r="CO7" s="517"/>
      <c r="CP7" s="517"/>
      <c r="CQ7" s="517"/>
      <c r="CR7" s="517"/>
      <c r="CS7" s="517"/>
      <c r="CT7" s="517"/>
      <c r="CU7" s="517"/>
      <c r="CV7" s="517"/>
      <c r="CW7" s="517"/>
      <c r="CX7" s="517"/>
      <c r="CY7" s="517"/>
      <c r="CZ7" s="517"/>
      <c r="DA7" s="517"/>
      <c r="DB7" s="517"/>
      <c r="DC7" s="517"/>
      <c r="DD7" s="517"/>
      <c r="DE7" s="517"/>
      <c r="DF7" s="517"/>
      <c r="DG7" s="517"/>
      <c r="DH7" s="517"/>
      <c r="DI7" s="517"/>
      <c r="DJ7" s="517"/>
      <c r="DK7" s="517"/>
      <c r="DL7" s="517"/>
      <c r="DM7" s="517"/>
      <c r="DN7" s="517"/>
      <c r="DO7" s="517"/>
      <c r="DP7" s="517"/>
      <c r="DQ7" s="517"/>
      <c r="DR7" s="517"/>
      <c r="DS7" s="517"/>
      <c r="DT7" s="517"/>
      <c r="DU7" s="517"/>
      <c r="DV7" s="517"/>
      <c r="DW7" s="517"/>
      <c r="DX7" s="517"/>
      <c r="DY7" s="517"/>
      <c r="DZ7" s="517"/>
      <c r="EA7" s="517"/>
      <c r="EB7" s="517"/>
      <c r="EC7" s="517"/>
      <c r="ED7" s="517"/>
      <c r="EE7" s="517"/>
      <c r="EF7" s="517"/>
      <c r="EG7" s="517"/>
      <c r="EH7" s="517"/>
      <c r="EI7" s="517"/>
      <c r="EJ7" s="517"/>
      <c r="EK7" s="517"/>
      <c r="EL7" s="517"/>
      <c r="EM7" s="517"/>
      <c r="EN7" s="517"/>
      <c r="EO7" s="517"/>
      <c r="EP7" s="517"/>
      <c r="EQ7" s="525"/>
      <c r="ER7" s="548" t="s">
        <v>14</v>
      </c>
      <c r="ES7" s="548" t="s">
        <v>15</v>
      </c>
      <c r="ET7" s="566" t="s">
        <v>16</v>
      </c>
      <c r="EU7" s="547" t="s">
        <v>199</v>
      </c>
      <c r="EV7" s="567" t="s">
        <v>18</v>
      </c>
      <c r="EW7" s="570" t="s">
        <v>19</v>
      </c>
      <c r="EX7" s="549" t="s">
        <v>20</v>
      </c>
      <c r="EY7" s="549" t="s">
        <v>21</v>
      </c>
      <c r="EZ7" s="549" t="s">
        <v>22</v>
      </c>
      <c r="FA7" s="541" t="s">
        <v>23</v>
      </c>
      <c r="FB7" s="205"/>
    </row>
    <row r="8" spans="1:158" ht="27" customHeight="1" thickBot="1" x14ac:dyDescent="0.3">
      <c r="A8" s="513"/>
      <c r="B8" s="514"/>
      <c r="C8" s="514"/>
      <c r="D8" s="514"/>
      <c r="E8" s="514"/>
      <c r="F8" s="514"/>
      <c r="G8" s="515"/>
      <c r="H8" s="576" t="s">
        <v>200</v>
      </c>
      <c r="I8" s="517"/>
      <c r="J8" s="517"/>
      <c r="K8" s="517"/>
      <c r="L8" s="517"/>
      <c r="M8" s="517"/>
      <c r="N8" s="517"/>
      <c r="O8" s="517"/>
      <c r="P8" s="517"/>
      <c r="Q8" s="517"/>
      <c r="R8" s="517"/>
      <c r="S8" s="517"/>
      <c r="T8" s="517"/>
      <c r="U8" s="517"/>
      <c r="V8" s="517"/>
      <c r="W8" s="517"/>
      <c r="X8" s="517"/>
      <c r="Y8" s="517"/>
      <c r="Z8" s="517"/>
      <c r="AA8" s="518"/>
      <c r="AB8" s="613" t="s">
        <v>201</v>
      </c>
      <c r="AC8" s="517"/>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7"/>
      <c r="BC8" s="517"/>
      <c r="BD8" s="517"/>
      <c r="BE8" s="518"/>
      <c r="BF8" s="613" t="s">
        <v>27</v>
      </c>
      <c r="BG8" s="517"/>
      <c r="BH8" s="517"/>
      <c r="BI8" s="517"/>
      <c r="BJ8" s="517"/>
      <c r="BK8" s="517"/>
      <c r="BL8" s="517"/>
      <c r="BM8" s="517"/>
      <c r="BN8" s="517"/>
      <c r="BO8" s="517"/>
      <c r="BP8" s="517"/>
      <c r="BQ8" s="517"/>
      <c r="BR8" s="517"/>
      <c r="BS8" s="517"/>
      <c r="BT8" s="517"/>
      <c r="BU8" s="517"/>
      <c r="BV8" s="517"/>
      <c r="BW8" s="517"/>
      <c r="BX8" s="517"/>
      <c r="BY8" s="517"/>
      <c r="BZ8" s="517"/>
      <c r="CA8" s="517"/>
      <c r="CB8" s="517"/>
      <c r="CC8" s="517"/>
      <c r="CD8" s="517"/>
      <c r="CE8" s="517"/>
      <c r="CF8" s="517"/>
      <c r="CG8" s="517"/>
      <c r="CH8" s="517"/>
      <c r="CI8" s="518"/>
      <c r="CJ8" s="572" t="s">
        <v>28</v>
      </c>
      <c r="CK8" s="573"/>
      <c r="CL8" s="573"/>
      <c r="CM8" s="573"/>
      <c r="CN8" s="573"/>
      <c r="CO8" s="573"/>
      <c r="CP8" s="573"/>
      <c r="CQ8" s="573"/>
      <c r="CR8" s="573"/>
      <c r="CS8" s="573"/>
      <c r="CT8" s="573"/>
      <c r="CU8" s="573"/>
      <c r="CV8" s="573"/>
      <c r="CW8" s="573"/>
      <c r="CX8" s="573"/>
      <c r="CY8" s="573"/>
      <c r="CZ8" s="573"/>
      <c r="DA8" s="573"/>
      <c r="DB8" s="573"/>
      <c r="DC8" s="573"/>
      <c r="DD8" s="573"/>
      <c r="DE8" s="573"/>
      <c r="DF8" s="573"/>
      <c r="DG8" s="573"/>
      <c r="DH8" s="573"/>
      <c r="DI8" s="573"/>
      <c r="DJ8" s="573"/>
      <c r="DK8" s="573"/>
      <c r="DL8" s="573"/>
      <c r="DM8" s="577"/>
      <c r="DN8" s="572" t="s">
        <v>29</v>
      </c>
      <c r="DO8" s="573"/>
      <c r="DP8" s="573"/>
      <c r="DQ8" s="573"/>
      <c r="DR8" s="573"/>
      <c r="DS8" s="573"/>
      <c r="DT8" s="573"/>
      <c r="DU8" s="573"/>
      <c r="DV8" s="573"/>
      <c r="DW8" s="573"/>
      <c r="DX8" s="573"/>
      <c r="DY8" s="573"/>
      <c r="DZ8" s="573"/>
      <c r="EA8" s="573"/>
      <c r="EB8" s="573"/>
      <c r="EC8" s="573"/>
      <c r="ED8" s="573"/>
      <c r="EE8" s="573"/>
      <c r="EF8" s="573"/>
      <c r="EG8" s="573"/>
      <c r="EH8" s="573"/>
      <c r="EI8" s="573"/>
      <c r="EJ8" s="573"/>
      <c r="EK8" s="573"/>
      <c r="EL8" s="573"/>
      <c r="EM8" s="573"/>
      <c r="EN8" s="573"/>
      <c r="EO8" s="573"/>
      <c r="EP8" s="573"/>
      <c r="EQ8" s="574"/>
      <c r="ER8" s="545"/>
      <c r="ES8" s="545"/>
      <c r="ET8" s="545"/>
      <c r="EU8" s="545"/>
      <c r="EV8" s="568"/>
      <c r="EW8" s="571"/>
      <c r="EX8" s="550"/>
      <c r="EY8" s="550"/>
      <c r="EZ8" s="550"/>
      <c r="FA8" s="542"/>
      <c r="FB8" s="205"/>
    </row>
    <row r="9" spans="1:158" ht="98.25" customHeight="1" thickBot="1" x14ac:dyDescent="0.3">
      <c r="A9" s="206" t="s">
        <v>202</v>
      </c>
      <c r="B9" s="207" t="s">
        <v>203</v>
      </c>
      <c r="C9" s="208" t="s">
        <v>204</v>
      </c>
      <c r="D9" s="208" t="s">
        <v>205</v>
      </c>
      <c r="E9" s="208" t="s">
        <v>206</v>
      </c>
      <c r="F9" s="208" t="s">
        <v>207</v>
      </c>
      <c r="G9" s="209" t="s">
        <v>208</v>
      </c>
      <c r="H9" s="210" t="s">
        <v>209</v>
      </c>
      <c r="I9" s="211" t="s">
        <v>210</v>
      </c>
      <c r="J9" s="212" t="s">
        <v>211</v>
      </c>
      <c r="K9" s="211" t="s">
        <v>212</v>
      </c>
      <c r="L9" s="212" t="s">
        <v>213</v>
      </c>
      <c r="M9" s="211" t="s">
        <v>214</v>
      </c>
      <c r="N9" s="212" t="s">
        <v>215</v>
      </c>
      <c r="O9" s="211" t="s">
        <v>216</v>
      </c>
      <c r="P9" s="212" t="s">
        <v>217</v>
      </c>
      <c r="Q9" s="211" t="s">
        <v>218</v>
      </c>
      <c r="R9" s="212" t="s">
        <v>219</v>
      </c>
      <c r="S9" s="211" t="s">
        <v>220</v>
      </c>
      <c r="T9" s="212" t="s">
        <v>221</v>
      </c>
      <c r="U9" s="211" t="s">
        <v>222</v>
      </c>
      <c r="V9" s="213" t="s">
        <v>223</v>
      </c>
      <c r="W9" s="214" t="s">
        <v>54</v>
      </c>
      <c r="X9" s="215" t="s">
        <v>55</v>
      </c>
      <c r="Y9" s="216" t="s">
        <v>56</v>
      </c>
      <c r="Z9" s="217" t="s">
        <v>57</v>
      </c>
      <c r="AA9" s="216" t="s">
        <v>58</v>
      </c>
      <c r="AB9" s="218" t="s">
        <v>224</v>
      </c>
      <c r="AC9" s="211" t="s">
        <v>225</v>
      </c>
      <c r="AD9" s="212" t="s">
        <v>226</v>
      </c>
      <c r="AE9" s="211" t="s">
        <v>227</v>
      </c>
      <c r="AF9" s="212" t="s">
        <v>228</v>
      </c>
      <c r="AG9" s="211" t="s">
        <v>229</v>
      </c>
      <c r="AH9" s="212" t="s">
        <v>230</v>
      </c>
      <c r="AI9" s="211" t="s">
        <v>231</v>
      </c>
      <c r="AJ9" s="212" t="s">
        <v>232</v>
      </c>
      <c r="AK9" s="211" t="s">
        <v>233</v>
      </c>
      <c r="AL9" s="212" t="s">
        <v>234</v>
      </c>
      <c r="AM9" s="211" t="s">
        <v>235</v>
      </c>
      <c r="AN9" s="212" t="s">
        <v>236</v>
      </c>
      <c r="AO9" s="211" t="s">
        <v>237</v>
      </c>
      <c r="AP9" s="212" t="s">
        <v>238</v>
      </c>
      <c r="AQ9" s="211" t="s">
        <v>239</v>
      </c>
      <c r="AR9" s="212" t="s">
        <v>240</v>
      </c>
      <c r="AS9" s="211" t="s">
        <v>241</v>
      </c>
      <c r="AT9" s="212" t="s">
        <v>242</v>
      </c>
      <c r="AU9" s="211" t="s">
        <v>243</v>
      </c>
      <c r="AV9" s="212" t="s">
        <v>244</v>
      </c>
      <c r="AW9" s="211" t="s">
        <v>245</v>
      </c>
      <c r="AX9" s="212" t="s">
        <v>246</v>
      </c>
      <c r="AY9" s="211" t="s">
        <v>247</v>
      </c>
      <c r="AZ9" s="213" t="s">
        <v>248</v>
      </c>
      <c r="BA9" s="214" t="s">
        <v>54</v>
      </c>
      <c r="BB9" s="215" t="s">
        <v>84</v>
      </c>
      <c r="BC9" s="216" t="s">
        <v>85</v>
      </c>
      <c r="BD9" s="217" t="s">
        <v>86</v>
      </c>
      <c r="BE9" s="216" t="s">
        <v>87</v>
      </c>
      <c r="BF9" s="218" t="s">
        <v>249</v>
      </c>
      <c r="BG9" s="211" t="s">
        <v>250</v>
      </c>
      <c r="BH9" s="212" t="s">
        <v>251</v>
      </c>
      <c r="BI9" s="211" t="s">
        <v>252</v>
      </c>
      <c r="BJ9" s="212" t="s">
        <v>253</v>
      </c>
      <c r="BK9" s="211" t="s">
        <v>254</v>
      </c>
      <c r="BL9" s="212" t="s">
        <v>255</v>
      </c>
      <c r="BM9" s="211" t="s">
        <v>256</v>
      </c>
      <c r="BN9" s="212" t="s">
        <v>257</v>
      </c>
      <c r="BO9" s="211" t="s">
        <v>258</v>
      </c>
      <c r="BP9" s="212" t="s">
        <v>259</v>
      </c>
      <c r="BQ9" s="211" t="s">
        <v>260</v>
      </c>
      <c r="BR9" s="212" t="s">
        <v>261</v>
      </c>
      <c r="BS9" s="211" t="s">
        <v>262</v>
      </c>
      <c r="BT9" s="212" t="s">
        <v>263</v>
      </c>
      <c r="BU9" s="211" t="s">
        <v>264</v>
      </c>
      <c r="BV9" s="212" t="s">
        <v>265</v>
      </c>
      <c r="BW9" s="211" t="s">
        <v>266</v>
      </c>
      <c r="BX9" s="212" t="s">
        <v>267</v>
      </c>
      <c r="BY9" s="211" t="s">
        <v>268</v>
      </c>
      <c r="BZ9" s="212" t="s">
        <v>269</v>
      </c>
      <c r="CA9" s="211" t="s">
        <v>270</v>
      </c>
      <c r="CB9" s="212" t="s">
        <v>271</v>
      </c>
      <c r="CC9" s="211" t="s">
        <v>272</v>
      </c>
      <c r="CD9" s="213" t="s">
        <v>273</v>
      </c>
      <c r="CE9" s="214" t="s">
        <v>54</v>
      </c>
      <c r="CF9" s="215" t="s">
        <v>113</v>
      </c>
      <c r="CG9" s="216" t="s">
        <v>114</v>
      </c>
      <c r="CH9" s="217" t="s">
        <v>115</v>
      </c>
      <c r="CI9" s="216" t="s">
        <v>116</v>
      </c>
      <c r="CJ9" s="218" t="s">
        <v>274</v>
      </c>
      <c r="CK9" s="211" t="s">
        <v>275</v>
      </c>
      <c r="CL9" s="212" t="s">
        <v>276</v>
      </c>
      <c r="CM9" s="211" t="s">
        <v>277</v>
      </c>
      <c r="CN9" s="212" t="s">
        <v>278</v>
      </c>
      <c r="CO9" s="211" t="s">
        <v>279</v>
      </c>
      <c r="CP9" s="212" t="s">
        <v>280</v>
      </c>
      <c r="CQ9" s="211" t="s">
        <v>281</v>
      </c>
      <c r="CR9" s="212" t="s">
        <v>282</v>
      </c>
      <c r="CS9" s="211" t="s">
        <v>283</v>
      </c>
      <c r="CT9" s="212" t="s">
        <v>284</v>
      </c>
      <c r="CU9" s="211" t="s">
        <v>285</v>
      </c>
      <c r="CV9" s="212" t="s">
        <v>286</v>
      </c>
      <c r="CW9" s="211" t="s">
        <v>287</v>
      </c>
      <c r="CX9" s="212" t="s">
        <v>288</v>
      </c>
      <c r="CY9" s="211" t="s">
        <v>289</v>
      </c>
      <c r="CZ9" s="212" t="s">
        <v>290</v>
      </c>
      <c r="DA9" s="211" t="s">
        <v>291</v>
      </c>
      <c r="DB9" s="212" t="s">
        <v>292</v>
      </c>
      <c r="DC9" s="211" t="s">
        <v>293</v>
      </c>
      <c r="DD9" s="212" t="s">
        <v>294</v>
      </c>
      <c r="DE9" s="211" t="s">
        <v>295</v>
      </c>
      <c r="DF9" s="212" t="s">
        <v>296</v>
      </c>
      <c r="DG9" s="211" t="s">
        <v>297</v>
      </c>
      <c r="DH9" s="212" t="s">
        <v>298</v>
      </c>
      <c r="DI9" s="219" t="s">
        <v>54</v>
      </c>
      <c r="DJ9" s="220" t="s">
        <v>142</v>
      </c>
      <c r="DK9" s="221" t="s">
        <v>143</v>
      </c>
      <c r="DL9" s="220" t="s">
        <v>144</v>
      </c>
      <c r="DM9" s="221" t="s">
        <v>145</v>
      </c>
      <c r="DN9" s="218" t="s">
        <v>299</v>
      </c>
      <c r="DO9" s="211" t="s">
        <v>300</v>
      </c>
      <c r="DP9" s="212" t="s">
        <v>301</v>
      </c>
      <c r="DQ9" s="211" t="s">
        <v>302</v>
      </c>
      <c r="DR9" s="212" t="s">
        <v>303</v>
      </c>
      <c r="DS9" s="211" t="s">
        <v>304</v>
      </c>
      <c r="DT9" s="212" t="s">
        <v>305</v>
      </c>
      <c r="DU9" s="211" t="s">
        <v>306</v>
      </c>
      <c r="DV9" s="212" t="s">
        <v>307</v>
      </c>
      <c r="DW9" s="211" t="s">
        <v>308</v>
      </c>
      <c r="DX9" s="212" t="s">
        <v>309</v>
      </c>
      <c r="DY9" s="211" t="s">
        <v>310</v>
      </c>
      <c r="DZ9" s="212" t="s">
        <v>311</v>
      </c>
      <c r="EA9" s="211" t="s">
        <v>312</v>
      </c>
      <c r="EB9" s="212" t="s">
        <v>313</v>
      </c>
      <c r="EC9" s="211" t="s">
        <v>314</v>
      </c>
      <c r="ED9" s="212" t="s">
        <v>315</v>
      </c>
      <c r="EE9" s="211" t="s">
        <v>316</v>
      </c>
      <c r="EF9" s="212" t="s">
        <v>317</v>
      </c>
      <c r="EG9" s="211" t="s">
        <v>318</v>
      </c>
      <c r="EH9" s="212" t="s">
        <v>319</v>
      </c>
      <c r="EI9" s="211" t="s">
        <v>320</v>
      </c>
      <c r="EJ9" s="212" t="s">
        <v>321</v>
      </c>
      <c r="EK9" s="211" t="s">
        <v>322</v>
      </c>
      <c r="EL9" s="212" t="s">
        <v>323</v>
      </c>
      <c r="EM9" s="219" t="s">
        <v>54</v>
      </c>
      <c r="EN9" s="222" t="s">
        <v>171</v>
      </c>
      <c r="EO9" s="221" t="s">
        <v>172</v>
      </c>
      <c r="EP9" s="220" t="s">
        <v>173</v>
      </c>
      <c r="EQ9" s="221" t="s">
        <v>174</v>
      </c>
      <c r="ER9" s="546"/>
      <c r="ES9" s="546"/>
      <c r="ET9" s="546"/>
      <c r="EU9" s="546"/>
      <c r="EV9" s="569"/>
      <c r="EW9" s="571"/>
      <c r="EX9" s="565"/>
      <c r="EY9" s="565"/>
      <c r="EZ9" s="565"/>
      <c r="FA9" s="543"/>
      <c r="FB9" s="223"/>
    </row>
    <row r="10" spans="1:158" ht="24.75" customHeight="1" x14ac:dyDescent="0.25">
      <c r="A10" s="609" t="s">
        <v>324</v>
      </c>
      <c r="B10" s="582">
        <v>1</v>
      </c>
      <c r="C10" s="584" t="s">
        <v>325</v>
      </c>
      <c r="D10" s="584" t="s">
        <v>326</v>
      </c>
      <c r="E10" s="589">
        <v>162</v>
      </c>
      <c r="F10" s="224" t="s">
        <v>327</v>
      </c>
      <c r="G10" s="427">
        <f>AA10+BE10+CI10+DM10+EP10</f>
        <v>5</v>
      </c>
      <c r="H10" s="428">
        <v>0.5</v>
      </c>
      <c r="I10" s="428"/>
      <c r="J10" s="429"/>
      <c r="K10" s="428">
        <v>0.5</v>
      </c>
      <c r="L10" s="429">
        <v>0</v>
      </c>
      <c r="M10" s="428">
        <v>0.5</v>
      </c>
      <c r="N10" s="429">
        <v>0</v>
      </c>
      <c r="O10" s="428">
        <v>0.5</v>
      </c>
      <c r="P10" s="428">
        <v>0.2</v>
      </c>
      <c r="Q10" s="428">
        <f>+O10</f>
        <v>0.5</v>
      </c>
      <c r="R10" s="428">
        <f>+P10</f>
        <v>0.2</v>
      </c>
      <c r="S10" s="428">
        <f>+Q10</f>
        <v>0.5</v>
      </c>
      <c r="T10" s="428">
        <v>0.4</v>
      </c>
      <c r="U10" s="428">
        <v>0.5</v>
      </c>
      <c r="V10" s="428">
        <v>0.5</v>
      </c>
      <c r="W10" s="430"/>
      <c r="X10" s="430"/>
      <c r="Y10" s="430"/>
      <c r="Z10" s="428">
        <v>0.5</v>
      </c>
      <c r="AA10" s="428">
        <v>0.5</v>
      </c>
      <c r="AB10" s="428">
        <v>2.5</v>
      </c>
      <c r="AC10" s="428">
        <v>0</v>
      </c>
      <c r="AD10" s="428">
        <v>0</v>
      </c>
      <c r="AE10" s="428">
        <v>0</v>
      </c>
      <c r="AF10" s="428">
        <f>+AD10</f>
        <v>0</v>
      </c>
      <c r="AG10" s="428">
        <v>0.25</v>
      </c>
      <c r="AH10" s="428">
        <v>0.02</v>
      </c>
      <c r="AI10" s="428">
        <v>0.48</v>
      </c>
      <c r="AJ10" s="428">
        <v>0.48</v>
      </c>
      <c r="AK10" s="428">
        <v>0.25</v>
      </c>
      <c r="AL10" s="428">
        <v>0.25</v>
      </c>
      <c r="AM10" s="428">
        <v>0.25</v>
      </c>
      <c r="AN10" s="428">
        <v>0.25</v>
      </c>
      <c r="AO10" s="428">
        <v>0.25</v>
      </c>
      <c r="AP10" s="428">
        <v>0.25</v>
      </c>
      <c r="AQ10" s="428"/>
      <c r="AR10" s="428"/>
      <c r="AS10" s="428"/>
      <c r="AT10" s="428">
        <v>0</v>
      </c>
      <c r="AU10" s="428"/>
      <c r="AV10" s="428"/>
      <c r="AW10" s="428"/>
      <c r="AX10" s="428"/>
      <c r="AY10" s="428">
        <v>0.02</v>
      </c>
      <c r="AZ10" s="428">
        <v>0.25</v>
      </c>
      <c r="BA10" s="428">
        <f t="shared" ref="BA10:BA16" si="0">AC10+AE10+AG10+AI10+AK10+AM10+AO10+AQ10+AS10+AU10+AW10+AY10</f>
        <v>1.5</v>
      </c>
      <c r="BB10" s="428">
        <f t="shared" ref="BB10:BC16" si="1">AC10+AE10+AG10+AI10+AK10+AM10+AO10+AQ10+AS10+AU10+AW10+AY10</f>
        <v>1.5</v>
      </c>
      <c r="BC10" s="428">
        <f t="shared" si="1"/>
        <v>1.5</v>
      </c>
      <c r="BD10" s="428">
        <f t="shared" ref="BD10:BD16" si="2">BA10</f>
        <v>1.5</v>
      </c>
      <c r="BE10" s="428">
        <f t="shared" ref="BE10:BE16" si="3">BC10</f>
        <v>1.5</v>
      </c>
      <c r="BF10" s="428">
        <v>2</v>
      </c>
      <c r="BG10" s="428"/>
      <c r="BH10" s="428"/>
      <c r="BI10" s="428"/>
      <c r="BJ10" s="428">
        <v>0</v>
      </c>
      <c r="BK10" s="428"/>
      <c r="BL10" s="428">
        <v>0</v>
      </c>
      <c r="BM10" s="428"/>
      <c r="BN10" s="428"/>
      <c r="BO10" s="428"/>
      <c r="BP10" s="428"/>
      <c r="BQ10" s="428">
        <v>1</v>
      </c>
      <c r="BR10" s="428">
        <v>0</v>
      </c>
      <c r="BS10" s="428"/>
      <c r="BT10" s="428">
        <v>0</v>
      </c>
      <c r="BU10" s="428"/>
      <c r="BV10" s="428"/>
      <c r="BW10" s="428"/>
      <c r="BX10" s="428">
        <v>1</v>
      </c>
      <c r="BY10" s="428"/>
      <c r="BZ10" s="428">
        <v>0</v>
      </c>
      <c r="CA10" s="428"/>
      <c r="CB10" s="428">
        <v>1</v>
      </c>
      <c r="CC10" s="428">
        <v>2</v>
      </c>
      <c r="CD10" s="428">
        <v>1</v>
      </c>
      <c r="CE10" s="428">
        <f t="shared" ref="CE10:CE16" si="4">+CC10+CA10+BY10+BW10+BU10+BS10+BQ10+BO10+BM10+BK10+BI10+BG10</f>
        <v>3</v>
      </c>
      <c r="CF10" s="428">
        <f t="shared" ref="CF10:CF22" si="5">BG10+BI10+BK10+BM10+BO10+BQ10+BS10+BU10+BW10+BY10+CA10+CC10</f>
        <v>3</v>
      </c>
      <c r="CG10" s="428">
        <f t="shared" ref="CG10:CG22" si="6">BH10+BJ10+BL10+BN10+BP10+BR10+BT10+BV10+BX10+BZ10+CB10+CD10</f>
        <v>3</v>
      </c>
      <c r="CH10" s="428">
        <f>+CC10+CA10+BY10+BW10+BU10+BS10+BQ10+BO10+BM10+BK10+BI10+BG10</f>
        <v>3</v>
      </c>
      <c r="CI10" s="428">
        <f>CG10</f>
        <v>3</v>
      </c>
      <c r="CJ10" s="428">
        <v>0</v>
      </c>
      <c r="CK10" s="428">
        <v>0</v>
      </c>
      <c r="CL10" s="428">
        <v>0</v>
      </c>
      <c r="CM10" s="428">
        <v>0</v>
      </c>
      <c r="CN10" s="428">
        <v>0</v>
      </c>
      <c r="CO10" s="428">
        <v>0</v>
      </c>
      <c r="CP10" s="428">
        <v>0</v>
      </c>
      <c r="CQ10" s="428">
        <v>0</v>
      </c>
      <c r="CR10" s="428">
        <v>0</v>
      </c>
      <c r="CS10" s="428">
        <v>0</v>
      </c>
      <c r="CT10" s="428">
        <v>0</v>
      </c>
      <c r="CU10" s="428">
        <v>0</v>
      </c>
      <c r="CV10" s="428">
        <v>0</v>
      </c>
      <c r="CW10" s="428">
        <v>0</v>
      </c>
      <c r="CX10" s="428">
        <v>0</v>
      </c>
      <c r="CY10" s="428">
        <v>0</v>
      </c>
      <c r="CZ10" s="428">
        <v>0</v>
      </c>
      <c r="DA10" s="428"/>
      <c r="DB10" s="428"/>
      <c r="DC10" s="428"/>
      <c r="DD10" s="428"/>
      <c r="DE10" s="428"/>
      <c r="DF10" s="428"/>
      <c r="DG10" s="428"/>
      <c r="DH10" s="428"/>
      <c r="DI10" s="428">
        <f>+DG10+DE10+DC10+DA10+CY10+CW10+CU10+CS10+CQ10+CO10+CM10+CK10</f>
        <v>0</v>
      </c>
      <c r="DJ10" s="428">
        <f>+CK10+CM10+CO10+CQ10+CS10+CU10+CW10+CY10+DA10+DC10+DE10</f>
        <v>0</v>
      </c>
      <c r="DK10" s="428">
        <f>+CL10+CN10+CP10+CR10+CT10+CV10+CX10+CZ10+DB10+DD10+DF10</f>
        <v>0</v>
      </c>
      <c r="DL10" s="428">
        <f>+DJ10</f>
        <v>0</v>
      </c>
      <c r="DM10" s="428">
        <f>+DK10</f>
        <v>0</v>
      </c>
      <c r="DN10" s="428"/>
      <c r="DO10" s="429"/>
      <c r="DP10" s="429"/>
      <c r="DQ10" s="429"/>
      <c r="DR10" s="429"/>
      <c r="DS10" s="431"/>
      <c r="DT10" s="431"/>
      <c r="DU10" s="429"/>
      <c r="DV10" s="429"/>
      <c r="DW10" s="429"/>
      <c r="DX10" s="429"/>
      <c r="DY10" s="429"/>
      <c r="DZ10" s="429"/>
      <c r="EA10" s="429"/>
      <c r="EB10" s="429"/>
      <c r="EC10" s="429"/>
      <c r="ED10" s="429"/>
      <c r="EE10" s="429"/>
      <c r="EF10" s="429"/>
      <c r="EG10" s="429"/>
      <c r="EH10" s="429"/>
      <c r="EI10" s="429"/>
      <c r="EJ10" s="429"/>
      <c r="EK10" s="429"/>
      <c r="EL10" s="429"/>
      <c r="EM10" s="432"/>
      <c r="EN10" s="432"/>
      <c r="EO10" s="432"/>
      <c r="EP10" s="432"/>
      <c r="EQ10" s="432"/>
      <c r="ER10" s="134" t="s">
        <v>713</v>
      </c>
      <c r="ES10" s="134" t="s">
        <v>713</v>
      </c>
      <c r="ET10" s="134" t="s">
        <v>713</v>
      </c>
      <c r="EU10" s="433">
        <f>(+EO10+DM10+CI10+BE10+AA10)/(Z10+BD10+CH10+DL10+EN10)</f>
        <v>1</v>
      </c>
      <c r="EV10" s="433">
        <f>(DM10+CI10+BE10+AA10+EQ10)/G10</f>
        <v>1</v>
      </c>
      <c r="EW10" s="580" t="s">
        <v>742</v>
      </c>
      <c r="EX10" s="579" t="s">
        <v>180</v>
      </c>
      <c r="EY10" s="579" t="s">
        <v>180</v>
      </c>
      <c r="EZ10" s="578" t="s">
        <v>732</v>
      </c>
      <c r="FA10" s="578" t="s">
        <v>746</v>
      </c>
      <c r="FB10" s="225"/>
    </row>
    <row r="11" spans="1:158" ht="24.75" customHeight="1" x14ac:dyDescent="0.25">
      <c r="A11" s="545"/>
      <c r="B11" s="571"/>
      <c r="C11" s="550"/>
      <c r="D11" s="550"/>
      <c r="E11" s="542"/>
      <c r="F11" s="226" t="s">
        <v>328</v>
      </c>
      <c r="G11" s="434">
        <f>AA11+BE11+CI11+DM11+EP11</f>
        <v>624534167</v>
      </c>
      <c r="H11" s="434">
        <v>100000000</v>
      </c>
      <c r="I11" s="434"/>
      <c r="J11" s="434"/>
      <c r="K11" s="434">
        <v>100000000</v>
      </c>
      <c r="L11" s="434">
        <v>0</v>
      </c>
      <c r="M11" s="434">
        <v>100000000</v>
      </c>
      <c r="N11" s="434">
        <v>54304000</v>
      </c>
      <c r="O11" s="434">
        <v>100000000</v>
      </c>
      <c r="P11" s="434">
        <v>62272000</v>
      </c>
      <c r="Q11" s="434">
        <v>100000000</v>
      </c>
      <c r="R11" s="434">
        <v>62272000</v>
      </c>
      <c r="S11" s="434">
        <v>100000000</v>
      </c>
      <c r="T11" s="434">
        <f>+R11</f>
        <v>62272000</v>
      </c>
      <c r="U11" s="434">
        <v>78504000</v>
      </c>
      <c r="V11" s="434">
        <v>78504000</v>
      </c>
      <c r="W11" s="434"/>
      <c r="X11" s="434"/>
      <c r="Y11" s="434"/>
      <c r="Z11" s="434">
        <v>78504000</v>
      </c>
      <c r="AA11" s="434">
        <v>78504000</v>
      </c>
      <c r="AB11" s="434">
        <v>700000000</v>
      </c>
      <c r="AC11" s="434">
        <v>0</v>
      </c>
      <c r="AD11" s="434">
        <v>0</v>
      </c>
      <c r="AE11" s="434">
        <v>0</v>
      </c>
      <c r="AF11" s="434">
        <v>0</v>
      </c>
      <c r="AG11" s="434">
        <v>0</v>
      </c>
      <c r="AH11" s="434">
        <v>0</v>
      </c>
      <c r="AI11" s="434">
        <v>0</v>
      </c>
      <c r="AJ11" s="434">
        <v>0</v>
      </c>
      <c r="AK11" s="434">
        <v>0</v>
      </c>
      <c r="AL11" s="434">
        <v>0</v>
      </c>
      <c r="AM11" s="434"/>
      <c r="AN11" s="434">
        <v>0</v>
      </c>
      <c r="AO11" s="434"/>
      <c r="AP11" s="434"/>
      <c r="AQ11" s="434"/>
      <c r="AR11" s="434"/>
      <c r="AS11" s="434">
        <v>11508000</v>
      </c>
      <c r="AT11" s="434"/>
      <c r="AU11" s="434">
        <v>11508000</v>
      </c>
      <c r="AV11" s="434">
        <v>7672000</v>
      </c>
      <c r="AW11" s="434"/>
      <c r="AX11" s="435"/>
      <c r="AY11" s="434"/>
      <c r="AZ11" s="434"/>
      <c r="BA11" s="434">
        <f t="shared" si="0"/>
        <v>23016000</v>
      </c>
      <c r="BB11" s="434">
        <f t="shared" si="1"/>
        <v>23016000</v>
      </c>
      <c r="BC11" s="434">
        <f t="shared" si="1"/>
        <v>7672000</v>
      </c>
      <c r="BD11" s="434">
        <f t="shared" si="2"/>
        <v>23016000</v>
      </c>
      <c r="BE11" s="434">
        <f t="shared" si="3"/>
        <v>7672000</v>
      </c>
      <c r="BF11" s="434">
        <v>484062100</v>
      </c>
      <c r="BG11" s="434">
        <v>478551000</v>
      </c>
      <c r="BH11" s="434">
        <v>478551000</v>
      </c>
      <c r="BI11" s="434"/>
      <c r="BJ11" s="434">
        <v>0</v>
      </c>
      <c r="BK11" s="434"/>
      <c r="BL11" s="434"/>
      <c r="BM11" s="434"/>
      <c r="BN11" s="436"/>
      <c r="BO11" s="436"/>
      <c r="BP11" s="436"/>
      <c r="BQ11" s="436"/>
      <c r="BR11" s="436"/>
      <c r="BS11" s="436"/>
      <c r="BT11" s="436"/>
      <c r="BU11" s="436"/>
      <c r="BV11" s="436"/>
      <c r="BW11" s="436">
        <v>58376133</v>
      </c>
      <c r="BX11" s="436">
        <v>23720700</v>
      </c>
      <c r="BY11" s="436">
        <v>5511100</v>
      </c>
      <c r="BZ11" s="436"/>
      <c r="CA11" s="436"/>
      <c r="CB11" s="436">
        <v>13541333</v>
      </c>
      <c r="CC11" s="436">
        <v>-3504800</v>
      </c>
      <c r="CD11" s="436">
        <v>22545134</v>
      </c>
      <c r="CE11" s="434">
        <f t="shared" si="4"/>
        <v>538933433</v>
      </c>
      <c r="CF11" s="434">
        <f t="shared" si="5"/>
        <v>538933433</v>
      </c>
      <c r="CG11" s="434">
        <f t="shared" si="6"/>
        <v>538358167</v>
      </c>
      <c r="CH11" s="437">
        <v>538933433</v>
      </c>
      <c r="CI11" s="434">
        <v>538358167</v>
      </c>
      <c r="CJ11" s="434">
        <v>522313000</v>
      </c>
      <c r="CK11" s="438"/>
      <c r="CL11" s="438"/>
      <c r="CM11" s="438"/>
      <c r="CN11" s="438"/>
      <c r="CO11" s="438"/>
      <c r="CP11" s="438"/>
      <c r="CQ11" s="438"/>
      <c r="CR11" s="438"/>
      <c r="CS11" s="438"/>
      <c r="CT11" s="438"/>
      <c r="CU11" s="438"/>
      <c r="CV11" s="438"/>
      <c r="CW11" s="438"/>
      <c r="CX11" s="439"/>
      <c r="CY11" s="439"/>
      <c r="CZ11" s="439"/>
      <c r="DA11" s="439"/>
      <c r="DB11" s="439"/>
      <c r="DC11" s="439"/>
      <c r="DD11" s="439"/>
      <c r="DE11" s="439"/>
      <c r="DF11" s="439"/>
      <c r="DG11" s="439"/>
      <c r="DH11" s="439"/>
      <c r="DI11" s="439">
        <f t="shared" ref="DI11:DI21" si="7">+DG11+DE11+DC11+DA11+CY11+CW11+CU11+CS11+CQ11+CO11+CM11+CK11</f>
        <v>0</v>
      </c>
      <c r="DJ11" s="439">
        <f t="shared" ref="DJ11:DJ51" si="8">+CK11+CM11+CO11+CQ11+CS11+CU11+CW11+CY11+DA11+DC11+DE11</f>
        <v>0</v>
      </c>
      <c r="DK11" s="439">
        <f t="shared" ref="DK11:DK51" si="9">+CL11+CN11+CP11+CR11+CT11+CV11+CX11+CZ11+DB11+DD11+DF11</f>
        <v>0</v>
      </c>
      <c r="DL11" s="439">
        <f t="shared" ref="DL11:DM16" si="10">+DJ11</f>
        <v>0</v>
      </c>
      <c r="DM11" s="439">
        <f t="shared" si="10"/>
        <v>0</v>
      </c>
      <c r="DN11" s="440"/>
      <c r="DO11" s="436"/>
      <c r="DP11" s="436"/>
      <c r="DQ11" s="436"/>
      <c r="DR11" s="436"/>
      <c r="DS11" s="441"/>
      <c r="DT11" s="441"/>
      <c r="DU11" s="436"/>
      <c r="DV11" s="436"/>
      <c r="DW11" s="436"/>
      <c r="DX11" s="436"/>
      <c r="DY11" s="436"/>
      <c r="DZ11" s="436"/>
      <c r="EA11" s="436"/>
      <c r="EB11" s="436"/>
      <c r="EC11" s="436"/>
      <c r="ED11" s="436"/>
      <c r="EE11" s="436"/>
      <c r="EF11" s="436"/>
      <c r="EG11" s="436"/>
      <c r="EH11" s="436"/>
      <c r="EI11" s="436"/>
      <c r="EJ11" s="436"/>
      <c r="EK11" s="436"/>
      <c r="EL11" s="436"/>
      <c r="EM11" s="442"/>
      <c r="EN11" s="432"/>
      <c r="EO11" s="432"/>
      <c r="EP11" s="432"/>
      <c r="EQ11" s="432"/>
      <c r="ER11" s="134" t="s">
        <v>713</v>
      </c>
      <c r="ES11" s="134" t="s">
        <v>713</v>
      </c>
      <c r="ET11" s="134" t="s">
        <v>713</v>
      </c>
      <c r="EU11" s="433">
        <f t="shared" ref="EU11:EU15" si="11">(+EO11+DM11+CI11+BE11+AA11)/(Z11+BD11+CH11+DL11+EN11)</f>
        <v>0.97514375725112246</v>
      </c>
      <c r="EV11" s="433">
        <f t="shared" ref="EV11" si="12">(DM11+CI11+BE11+AA11+EQ11)/G11</f>
        <v>1</v>
      </c>
      <c r="EW11" s="588"/>
      <c r="EX11" s="579"/>
      <c r="EY11" s="579"/>
      <c r="EZ11" s="578"/>
      <c r="FA11" s="578"/>
      <c r="FB11" s="225"/>
    </row>
    <row r="12" spans="1:158" ht="24.75" customHeight="1" x14ac:dyDescent="0.25">
      <c r="A12" s="545"/>
      <c r="B12" s="571"/>
      <c r="C12" s="550"/>
      <c r="D12" s="550"/>
      <c r="E12" s="542"/>
      <c r="F12" s="227" t="s">
        <v>187</v>
      </c>
      <c r="G12" s="429"/>
      <c r="H12" s="434"/>
      <c r="I12" s="434"/>
      <c r="J12" s="434"/>
      <c r="K12" s="434"/>
      <c r="L12" s="434"/>
      <c r="M12" s="434"/>
      <c r="N12" s="434"/>
      <c r="O12" s="434"/>
      <c r="P12" s="434"/>
      <c r="Q12" s="434"/>
      <c r="R12" s="434"/>
      <c r="S12" s="434"/>
      <c r="T12" s="434"/>
      <c r="U12" s="434"/>
      <c r="V12" s="434"/>
      <c r="W12" s="434"/>
      <c r="X12" s="434"/>
      <c r="Y12" s="434"/>
      <c r="Z12" s="434"/>
      <c r="AA12" s="434"/>
      <c r="AB12" s="434"/>
      <c r="AC12" s="434">
        <v>0</v>
      </c>
      <c r="AD12" s="434">
        <v>0</v>
      </c>
      <c r="AE12" s="434">
        <v>0</v>
      </c>
      <c r="AF12" s="434">
        <v>0</v>
      </c>
      <c r="AG12" s="434">
        <v>0</v>
      </c>
      <c r="AH12" s="434">
        <v>0</v>
      </c>
      <c r="AI12" s="434">
        <v>0</v>
      </c>
      <c r="AJ12" s="434">
        <v>0</v>
      </c>
      <c r="AK12" s="434">
        <v>0</v>
      </c>
      <c r="AL12" s="434">
        <v>0</v>
      </c>
      <c r="AM12" s="434">
        <v>0</v>
      </c>
      <c r="AN12" s="434">
        <v>0</v>
      </c>
      <c r="AO12" s="434"/>
      <c r="AP12" s="434"/>
      <c r="AQ12" s="434"/>
      <c r="AR12" s="434"/>
      <c r="AS12" s="434"/>
      <c r="AT12" s="434"/>
      <c r="AU12" s="434">
        <v>3836000</v>
      </c>
      <c r="AV12" s="434"/>
      <c r="AW12" s="434">
        <f>+AU11/3</f>
        <v>3836000</v>
      </c>
      <c r="AX12" s="435"/>
      <c r="AY12" s="434">
        <v>15344000</v>
      </c>
      <c r="AZ12" s="434"/>
      <c r="BA12" s="434">
        <f t="shared" si="0"/>
        <v>23016000</v>
      </c>
      <c r="BB12" s="434">
        <f t="shared" si="1"/>
        <v>23016000</v>
      </c>
      <c r="BC12" s="434">
        <f t="shared" si="1"/>
        <v>0</v>
      </c>
      <c r="BD12" s="434">
        <f t="shared" si="2"/>
        <v>23016000</v>
      </c>
      <c r="BE12" s="434">
        <f t="shared" si="3"/>
        <v>0</v>
      </c>
      <c r="BF12" s="434">
        <v>0</v>
      </c>
      <c r="BG12" s="434"/>
      <c r="BH12" s="434"/>
      <c r="BI12" s="434"/>
      <c r="BJ12" s="434"/>
      <c r="BK12" s="434"/>
      <c r="BL12" s="434">
        <v>45186433</v>
      </c>
      <c r="BM12" s="434"/>
      <c r="BN12" s="436">
        <v>42725000</v>
      </c>
      <c r="BO12" s="436"/>
      <c r="BP12" s="436">
        <v>50551000</v>
      </c>
      <c r="BQ12" s="436"/>
      <c r="BR12" s="436">
        <v>46638000</v>
      </c>
      <c r="BS12" s="436"/>
      <c r="BT12" s="436">
        <v>46638000</v>
      </c>
      <c r="BU12" s="436"/>
      <c r="BV12" s="436">
        <v>39893000</v>
      </c>
      <c r="BW12" s="436"/>
      <c r="BX12" s="436">
        <v>46638000</v>
      </c>
      <c r="BY12" s="436"/>
      <c r="BZ12" s="436">
        <v>50674733</v>
      </c>
      <c r="CA12" s="436"/>
      <c r="CB12" s="436">
        <v>46638000</v>
      </c>
      <c r="CC12" s="436"/>
      <c r="CD12" s="436">
        <v>68283000</v>
      </c>
      <c r="CE12" s="434">
        <f t="shared" si="4"/>
        <v>0</v>
      </c>
      <c r="CF12" s="434">
        <f t="shared" si="5"/>
        <v>0</v>
      </c>
      <c r="CG12" s="434">
        <f t="shared" si="6"/>
        <v>483865166</v>
      </c>
      <c r="CH12" s="434">
        <f>+CC12+CA12+BY12+BW12+BU12+BS12+BQ12+BO12+BM12+BK12+BI12+BG12</f>
        <v>0</v>
      </c>
      <c r="CI12" s="434">
        <f>CG12</f>
        <v>483865166</v>
      </c>
      <c r="CJ12" s="434">
        <v>0</v>
      </c>
      <c r="CK12" s="434"/>
      <c r="CL12" s="434"/>
      <c r="CM12" s="434"/>
      <c r="CN12" s="434"/>
      <c r="CO12" s="434"/>
      <c r="CP12" s="434"/>
      <c r="CQ12" s="434"/>
      <c r="CR12" s="434"/>
      <c r="CS12" s="434"/>
      <c r="CT12" s="434"/>
      <c r="CU12" s="434"/>
      <c r="CV12" s="434"/>
      <c r="CW12" s="434"/>
      <c r="CX12" s="440"/>
      <c r="CY12" s="440"/>
      <c r="CZ12" s="440"/>
      <c r="DA12" s="440"/>
      <c r="DB12" s="440"/>
      <c r="DC12" s="440"/>
      <c r="DD12" s="440"/>
      <c r="DE12" s="440"/>
      <c r="DF12" s="440"/>
      <c r="DG12" s="440"/>
      <c r="DH12" s="440"/>
      <c r="DI12" s="440">
        <f t="shared" si="7"/>
        <v>0</v>
      </c>
      <c r="DJ12" s="440">
        <f t="shared" si="8"/>
        <v>0</v>
      </c>
      <c r="DK12" s="440">
        <f t="shared" si="9"/>
        <v>0</v>
      </c>
      <c r="DL12" s="440">
        <f t="shared" si="10"/>
        <v>0</v>
      </c>
      <c r="DM12" s="440">
        <f t="shared" si="10"/>
        <v>0</v>
      </c>
      <c r="DN12" s="440"/>
      <c r="DO12" s="436"/>
      <c r="DP12" s="436"/>
      <c r="DQ12" s="436"/>
      <c r="DR12" s="436"/>
      <c r="DS12" s="441"/>
      <c r="DT12" s="441"/>
      <c r="DU12" s="436"/>
      <c r="DV12" s="436"/>
      <c r="DW12" s="436"/>
      <c r="DX12" s="436"/>
      <c r="DY12" s="436"/>
      <c r="DZ12" s="436"/>
      <c r="EA12" s="436"/>
      <c r="EB12" s="436"/>
      <c r="EC12" s="436"/>
      <c r="ED12" s="436"/>
      <c r="EE12" s="436"/>
      <c r="EF12" s="436"/>
      <c r="EG12" s="436"/>
      <c r="EH12" s="436"/>
      <c r="EI12" s="436"/>
      <c r="EJ12" s="436"/>
      <c r="EK12" s="436"/>
      <c r="EL12" s="436"/>
      <c r="EM12" s="442"/>
      <c r="EN12" s="432"/>
      <c r="EO12" s="432"/>
      <c r="EP12" s="432"/>
      <c r="EQ12" s="432"/>
      <c r="ER12" s="134" t="s">
        <v>713</v>
      </c>
      <c r="ES12" s="134" t="s">
        <v>713</v>
      </c>
      <c r="ET12" s="134" t="s">
        <v>713</v>
      </c>
      <c r="EU12" s="433" t="s">
        <v>713</v>
      </c>
      <c r="EV12" s="433">
        <f>IFERROR((DM12+CI12+BE12+AA12+EQ12)/G12,0)</f>
        <v>0</v>
      </c>
      <c r="EW12" s="588"/>
      <c r="EX12" s="579"/>
      <c r="EY12" s="579"/>
      <c r="EZ12" s="578"/>
      <c r="FA12" s="578"/>
      <c r="FB12" s="225"/>
    </row>
    <row r="13" spans="1:158" ht="24.75" customHeight="1" x14ac:dyDescent="0.25">
      <c r="A13" s="545"/>
      <c r="B13" s="571"/>
      <c r="C13" s="550"/>
      <c r="D13" s="550"/>
      <c r="E13" s="542"/>
      <c r="F13" s="228" t="s">
        <v>329</v>
      </c>
      <c r="G13" s="443">
        <f>AA13+BE13+CI13+DM13+EP13</f>
        <v>0</v>
      </c>
      <c r="H13" s="429">
        <v>0</v>
      </c>
      <c r="I13" s="429"/>
      <c r="J13" s="429"/>
      <c r="K13" s="429">
        <v>0</v>
      </c>
      <c r="L13" s="429">
        <v>0</v>
      </c>
      <c r="M13" s="429">
        <v>0</v>
      </c>
      <c r="N13" s="429">
        <v>0</v>
      </c>
      <c r="O13" s="429">
        <v>0</v>
      </c>
      <c r="P13" s="429">
        <v>0</v>
      </c>
      <c r="Q13" s="429">
        <v>0</v>
      </c>
      <c r="R13" s="429">
        <v>0</v>
      </c>
      <c r="S13" s="429">
        <v>0</v>
      </c>
      <c r="T13" s="429">
        <v>0</v>
      </c>
      <c r="U13" s="429">
        <v>0</v>
      </c>
      <c r="V13" s="429">
        <v>0</v>
      </c>
      <c r="W13" s="430"/>
      <c r="X13" s="430"/>
      <c r="Y13" s="430"/>
      <c r="Z13" s="429">
        <v>0</v>
      </c>
      <c r="AA13" s="429">
        <v>0</v>
      </c>
      <c r="AB13" s="429">
        <v>0</v>
      </c>
      <c r="AC13" s="430">
        <v>0</v>
      </c>
      <c r="AD13" s="430">
        <v>0</v>
      </c>
      <c r="AE13" s="444"/>
      <c r="AF13" s="444"/>
      <c r="AG13" s="430">
        <v>0</v>
      </c>
      <c r="AH13" s="430"/>
      <c r="AI13" s="428">
        <f>+AG13</f>
        <v>0</v>
      </c>
      <c r="AJ13" s="428">
        <v>0</v>
      </c>
      <c r="AK13" s="430"/>
      <c r="AL13" s="428">
        <v>0</v>
      </c>
      <c r="AM13" s="430"/>
      <c r="AN13" s="428"/>
      <c r="AO13" s="428"/>
      <c r="AP13" s="428"/>
      <c r="AQ13" s="428"/>
      <c r="AR13" s="428"/>
      <c r="AS13" s="428"/>
      <c r="AT13" s="428"/>
      <c r="AU13" s="428"/>
      <c r="AV13" s="428"/>
      <c r="AW13" s="428"/>
      <c r="AX13" s="428"/>
      <c r="AY13" s="428"/>
      <c r="AZ13" s="428"/>
      <c r="BA13" s="429">
        <f t="shared" si="0"/>
        <v>0</v>
      </c>
      <c r="BB13" s="429">
        <f t="shared" si="1"/>
        <v>0</v>
      </c>
      <c r="BC13" s="429">
        <f t="shared" si="1"/>
        <v>0</v>
      </c>
      <c r="BD13" s="429">
        <f t="shared" si="2"/>
        <v>0</v>
      </c>
      <c r="BE13" s="429">
        <f t="shared" si="3"/>
        <v>0</v>
      </c>
      <c r="BF13" s="429">
        <v>0</v>
      </c>
      <c r="BG13" s="429"/>
      <c r="BH13" s="429"/>
      <c r="BI13" s="429"/>
      <c r="BJ13" s="429"/>
      <c r="BK13" s="429"/>
      <c r="BL13" s="429"/>
      <c r="BM13" s="429"/>
      <c r="BN13" s="430"/>
      <c r="BO13" s="430"/>
      <c r="BP13" s="430"/>
      <c r="BQ13" s="430"/>
      <c r="BR13" s="430"/>
      <c r="BS13" s="430"/>
      <c r="BT13" s="430"/>
      <c r="BU13" s="430"/>
      <c r="BV13" s="430"/>
      <c r="BW13" s="430"/>
      <c r="BX13" s="430"/>
      <c r="BY13" s="430"/>
      <c r="BZ13" s="430"/>
      <c r="CA13" s="430"/>
      <c r="CB13" s="430"/>
      <c r="CC13" s="430"/>
      <c r="CD13" s="430"/>
      <c r="CE13" s="429">
        <f t="shared" si="4"/>
        <v>0</v>
      </c>
      <c r="CF13" s="429">
        <f t="shared" si="5"/>
        <v>0</v>
      </c>
      <c r="CG13" s="429">
        <f t="shared" si="6"/>
        <v>0</v>
      </c>
      <c r="CH13" s="429">
        <f>+CC13+CA13+BY13+BW13+BU13+BS13+BQ13+BO13+BM13+BK13+BI13+BG13</f>
        <v>0</v>
      </c>
      <c r="CI13" s="429">
        <f>CG13</f>
        <v>0</v>
      </c>
      <c r="CJ13" s="429">
        <v>0</v>
      </c>
      <c r="CK13" s="429"/>
      <c r="CL13" s="429"/>
      <c r="CM13" s="429"/>
      <c r="CN13" s="429"/>
      <c r="CO13" s="429"/>
      <c r="CP13" s="429"/>
      <c r="CQ13" s="429"/>
      <c r="CR13" s="429"/>
      <c r="CS13" s="429"/>
      <c r="CT13" s="429"/>
      <c r="CU13" s="429"/>
      <c r="CV13" s="429"/>
      <c r="CW13" s="429"/>
      <c r="CX13" s="429"/>
      <c r="CY13" s="429"/>
      <c r="CZ13" s="429"/>
      <c r="DA13" s="429"/>
      <c r="DB13" s="429"/>
      <c r="DC13" s="429"/>
      <c r="DD13" s="429"/>
      <c r="DE13" s="429"/>
      <c r="DF13" s="429"/>
      <c r="DG13" s="429"/>
      <c r="DH13" s="429"/>
      <c r="DI13" s="429">
        <f t="shared" si="7"/>
        <v>0</v>
      </c>
      <c r="DJ13" s="429">
        <f t="shared" si="8"/>
        <v>0</v>
      </c>
      <c r="DK13" s="429">
        <f t="shared" si="9"/>
        <v>0</v>
      </c>
      <c r="DL13" s="429">
        <f t="shared" si="10"/>
        <v>0</v>
      </c>
      <c r="DM13" s="429">
        <f t="shared" si="10"/>
        <v>0</v>
      </c>
      <c r="DN13" s="429"/>
      <c r="DO13" s="430"/>
      <c r="DP13" s="430"/>
      <c r="DQ13" s="430"/>
      <c r="DR13" s="430"/>
      <c r="DS13" s="445"/>
      <c r="DT13" s="445"/>
      <c r="DU13" s="430"/>
      <c r="DV13" s="430"/>
      <c r="DW13" s="430"/>
      <c r="DX13" s="430"/>
      <c r="DY13" s="430"/>
      <c r="DZ13" s="430"/>
      <c r="EA13" s="430"/>
      <c r="EB13" s="430"/>
      <c r="EC13" s="430"/>
      <c r="ED13" s="430"/>
      <c r="EE13" s="430"/>
      <c r="EF13" s="430"/>
      <c r="EG13" s="430"/>
      <c r="EH13" s="430"/>
      <c r="EI13" s="430"/>
      <c r="EJ13" s="430"/>
      <c r="EK13" s="430"/>
      <c r="EL13" s="430"/>
      <c r="EM13" s="432"/>
      <c r="EN13" s="432"/>
      <c r="EO13" s="432"/>
      <c r="EP13" s="432"/>
      <c r="EQ13" s="432"/>
      <c r="ER13" s="134" t="s">
        <v>713</v>
      </c>
      <c r="ES13" s="134" t="s">
        <v>713</v>
      </c>
      <c r="ET13" s="134" t="s">
        <v>713</v>
      </c>
      <c r="EU13" s="433">
        <f>IFERROR((+EO13+DM13+CI13+BE13+AA13)/(Z13+BD13+CH13+DL13+EN13),0)</f>
        <v>0</v>
      </c>
      <c r="EV13" s="433">
        <f t="shared" ref="EV13:EV56" si="13">IFERROR((DM13+CI13+BE13+AA13+EQ13)/G13,0)</f>
        <v>0</v>
      </c>
      <c r="EW13" s="588"/>
      <c r="EX13" s="579"/>
      <c r="EY13" s="579"/>
      <c r="EZ13" s="578"/>
      <c r="FA13" s="578"/>
      <c r="FB13" s="229"/>
    </row>
    <row r="14" spans="1:158" ht="24.75" customHeight="1" x14ac:dyDescent="0.25">
      <c r="A14" s="545"/>
      <c r="B14" s="571"/>
      <c r="C14" s="550"/>
      <c r="D14" s="550"/>
      <c r="E14" s="542"/>
      <c r="F14" s="230" t="s">
        <v>330</v>
      </c>
      <c r="G14" s="434">
        <f>AA14+BE14+CI14+DM14+EP14</f>
        <v>91611867</v>
      </c>
      <c r="H14" s="434">
        <v>0</v>
      </c>
      <c r="I14" s="434"/>
      <c r="J14" s="434"/>
      <c r="K14" s="434">
        <v>0</v>
      </c>
      <c r="L14" s="434">
        <v>0</v>
      </c>
      <c r="M14" s="434">
        <v>0</v>
      </c>
      <c r="N14" s="434">
        <v>0</v>
      </c>
      <c r="O14" s="434">
        <v>0</v>
      </c>
      <c r="P14" s="434">
        <v>0</v>
      </c>
      <c r="Q14" s="434">
        <v>0</v>
      </c>
      <c r="R14" s="434">
        <v>0</v>
      </c>
      <c r="S14" s="434">
        <v>0</v>
      </c>
      <c r="T14" s="434">
        <v>0</v>
      </c>
      <c r="U14" s="434">
        <v>0</v>
      </c>
      <c r="V14" s="434">
        <v>0</v>
      </c>
      <c r="W14" s="434"/>
      <c r="X14" s="434"/>
      <c r="Y14" s="434"/>
      <c r="Z14" s="434">
        <v>0</v>
      </c>
      <c r="AA14" s="434">
        <v>0</v>
      </c>
      <c r="AB14" s="434">
        <v>29446866</v>
      </c>
      <c r="AC14" s="434">
        <v>13669000</v>
      </c>
      <c r="AD14" s="434">
        <v>13669000</v>
      </c>
      <c r="AE14" s="434">
        <v>13298933</v>
      </c>
      <c r="AF14" s="434">
        <v>13298933</v>
      </c>
      <c r="AG14" s="434">
        <v>2478933</v>
      </c>
      <c r="AH14" s="434">
        <v>2478933</v>
      </c>
      <c r="AI14" s="434">
        <v>0</v>
      </c>
      <c r="AJ14" s="434">
        <v>0</v>
      </c>
      <c r="AK14" s="434">
        <v>0</v>
      </c>
      <c r="AL14" s="434">
        <v>0</v>
      </c>
      <c r="AM14" s="434"/>
      <c r="AN14" s="434"/>
      <c r="AO14" s="434"/>
      <c r="AP14" s="434"/>
      <c r="AQ14" s="434"/>
      <c r="AR14" s="434"/>
      <c r="AS14" s="434"/>
      <c r="AT14" s="434"/>
      <c r="AU14" s="434"/>
      <c r="AV14" s="434"/>
      <c r="AW14" s="434"/>
      <c r="AX14" s="435"/>
      <c r="AY14" s="434"/>
      <c r="AZ14" s="434"/>
      <c r="BA14" s="434">
        <f t="shared" si="0"/>
        <v>29446866</v>
      </c>
      <c r="BB14" s="434">
        <f t="shared" si="1"/>
        <v>29446866</v>
      </c>
      <c r="BC14" s="434">
        <f t="shared" si="1"/>
        <v>29446866</v>
      </c>
      <c r="BD14" s="434">
        <f t="shared" si="2"/>
        <v>29446866</v>
      </c>
      <c r="BE14" s="434">
        <f t="shared" si="3"/>
        <v>29446866</v>
      </c>
      <c r="BF14" s="434">
        <v>7672000</v>
      </c>
      <c r="BG14" s="434"/>
      <c r="BH14" s="434"/>
      <c r="BI14" s="434">
        <v>7672000</v>
      </c>
      <c r="BJ14" s="434">
        <v>0</v>
      </c>
      <c r="BK14" s="434"/>
      <c r="BL14" s="434">
        <v>5114667</v>
      </c>
      <c r="BM14" s="434"/>
      <c r="BN14" s="436"/>
      <c r="BO14" s="436"/>
      <c r="BP14" s="436"/>
      <c r="BQ14" s="436"/>
      <c r="BR14" s="436"/>
      <c r="BS14" s="436"/>
      <c r="BT14" s="436"/>
      <c r="BU14" s="436"/>
      <c r="BV14" s="436">
        <v>2557333</v>
      </c>
      <c r="BW14" s="436"/>
      <c r="BX14" s="436"/>
      <c r="BY14" s="436"/>
      <c r="BZ14" s="436"/>
      <c r="CA14" s="436"/>
      <c r="CB14" s="436"/>
      <c r="CC14" s="436"/>
      <c r="CD14" s="436"/>
      <c r="CE14" s="434">
        <f t="shared" si="4"/>
        <v>7672000</v>
      </c>
      <c r="CF14" s="434">
        <f t="shared" si="5"/>
        <v>7672000</v>
      </c>
      <c r="CG14" s="434">
        <f t="shared" si="6"/>
        <v>7672000</v>
      </c>
      <c r="CH14" s="434">
        <f>+CC14+CA14+BY14+BW14+BU14+BS14+BQ14+BO14+BM14+BK14+BI14+BG14</f>
        <v>7672000</v>
      </c>
      <c r="CI14" s="434">
        <f>CG14</f>
        <v>7672000</v>
      </c>
      <c r="CJ14" s="434">
        <v>54493001</v>
      </c>
      <c r="CK14" s="434">
        <v>14335000</v>
      </c>
      <c r="CL14" s="434">
        <v>14335000</v>
      </c>
      <c r="CM14" s="434">
        <v>24438267</v>
      </c>
      <c r="CN14" s="434">
        <v>24438267</v>
      </c>
      <c r="CO14" s="434">
        <v>4496667</v>
      </c>
      <c r="CP14" s="434">
        <v>4496667</v>
      </c>
      <c r="CQ14" s="434">
        <v>11223067</v>
      </c>
      <c r="CR14" s="446">
        <v>8614400</v>
      </c>
      <c r="CS14" s="434"/>
      <c r="CT14" s="434">
        <v>2608667</v>
      </c>
      <c r="CU14" s="434"/>
      <c r="CV14" s="434"/>
      <c r="CW14" s="434"/>
      <c r="CX14" s="440"/>
      <c r="CY14" s="440"/>
      <c r="CZ14" s="440"/>
      <c r="DA14" s="440"/>
      <c r="DB14" s="440"/>
      <c r="DC14" s="440"/>
      <c r="DD14" s="440"/>
      <c r="DE14" s="440"/>
      <c r="DF14" s="440"/>
      <c r="DG14" s="440"/>
      <c r="DH14" s="440"/>
      <c r="DI14" s="440">
        <f t="shared" si="7"/>
        <v>54493001</v>
      </c>
      <c r="DJ14" s="440">
        <f t="shared" si="8"/>
        <v>54493001</v>
      </c>
      <c r="DK14" s="440">
        <f t="shared" si="9"/>
        <v>54493001</v>
      </c>
      <c r="DL14" s="440">
        <f t="shared" si="10"/>
        <v>54493001</v>
      </c>
      <c r="DM14" s="440">
        <f t="shared" si="10"/>
        <v>54493001</v>
      </c>
      <c r="DN14" s="440"/>
      <c r="DO14" s="436"/>
      <c r="DP14" s="436"/>
      <c r="DQ14" s="436"/>
      <c r="DR14" s="436"/>
      <c r="DS14" s="441"/>
      <c r="DT14" s="441"/>
      <c r="DU14" s="436"/>
      <c r="DV14" s="436"/>
      <c r="DW14" s="436"/>
      <c r="DX14" s="436"/>
      <c r="DY14" s="436"/>
      <c r="DZ14" s="436"/>
      <c r="EA14" s="436"/>
      <c r="EB14" s="436"/>
      <c r="EC14" s="436"/>
      <c r="ED14" s="436"/>
      <c r="EE14" s="436"/>
      <c r="EF14" s="436"/>
      <c r="EG14" s="436"/>
      <c r="EH14" s="436"/>
      <c r="EI14" s="436"/>
      <c r="EJ14" s="436"/>
      <c r="EK14" s="436"/>
      <c r="EL14" s="436"/>
      <c r="EM14" s="442"/>
      <c r="EN14" s="432"/>
      <c r="EO14" s="432"/>
      <c r="EP14" s="432"/>
      <c r="EQ14" s="432"/>
      <c r="ER14" s="134" t="s">
        <v>713</v>
      </c>
      <c r="ES14" s="134" t="s">
        <v>713</v>
      </c>
      <c r="ET14" s="134" t="s">
        <v>713</v>
      </c>
      <c r="EU14" s="433">
        <f t="shared" si="11"/>
        <v>1</v>
      </c>
      <c r="EV14" s="433">
        <f t="shared" si="13"/>
        <v>1</v>
      </c>
      <c r="EW14" s="588"/>
      <c r="EX14" s="579"/>
      <c r="EY14" s="579"/>
      <c r="EZ14" s="578"/>
      <c r="FA14" s="578"/>
      <c r="FB14" s="225"/>
    </row>
    <row r="15" spans="1:158" ht="24.75" customHeight="1" thickBot="1" x14ac:dyDescent="0.3">
      <c r="A15" s="545"/>
      <c r="B15" s="571"/>
      <c r="C15" s="550"/>
      <c r="D15" s="550"/>
      <c r="E15" s="542"/>
      <c r="F15" s="231" t="s">
        <v>331</v>
      </c>
      <c r="G15" s="447">
        <f>AA15+BE15+CI15+DL15+DN15</f>
        <v>5</v>
      </c>
      <c r="H15" s="448">
        <f>+H10</f>
        <v>0.5</v>
      </c>
      <c r="I15" s="448"/>
      <c r="J15" s="448"/>
      <c r="K15" s="448">
        <f t="shared" ref="K15:T15" si="14">+K10</f>
        <v>0.5</v>
      </c>
      <c r="L15" s="448">
        <f t="shared" si="14"/>
        <v>0</v>
      </c>
      <c r="M15" s="448">
        <f t="shared" si="14"/>
        <v>0.5</v>
      </c>
      <c r="N15" s="448">
        <f t="shared" si="14"/>
        <v>0</v>
      </c>
      <c r="O15" s="448">
        <f t="shared" si="14"/>
        <v>0.5</v>
      </c>
      <c r="P15" s="448">
        <f t="shared" si="14"/>
        <v>0.2</v>
      </c>
      <c r="Q15" s="448">
        <f t="shared" si="14"/>
        <v>0.5</v>
      </c>
      <c r="R15" s="448">
        <f t="shared" si="14"/>
        <v>0.2</v>
      </c>
      <c r="S15" s="448">
        <f t="shared" si="14"/>
        <v>0.5</v>
      </c>
      <c r="T15" s="448">
        <f t="shared" si="14"/>
        <v>0.4</v>
      </c>
      <c r="U15" s="448"/>
      <c r="V15" s="448">
        <f>+V10</f>
        <v>0.5</v>
      </c>
      <c r="W15" s="449"/>
      <c r="X15" s="449"/>
      <c r="Y15" s="449"/>
      <c r="Z15" s="448"/>
      <c r="AA15" s="448">
        <f t="shared" ref="AA15:AZ15" si="15">+AA10</f>
        <v>0.5</v>
      </c>
      <c r="AB15" s="448">
        <f t="shared" si="15"/>
        <v>2.5</v>
      </c>
      <c r="AC15" s="448">
        <f t="shared" si="15"/>
        <v>0</v>
      </c>
      <c r="AD15" s="448">
        <f t="shared" si="15"/>
        <v>0</v>
      </c>
      <c r="AE15" s="448">
        <f t="shared" si="15"/>
        <v>0</v>
      </c>
      <c r="AF15" s="448">
        <f t="shared" si="15"/>
        <v>0</v>
      </c>
      <c r="AG15" s="448">
        <f t="shared" si="15"/>
        <v>0.25</v>
      </c>
      <c r="AH15" s="448">
        <f t="shared" si="15"/>
        <v>0.02</v>
      </c>
      <c r="AI15" s="448">
        <f t="shared" si="15"/>
        <v>0.48</v>
      </c>
      <c r="AJ15" s="448">
        <f t="shared" si="15"/>
        <v>0.48</v>
      </c>
      <c r="AK15" s="448">
        <f t="shared" si="15"/>
        <v>0.25</v>
      </c>
      <c r="AL15" s="448">
        <f t="shared" si="15"/>
        <v>0.25</v>
      </c>
      <c r="AM15" s="448">
        <f t="shared" si="15"/>
        <v>0.25</v>
      </c>
      <c r="AN15" s="448">
        <f t="shared" si="15"/>
        <v>0.25</v>
      </c>
      <c r="AO15" s="448">
        <f t="shared" si="15"/>
        <v>0.25</v>
      </c>
      <c r="AP15" s="448">
        <f t="shared" si="15"/>
        <v>0.25</v>
      </c>
      <c r="AQ15" s="448">
        <f t="shared" si="15"/>
        <v>0</v>
      </c>
      <c r="AR15" s="448">
        <f t="shared" si="15"/>
        <v>0</v>
      </c>
      <c r="AS15" s="448">
        <f t="shared" si="15"/>
        <v>0</v>
      </c>
      <c r="AT15" s="448">
        <f t="shared" si="15"/>
        <v>0</v>
      </c>
      <c r="AU15" s="448">
        <f t="shared" si="15"/>
        <v>0</v>
      </c>
      <c r="AV15" s="448">
        <f t="shared" si="15"/>
        <v>0</v>
      </c>
      <c r="AW15" s="448">
        <f t="shared" si="15"/>
        <v>0</v>
      </c>
      <c r="AX15" s="448">
        <f t="shared" si="15"/>
        <v>0</v>
      </c>
      <c r="AY15" s="448">
        <f t="shared" si="15"/>
        <v>0.02</v>
      </c>
      <c r="AZ15" s="448">
        <f t="shared" si="15"/>
        <v>0.25</v>
      </c>
      <c r="BA15" s="448">
        <f t="shared" si="0"/>
        <v>1.5</v>
      </c>
      <c r="BB15" s="448">
        <f t="shared" si="1"/>
        <v>1.5</v>
      </c>
      <c r="BC15" s="448">
        <f t="shared" si="1"/>
        <v>1.5</v>
      </c>
      <c r="BD15" s="448">
        <f t="shared" si="2"/>
        <v>1.5</v>
      </c>
      <c r="BE15" s="448">
        <f t="shared" si="3"/>
        <v>1.5</v>
      </c>
      <c r="BF15" s="448">
        <v>2</v>
      </c>
      <c r="BG15" s="448">
        <v>0</v>
      </c>
      <c r="BH15" s="448">
        <v>0</v>
      </c>
      <c r="BI15" s="448">
        <v>0</v>
      </c>
      <c r="BJ15" s="448">
        <v>0</v>
      </c>
      <c r="BK15" s="448">
        <v>0</v>
      </c>
      <c r="BL15" s="448">
        <v>0</v>
      </c>
      <c r="BM15" s="448">
        <v>0</v>
      </c>
      <c r="BN15" s="448">
        <v>0</v>
      </c>
      <c r="BO15" s="448">
        <v>0</v>
      </c>
      <c r="BP15" s="448">
        <v>0</v>
      </c>
      <c r="BQ15" s="448">
        <v>1</v>
      </c>
      <c r="BR15" s="448">
        <v>0</v>
      </c>
      <c r="BS15" s="448">
        <v>0</v>
      </c>
      <c r="BT15" s="448">
        <v>0</v>
      </c>
      <c r="BU15" s="448">
        <v>0</v>
      </c>
      <c r="BV15" s="448">
        <v>0</v>
      </c>
      <c r="BW15" s="448">
        <v>0</v>
      </c>
      <c r="BX15" s="448">
        <v>1</v>
      </c>
      <c r="BY15" s="448">
        <v>0</v>
      </c>
      <c r="BZ15" s="448">
        <v>0</v>
      </c>
      <c r="CA15" s="448">
        <v>0</v>
      </c>
      <c r="CB15" s="448">
        <v>1</v>
      </c>
      <c r="CC15" s="448">
        <v>2</v>
      </c>
      <c r="CD15" s="448">
        <v>1</v>
      </c>
      <c r="CE15" s="448">
        <f t="shared" si="4"/>
        <v>3</v>
      </c>
      <c r="CF15" s="448">
        <f t="shared" si="5"/>
        <v>3</v>
      </c>
      <c r="CG15" s="448">
        <f t="shared" si="6"/>
        <v>3</v>
      </c>
      <c r="CH15" s="448">
        <f>+CC15+CA15+BY15+BW15+BU15+BS15+BQ15+BO15+BM15+BK15+BI15+BG15</f>
        <v>3</v>
      </c>
      <c r="CI15" s="448">
        <f>CG15</f>
        <v>3</v>
      </c>
      <c r="CJ15" s="448">
        <v>0</v>
      </c>
      <c r="CK15" s="448">
        <v>0</v>
      </c>
      <c r="CL15" s="448">
        <v>0</v>
      </c>
      <c r="CM15" s="448">
        <v>0</v>
      </c>
      <c r="CN15" s="448">
        <v>0</v>
      </c>
      <c r="CO15" s="448"/>
      <c r="CP15" s="448"/>
      <c r="CQ15" s="448"/>
      <c r="CR15" s="448"/>
      <c r="CS15" s="448"/>
      <c r="CT15" s="448"/>
      <c r="CU15" s="448"/>
      <c r="CV15" s="448"/>
      <c r="CW15" s="448"/>
      <c r="CX15" s="448"/>
      <c r="CY15" s="448"/>
      <c r="CZ15" s="448"/>
      <c r="DA15" s="448"/>
      <c r="DB15" s="448"/>
      <c r="DC15" s="448"/>
      <c r="DD15" s="448"/>
      <c r="DE15" s="448"/>
      <c r="DF15" s="448"/>
      <c r="DG15" s="448"/>
      <c r="DH15" s="448"/>
      <c r="DI15" s="448">
        <f t="shared" si="7"/>
        <v>0</v>
      </c>
      <c r="DJ15" s="448">
        <f t="shared" si="8"/>
        <v>0</v>
      </c>
      <c r="DK15" s="448">
        <f t="shared" si="9"/>
        <v>0</v>
      </c>
      <c r="DL15" s="448">
        <f t="shared" si="10"/>
        <v>0</v>
      </c>
      <c r="DM15" s="448">
        <f t="shared" si="10"/>
        <v>0</v>
      </c>
      <c r="DN15" s="448"/>
      <c r="DO15" s="450"/>
      <c r="DP15" s="450"/>
      <c r="DQ15" s="450"/>
      <c r="DR15" s="450"/>
      <c r="DS15" s="451"/>
      <c r="DT15" s="451"/>
      <c r="DU15" s="450"/>
      <c r="DV15" s="450"/>
      <c r="DW15" s="450"/>
      <c r="DX15" s="450"/>
      <c r="DY15" s="450"/>
      <c r="DZ15" s="450"/>
      <c r="EA15" s="450"/>
      <c r="EB15" s="450"/>
      <c r="EC15" s="450"/>
      <c r="ED15" s="450"/>
      <c r="EE15" s="450"/>
      <c r="EF15" s="450"/>
      <c r="EG15" s="450"/>
      <c r="EH15" s="450"/>
      <c r="EI15" s="450"/>
      <c r="EJ15" s="450"/>
      <c r="EK15" s="450"/>
      <c r="EL15" s="450"/>
      <c r="EM15" s="452"/>
      <c r="EN15" s="453"/>
      <c r="EO15" s="453"/>
      <c r="EP15" s="453"/>
      <c r="EQ15" s="453"/>
      <c r="ER15" s="135" t="s">
        <v>713</v>
      </c>
      <c r="ES15" s="135" t="s">
        <v>713</v>
      </c>
      <c r="ET15" s="135" t="s">
        <v>713</v>
      </c>
      <c r="EU15" s="454">
        <f t="shared" si="11"/>
        <v>1.1111111111111112</v>
      </c>
      <c r="EV15" s="454">
        <f t="shared" si="13"/>
        <v>1</v>
      </c>
      <c r="EW15" s="588"/>
      <c r="EX15" s="579"/>
      <c r="EY15" s="579"/>
      <c r="EZ15" s="578"/>
      <c r="FA15" s="578"/>
      <c r="FB15" s="225"/>
    </row>
    <row r="16" spans="1:158" ht="24.75" customHeight="1" thickBot="1" x14ac:dyDescent="0.3">
      <c r="A16" s="545"/>
      <c r="B16" s="583"/>
      <c r="C16" s="585"/>
      <c r="D16" s="585"/>
      <c r="E16" s="590"/>
      <c r="F16" s="232" t="s">
        <v>332</v>
      </c>
      <c r="G16" s="233">
        <f>G11+G14</f>
        <v>716146034</v>
      </c>
      <c r="H16" s="234">
        <f>+H11+H14</f>
        <v>100000000</v>
      </c>
      <c r="I16" s="234"/>
      <c r="J16" s="234"/>
      <c r="K16" s="234">
        <f t="shared" ref="K16:V16" si="16">+K11+K14</f>
        <v>100000000</v>
      </c>
      <c r="L16" s="234">
        <f t="shared" si="16"/>
        <v>0</v>
      </c>
      <c r="M16" s="234">
        <f t="shared" si="16"/>
        <v>100000000</v>
      </c>
      <c r="N16" s="234">
        <f t="shared" si="16"/>
        <v>54304000</v>
      </c>
      <c r="O16" s="234">
        <f t="shared" si="16"/>
        <v>100000000</v>
      </c>
      <c r="P16" s="234">
        <f t="shared" si="16"/>
        <v>62272000</v>
      </c>
      <c r="Q16" s="234">
        <f t="shared" si="16"/>
        <v>100000000</v>
      </c>
      <c r="R16" s="234">
        <f t="shared" si="16"/>
        <v>62272000</v>
      </c>
      <c r="S16" s="234">
        <f t="shared" si="16"/>
        <v>100000000</v>
      </c>
      <c r="T16" s="234">
        <f t="shared" si="16"/>
        <v>62272000</v>
      </c>
      <c r="U16" s="234">
        <f t="shared" si="16"/>
        <v>78504000</v>
      </c>
      <c r="V16" s="234">
        <f t="shared" si="16"/>
        <v>78504000</v>
      </c>
      <c r="W16" s="234"/>
      <c r="X16" s="234"/>
      <c r="Y16" s="234"/>
      <c r="Z16" s="234">
        <f t="shared" ref="Z16:AZ16" si="17">+Z11+Z14</f>
        <v>78504000</v>
      </c>
      <c r="AA16" s="234">
        <f t="shared" si="17"/>
        <v>78504000</v>
      </c>
      <c r="AB16" s="234">
        <f t="shared" si="17"/>
        <v>729446866</v>
      </c>
      <c r="AC16" s="234">
        <f t="shared" si="17"/>
        <v>13669000</v>
      </c>
      <c r="AD16" s="234">
        <f t="shared" si="17"/>
        <v>13669000</v>
      </c>
      <c r="AE16" s="234">
        <f t="shared" si="17"/>
        <v>13298933</v>
      </c>
      <c r="AF16" s="234">
        <f t="shared" si="17"/>
        <v>13298933</v>
      </c>
      <c r="AG16" s="234">
        <f t="shared" si="17"/>
        <v>2478933</v>
      </c>
      <c r="AH16" s="234">
        <f t="shared" si="17"/>
        <v>2478933</v>
      </c>
      <c r="AI16" s="234">
        <f t="shared" si="17"/>
        <v>0</v>
      </c>
      <c r="AJ16" s="234">
        <f t="shared" si="17"/>
        <v>0</v>
      </c>
      <c r="AK16" s="234">
        <f t="shared" si="17"/>
        <v>0</v>
      </c>
      <c r="AL16" s="234">
        <f t="shared" si="17"/>
        <v>0</v>
      </c>
      <c r="AM16" s="234">
        <f t="shared" si="17"/>
        <v>0</v>
      </c>
      <c r="AN16" s="234">
        <f t="shared" si="17"/>
        <v>0</v>
      </c>
      <c r="AO16" s="234">
        <f t="shared" si="17"/>
        <v>0</v>
      </c>
      <c r="AP16" s="234">
        <f t="shared" si="17"/>
        <v>0</v>
      </c>
      <c r="AQ16" s="234">
        <f t="shared" si="17"/>
        <v>0</v>
      </c>
      <c r="AR16" s="234">
        <f t="shared" si="17"/>
        <v>0</v>
      </c>
      <c r="AS16" s="234">
        <f t="shared" si="17"/>
        <v>11508000</v>
      </c>
      <c r="AT16" s="234">
        <f t="shared" si="17"/>
        <v>0</v>
      </c>
      <c r="AU16" s="234">
        <f t="shared" si="17"/>
        <v>11508000</v>
      </c>
      <c r="AV16" s="234">
        <f t="shared" si="17"/>
        <v>7672000</v>
      </c>
      <c r="AW16" s="234">
        <f t="shared" si="17"/>
        <v>0</v>
      </c>
      <c r="AX16" s="235">
        <f t="shared" si="17"/>
        <v>0</v>
      </c>
      <c r="AY16" s="234">
        <f t="shared" si="17"/>
        <v>0</v>
      </c>
      <c r="AZ16" s="234">
        <f t="shared" si="17"/>
        <v>0</v>
      </c>
      <c r="BA16" s="234">
        <f t="shared" si="0"/>
        <v>52462866</v>
      </c>
      <c r="BB16" s="234">
        <f t="shared" si="1"/>
        <v>52462866</v>
      </c>
      <c r="BC16" s="234">
        <f t="shared" si="1"/>
        <v>37118866</v>
      </c>
      <c r="BD16" s="234">
        <f t="shared" si="2"/>
        <v>52462866</v>
      </c>
      <c r="BE16" s="234">
        <f t="shared" si="3"/>
        <v>37118866</v>
      </c>
      <c r="BF16" s="234">
        <v>491734100</v>
      </c>
      <c r="BG16" s="234">
        <f t="shared" ref="BG16:CD16" si="18">+BG11+BG14</f>
        <v>478551000</v>
      </c>
      <c r="BH16" s="234">
        <f t="shared" si="18"/>
        <v>478551000</v>
      </c>
      <c r="BI16" s="234">
        <f t="shared" si="18"/>
        <v>7672000</v>
      </c>
      <c r="BJ16" s="234">
        <f t="shared" si="18"/>
        <v>0</v>
      </c>
      <c r="BK16" s="234">
        <f t="shared" si="18"/>
        <v>0</v>
      </c>
      <c r="BL16" s="234">
        <f t="shared" si="18"/>
        <v>5114667</v>
      </c>
      <c r="BM16" s="234">
        <f t="shared" si="18"/>
        <v>0</v>
      </c>
      <c r="BN16" s="236">
        <f t="shared" si="18"/>
        <v>0</v>
      </c>
      <c r="BO16" s="236">
        <f t="shared" si="18"/>
        <v>0</v>
      </c>
      <c r="BP16" s="236">
        <f t="shared" si="18"/>
        <v>0</v>
      </c>
      <c r="BQ16" s="236">
        <f t="shared" si="18"/>
        <v>0</v>
      </c>
      <c r="BR16" s="236">
        <f t="shared" si="18"/>
        <v>0</v>
      </c>
      <c r="BS16" s="236">
        <f t="shared" si="18"/>
        <v>0</v>
      </c>
      <c r="BT16" s="236">
        <f t="shared" si="18"/>
        <v>0</v>
      </c>
      <c r="BU16" s="236">
        <f t="shared" si="18"/>
        <v>0</v>
      </c>
      <c r="BV16" s="236">
        <f t="shared" si="18"/>
        <v>2557333</v>
      </c>
      <c r="BW16" s="236">
        <f t="shared" si="18"/>
        <v>58376133</v>
      </c>
      <c r="BX16" s="236">
        <f t="shared" si="18"/>
        <v>23720700</v>
      </c>
      <c r="BY16" s="236">
        <f t="shared" si="18"/>
        <v>5511100</v>
      </c>
      <c r="BZ16" s="236">
        <f t="shared" si="18"/>
        <v>0</v>
      </c>
      <c r="CA16" s="236">
        <f t="shared" si="18"/>
        <v>0</v>
      </c>
      <c r="CB16" s="236">
        <f t="shared" si="18"/>
        <v>13541333</v>
      </c>
      <c r="CC16" s="236">
        <f t="shared" si="18"/>
        <v>-3504800</v>
      </c>
      <c r="CD16" s="236">
        <f t="shared" si="18"/>
        <v>22545134</v>
      </c>
      <c r="CE16" s="234">
        <f t="shared" si="4"/>
        <v>546605433</v>
      </c>
      <c r="CF16" s="234">
        <f t="shared" si="5"/>
        <v>546605433</v>
      </c>
      <c r="CG16" s="234">
        <f t="shared" si="6"/>
        <v>546030167</v>
      </c>
      <c r="CH16" s="234">
        <f>+CC16+CA16+BY16+BW16+BU16+BS16+BQ16+BO16+BM16+BK16+BI16+BG16</f>
        <v>546605433</v>
      </c>
      <c r="CI16" s="234">
        <f>+CI11+CI14</f>
        <v>546030167</v>
      </c>
      <c r="CJ16" s="234">
        <v>0</v>
      </c>
      <c r="CK16" s="234">
        <f t="shared" ref="CK16:DH16" si="19">CK11+CK14</f>
        <v>14335000</v>
      </c>
      <c r="CL16" s="234">
        <f t="shared" si="19"/>
        <v>14335000</v>
      </c>
      <c r="CM16" s="234">
        <f t="shared" si="19"/>
        <v>24438267</v>
      </c>
      <c r="CN16" s="234">
        <f t="shared" si="19"/>
        <v>24438267</v>
      </c>
      <c r="CO16" s="234">
        <f t="shared" si="19"/>
        <v>4496667</v>
      </c>
      <c r="CP16" s="234">
        <f t="shared" si="19"/>
        <v>4496667</v>
      </c>
      <c r="CQ16" s="234">
        <f t="shared" si="19"/>
        <v>11223067</v>
      </c>
      <c r="CR16" s="234">
        <f t="shared" si="19"/>
        <v>8614400</v>
      </c>
      <c r="CS16" s="234">
        <f t="shared" si="19"/>
        <v>0</v>
      </c>
      <c r="CT16" s="234">
        <f t="shared" si="19"/>
        <v>2608667</v>
      </c>
      <c r="CU16" s="234">
        <f t="shared" si="19"/>
        <v>0</v>
      </c>
      <c r="CV16" s="234">
        <f t="shared" si="19"/>
        <v>0</v>
      </c>
      <c r="CW16" s="234">
        <f t="shared" si="19"/>
        <v>0</v>
      </c>
      <c r="CX16" s="237">
        <f t="shared" si="19"/>
        <v>0</v>
      </c>
      <c r="CY16" s="237">
        <f t="shared" si="19"/>
        <v>0</v>
      </c>
      <c r="CZ16" s="237">
        <f t="shared" si="19"/>
        <v>0</v>
      </c>
      <c r="DA16" s="237">
        <f t="shared" si="19"/>
        <v>0</v>
      </c>
      <c r="DB16" s="237">
        <f t="shared" si="19"/>
        <v>0</v>
      </c>
      <c r="DC16" s="237">
        <f t="shared" si="19"/>
        <v>0</v>
      </c>
      <c r="DD16" s="237">
        <f t="shared" si="19"/>
        <v>0</v>
      </c>
      <c r="DE16" s="237">
        <f t="shared" si="19"/>
        <v>0</v>
      </c>
      <c r="DF16" s="237">
        <f t="shared" si="19"/>
        <v>0</v>
      </c>
      <c r="DG16" s="237">
        <f t="shared" si="19"/>
        <v>0</v>
      </c>
      <c r="DH16" s="237">
        <f t="shared" si="19"/>
        <v>0</v>
      </c>
      <c r="DI16" s="237">
        <f t="shared" si="7"/>
        <v>54493001</v>
      </c>
      <c r="DJ16" s="237">
        <f t="shared" si="8"/>
        <v>54493001</v>
      </c>
      <c r="DK16" s="237">
        <f t="shared" si="9"/>
        <v>54493001</v>
      </c>
      <c r="DL16" s="237">
        <f t="shared" si="10"/>
        <v>54493001</v>
      </c>
      <c r="DM16" s="237">
        <f t="shared" si="10"/>
        <v>54493001</v>
      </c>
      <c r="DN16" s="237"/>
      <c r="DO16" s="236"/>
      <c r="DP16" s="236"/>
      <c r="DQ16" s="236"/>
      <c r="DR16" s="236"/>
      <c r="DS16" s="138"/>
      <c r="DT16" s="138"/>
      <c r="DU16" s="236"/>
      <c r="DV16" s="236"/>
      <c r="DW16" s="236"/>
      <c r="DX16" s="236"/>
      <c r="DY16" s="236"/>
      <c r="DZ16" s="236"/>
      <c r="EA16" s="236"/>
      <c r="EB16" s="236"/>
      <c r="EC16" s="236"/>
      <c r="ED16" s="236"/>
      <c r="EE16" s="236"/>
      <c r="EF16" s="236"/>
      <c r="EG16" s="236"/>
      <c r="EH16" s="236"/>
      <c r="EI16" s="236"/>
      <c r="EJ16" s="236"/>
      <c r="EK16" s="236"/>
      <c r="EL16" s="236"/>
      <c r="EM16" s="138"/>
      <c r="EN16" s="138"/>
      <c r="EO16" s="138"/>
      <c r="EP16" s="138"/>
      <c r="EQ16" s="138"/>
      <c r="ER16" s="137" t="s">
        <v>713</v>
      </c>
      <c r="ES16" s="137" t="s">
        <v>713</v>
      </c>
      <c r="ET16" s="137" t="s">
        <v>713</v>
      </c>
      <c r="EU16" s="120">
        <f>(+EO16+DM16+CI16+BE16+AA16)/(Z16+BD16+CH16+DL16+EN16)</f>
        <v>0.97825430873448038</v>
      </c>
      <c r="EV16" s="121">
        <f t="shared" si="13"/>
        <v>1</v>
      </c>
      <c r="EW16" s="593"/>
      <c r="EX16" s="579"/>
      <c r="EY16" s="579"/>
      <c r="EZ16" s="578"/>
      <c r="FA16" s="578"/>
      <c r="FB16" s="225"/>
    </row>
    <row r="17" spans="1:158" ht="24.75" customHeight="1" x14ac:dyDescent="0.25">
      <c r="A17" s="545"/>
      <c r="B17" s="582">
        <v>6</v>
      </c>
      <c r="C17" s="584" t="s">
        <v>333</v>
      </c>
      <c r="D17" s="584" t="s">
        <v>334</v>
      </c>
      <c r="E17" s="589">
        <v>162</v>
      </c>
      <c r="F17" s="224" t="s">
        <v>327</v>
      </c>
      <c r="G17" s="238">
        <v>1</v>
      </c>
      <c r="H17" s="455"/>
      <c r="I17" s="455"/>
      <c r="J17" s="456"/>
      <c r="K17" s="455"/>
      <c r="L17" s="456"/>
      <c r="M17" s="455"/>
      <c r="N17" s="456"/>
      <c r="O17" s="455"/>
      <c r="P17" s="455"/>
      <c r="Q17" s="455"/>
      <c r="R17" s="455"/>
      <c r="S17" s="455"/>
      <c r="T17" s="455"/>
      <c r="U17" s="455"/>
      <c r="V17" s="455"/>
      <c r="W17" s="457"/>
      <c r="X17" s="457"/>
      <c r="Y17" s="457"/>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5"/>
      <c r="AW17" s="455"/>
      <c r="AX17" s="455"/>
      <c r="AY17" s="455"/>
      <c r="AZ17" s="455"/>
      <c r="BA17" s="455"/>
      <c r="BB17" s="455"/>
      <c r="BC17" s="455"/>
      <c r="BD17" s="455"/>
      <c r="BE17" s="455"/>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f t="shared" si="5"/>
        <v>0</v>
      </c>
      <c r="CG17" s="455">
        <f t="shared" si="6"/>
        <v>0</v>
      </c>
      <c r="CH17" s="455"/>
      <c r="CI17" s="455"/>
      <c r="CJ17" s="458">
        <v>1</v>
      </c>
      <c r="CK17" s="458">
        <v>0</v>
      </c>
      <c r="CL17" s="458">
        <v>0</v>
      </c>
      <c r="CM17" s="458">
        <v>0.1</v>
      </c>
      <c r="CN17" s="458">
        <v>0.1</v>
      </c>
      <c r="CO17" s="458">
        <v>0.1</v>
      </c>
      <c r="CP17" s="458">
        <v>0.1</v>
      </c>
      <c r="CQ17" s="458">
        <v>0.1</v>
      </c>
      <c r="CR17" s="459">
        <v>0.1</v>
      </c>
      <c r="CS17" s="458">
        <v>0.1</v>
      </c>
      <c r="CT17" s="458">
        <v>0.1</v>
      </c>
      <c r="CU17" s="458">
        <v>0.1</v>
      </c>
      <c r="CV17" s="458">
        <v>0.1</v>
      </c>
      <c r="CW17" s="458">
        <v>0.1</v>
      </c>
      <c r="CX17" s="459">
        <v>0.1</v>
      </c>
      <c r="CY17" s="459">
        <v>0.1</v>
      </c>
      <c r="CZ17" s="459">
        <v>0.1</v>
      </c>
      <c r="DA17" s="459">
        <v>0.1</v>
      </c>
      <c r="DB17" s="459">
        <v>0.1</v>
      </c>
      <c r="DC17" s="459">
        <v>0.1</v>
      </c>
      <c r="DD17" s="459">
        <v>0.1</v>
      </c>
      <c r="DE17" s="459">
        <v>0.05</v>
      </c>
      <c r="DF17" s="459">
        <v>0.05</v>
      </c>
      <c r="DG17" s="459">
        <v>0.05</v>
      </c>
      <c r="DH17" s="459">
        <v>0.05</v>
      </c>
      <c r="DI17" s="459">
        <f t="shared" si="7"/>
        <v>0.99999999999999989</v>
      </c>
      <c r="DJ17" s="459">
        <f>+CK17+CM17+CO17+CQ17+CS17+CU17+CW17+CY17+DA17+DC17+DE17+DG17</f>
        <v>1</v>
      </c>
      <c r="DK17" s="459">
        <f>+CL17+CN17+CP17+CR17+CT17+CV17+CX17+CZ17+DB17+DD17+DF17+DH17</f>
        <v>1</v>
      </c>
      <c r="DL17" s="459">
        <v>1</v>
      </c>
      <c r="DM17" s="459">
        <f>+DK17</f>
        <v>1</v>
      </c>
      <c r="DN17" s="459">
        <v>0</v>
      </c>
      <c r="DO17" s="456"/>
      <c r="DP17" s="456"/>
      <c r="DQ17" s="456"/>
      <c r="DR17" s="456"/>
      <c r="DS17" s="460"/>
      <c r="DT17" s="460"/>
      <c r="DU17" s="456"/>
      <c r="DV17" s="456"/>
      <c r="DW17" s="456"/>
      <c r="DX17" s="456"/>
      <c r="DY17" s="456"/>
      <c r="DZ17" s="456"/>
      <c r="EA17" s="456"/>
      <c r="EB17" s="456"/>
      <c r="EC17" s="456"/>
      <c r="ED17" s="456"/>
      <c r="EE17" s="456"/>
      <c r="EF17" s="456"/>
      <c r="EG17" s="456"/>
      <c r="EH17" s="456"/>
      <c r="EI17" s="456"/>
      <c r="EJ17" s="456"/>
      <c r="EK17" s="456"/>
      <c r="EL17" s="456"/>
      <c r="EM17" s="461">
        <f>+DO17+DQ17+DS17+DU17+DW17+DY17+EA17+EC17+EE17+EC17+EG17+EI17+EK17</f>
        <v>0</v>
      </c>
      <c r="EN17" s="461">
        <f>+DO17+DQ17+DS17+DU17+DW17</f>
        <v>0</v>
      </c>
      <c r="EO17" s="461">
        <f>+DP17+DR17+DT17+DV17+DX17</f>
        <v>0</v>
      </c>
      <c r="EP17" s="461">
        <f>+DO17+DQ17+DS17+DU17+DW17+DY17+EA17+EC17+EE17+EG17+EI17+EK17</f>
        <v>0</v>
      </c>
      <c r="EQ17" s="461">
        <f>+EO17</f>
        <v>0</v>
      </c>
      <c r="ER17" s="136" t="s">
        <v>713</v>
      </c>
      <c r="ES17" s="136" t="s">
        <v>713</v>
      </c>
      <c r="ET17" s="136" t="s">
        <v>713</v>
      </c>
      <c r="EU17" s="462">
        <f>(+EO17+DM17+CI17+BE17+AA17)/(Z17+BD17+CH17+DL17+EN17)</f>
        <v>1</v>
      </c>
      <c r="EV17" s="462">
        <f>DM17/DL17</f>
        <v>1</v>
      </c>
      <c r="EW17" s="588" t="s">
        <v>744</v>
      </c>
      <c r="EX17" s="579" t="s">
        <v>180</v>
      </c>
      <c r="EY17" s="579" t="s">
        <v>180</v>
      </c>
      <c r="EZ17" s="580" t="s">
        <v>732</v>
      </c>
      <c r="FA17" s="578" t="s">
        <v>746</v>
      </c>
      <c r="FB17" s="225"/>
    </row>
    <row r="18" spans="1:158" ht="24.75" customHeight="1" x14ac:dyDescent="0.25">
      <c r="A18" s="545"/>
      <c r="B18" s="571"/>
      <c r="C18" s="550"/>
      <c r="D18" s="550"/>
      <c r="E18" s="542"/>
      <c r="F18" s="226" t="s">
        <v>328</v>
      </c>
      <c r="G18" s="434">
        <f>AA18+BE18+CI18+DM18+EP18</f>
        <v>525121000</v>
      </c>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4"/>
      <c r="AX18" s="435"/>
      <c r="AY18" s="434"/>
      <c r="AZ18" s="434"/>
      <c r="BA18" s="434"/>
      <c r="BB18" s="434"/>
      <c r="BC18" s="434"/>
      <c r="BD18" s="434"/>
      <c r="BE18" s="434"/>
      <c r="BF18" s="434"/>
      <c r="BG18" s="434"/>
      <c r="BH18" s="434"/>
      <c r="BI18" s="434"/>
      <c r="BJ18" s="434"/>
      <c r="BK18" s="434"/>
      <c r="BL18" s="434"/>
      <c r="BM18" s="434"/>
      <c r="BN18" s="436"/>
      <c r="BO18" s="436"/>
      <c r="BP18" s="436"/>
      <c r="BQ18" s="436"/>
      <c r="BR18" s="436"/>
      <c r="BS18" s="436"/>
      <c r="BT18" s="436"/>
      <c r="BU18" s="436"/>
      <c r="BV18" s="436"/>
      <c r="BW18" s="436"/>
      <c r="BX18" s="436"/>
      <c r="BY18" s="436"/>
      <c r="BZ18" s="436"/>
      <c r="CA18" s="436"/>
      <c r="CB18" s="436"/>
      <c r="CC18" s="436"/>
      <c r="CD18" s="436"/>
      <c r="CE18" s="434"/>
      <c r="CF18" s="434">
        <f t="shared" si="5"/>
        <v>0</v>
      </c>
      <c r="CG18" s="434">
        <f t="shared" si="6"/>
        <v>0</v>
      </c>
      <c r="CH18" s="434"/>
      <c r="CI18" s="434"/>
      <c r="CJ18" s="438">
        <v>0</v>
      </c>
      <c r="CK18" s="438">
        <v>0</v>
      </c>
      <c r="CL18" s="438">
        <v>0</v>
      </c>
      <c r="CM18" s="438">
        <v>329260000</v>
      </c>
      <c r="CN18" s="438">
        <v>329260000</v>
      </c>
      <c r="CO18" s="438">
        <v>157911000</v>
      </c>
      <c r="CP18" s="438">
        <v>157911000</v>
      </c>
      <c r="CQ18" s="438">
        <v>53566989</v>
      </c>
      <c r="CR18" s="438"/>
      <c r="CS18" s="438"/>
      <c r="CT18" s="438"/>
      <c r="CU18" s="438"/>
      <c r="CV18" s="438"/>
      <c r="CW18" s="438"/>
      <c r="CX18" s="439"/>
      <c r="CY18" s="439"/>
      <c r="CZ18" s="439"/>
      <c r="DA18" s="439">
        <v>-45976989</v>
      </c>
      <c r="DB18" s="439"/>
      <c r="DC18" s="439"/>
      <c r="DD18" s="439"/>
      <c r="DE18" s="439"/>
      <c r="DF18" s="439"/>
      <c r="DG18" s="439">
        <v>30360000</v>
      </c>
      <c r="DH18" s="439">
        <v>37950000</v>
      </c>
      <c r="DI18" s="439">
        <f>+DG18+DE18+DC18+DA18+CY18+CW18+CU18+CS18+CQ18+CO18+CM18+CK18</f>
        <v>525121000</v>
      </c>
      <c r="DJ18" s="439">
        <f t="shared" si="8"/>
        <v>494761000</v>
      </c>
      <c r="DK18" s="439">
        <f>+CL18+CN18+CP18+CR18+CT18+CV18+CX18+CZ18+DB18+DD18+DF18+DH18</f>
        <v>525121000</v>
      </c>
      <c r="DL18" s="439">
        <f t="shared" ref="DL18:DM20" si="20">+DJ18</f>
        <v>494761000</v>
      </c>
      <c r="DM18" s="439">
        <f t="shared" si="20"/>
        <v>525121000</v>
      </c>
      <c r="DN18" s="440">
        <v>0</v>
      </c>
      <c r="DO18" s="436"/>
      <c r="DP18" s="436"/>
      <c r="DQ18" s="436"/>
      <c r="DR18" s="436"/>
      <c r="DS18" s="441"/>
      <c r="DT18" s="441"/>
      <c r="DU18" s="436"/>
      <c r="DV18" s="436"/>
      <c r="DW18" s="436"/>
      <c r="DX18" s="436"/>
      <c r="DY18" s="436"/>
      <c r="DZ18" s="436"/>
      <c r="EA18" s="436"/>
      <c r="EB18" s="436"/>
      <c r="EC18" s="436"/>
      <c r="ED18" s="436"/>
      <c r="EE18" s="436"/>
      <c r="EF18" s="436"/>
      <c r="EG18" s="436"/>
      <c r="EH18" s="436"/>
      <c r="EI18" s="436"/>
      <c r="EJ18" s="436"/>
      <c r="EK18" s="436"/>
      <c r="EL18" s="436"/>
      <c r="EM18" s="442">
        <f t="shared" ref="EM18:EM22" si="21">+DO18+DQ18+DS18+DU18+DW18+DY18+EA18+EC18+EE18+EC18+EG18+EI18+EK18</f>
        <v>0</v>
      </c>
      <c r="EN18" s="442">
        <f t="shared" ref="EN18:EN61" si="22">+DO18+DQ18+DS18+DU18+DW18</f>
        <v>0</v>
      </c>
      <c r="EO18" s="442">
        <f t="shared" ref="EO18:EO61" si="23">+DP18+DR18+DT18+DV18+DX18</f>
        <v>0</v>
      </c>
      <c r="EP18" s="442">
        <f t="shared" ref="EP18:EP22" si="24">+DO18+DQ18+DS18+DU18+DW18+DY18+EA18+EC18+EE18+EG18+EI18+EK18</f>
        <v>0</v>
      </c>
      <c r="EQ18" s="441">
        <f t="shared" ref="EQ18:EQ22" si="25">+EO18</f>
        <v>0</v>
      </c>
      <c r="ER18" s="134" t="s">
        <v>713</v>
      </c>
      <c r="ES18" s="134" t="s">
        <v>713</v>
      </c>
      <c r="ET18" s="134" t="s">
        <v>713</v>
      </c>
      <c r="EU18" s="433">
        <f>(+EO18+DM18+CI18+BE18+AA18)/(Z18+BD18+CH18+DL18+EN18)</f>
        <v>1.0613629611064737</v>
      </c>
      <c r="EV18" s="433">
        <f t="shared" si="13"/>
        <v>1</v>
      </c>
      <c r="EW18" s="588"/>
      <c r="EX18" s="579"/>
      <c r="EY18" s="579"/>
      <c r="EZ18" s="581"/>
      <c r="FA18" s="578"/>
      <c r="FB18" s="225"/>
    </row>
    <row r="19" spans="1:158" ht="24.75" customHeight="1" x14ac:dyDescent="0.25">
      <c r="A19" s="545"/>
      <c r="B19" s="571"/>
      <c r="C19" s="550"/>
      <c r="D19" s="550"/>
      <c r="E19" s="542"/>
      <c r="F19" s="227" t="s">
        <v>187</v>
      </c>
      <c r="G19" s="429"/>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5"/>
      <c r="AY19" s="434"/>
      <c r="AZ19" s="434"/>
      <c r="BA19" s="434"/>
      <c r="BB19" s="434"/>
      <c r="BC19" s="434"/>
      <c r="BD19" s="434"/>
      <c r="BE19" s="434"/>
      <c r="BF19" s="434"/>
      <c r="BG19" s="434"/>
      <c r="BH19" s="434"/>
      <c r="BI19" s="434"/>
      <c r="BJ19" s="434"/>
      <c r="BK19" s="434"/>
      <c r="BL19" s="434"/>
      <c r="BM19" s="434"/>
      <c r="BN19" s="436"/>
      <c r="BO19" s="436"/>
      <c r="BP19" s="436"/>
      <c r="BQ19" s="436"/>
      <c r="BR19" s="436"/>
      <c r="BS19" s="436"/>
      <c r="BT19" s="436"/>
      <c r="BU19" s="436"/>
      <c r="BV19" s="436"/>
      <c r="BW19" s="436"/>
      <c r="BX19" s="436"/>
      <c r="BY19" s="436"/>
      <c r="BZ19" s="436"/>
      <c r="CA19" s="436"/>
      <c r="CB19" s="436"/>
      <c r="CC19" s="436"/>
      <c r="CD19" s="436"/>
      <c r="CE19" s="434"/>
      <c r="CF19" s="434">
        <f t="shared" si="5"/>
        <v>0</v>
      </c>
      <c r="CG19" s="434">
        <f t="shared" si="6"/>
        <v>0</v>
      </c>
      <c r="CH19" s="434"/>
      <c r="CI19" s="434"/>
      <c r="CJ19" s="434">
        <v>0</v>
      </c>
      <c r="CK19" s="434"/>
      <c r="CL19" s="434"/>
      <c r="CM19" s="434"/>
      <c r="CN19" s="434"/>
      <c r="CO19" s="434"/>
      <c r="CP19" s="434">
        <v>3216067</v>
      </c>
      <c r="CQ19" s="434"/>
      <c r="CR19" s="434">
        <v>48825167</v>
      </c>
      <c r="CS19" s="434"/>
      <c r="CT19" s="434">
        <v>48864067</v>
      </c>
      <c r="CU19" s="463"/>
      <c r="CV19" s="434">
        <v>41568000</v>
      </c>
      <c r="CW19" s="434"/>
      <c r="CX19" s="440">
        <v>56748000</v>
      </c>
      <c r="CY19" s="440"/>
      <c r="CZ19" s="440">
        <v>49158000</v>
      </c>
      <c r="DA19" s="440"/>
      <c r="DB19" s="440">
        <v>49158000</v>
      </c>
      <c r="DC19" s="440"/>
      <c r="DD19" s="440">
        <v>45772667</v>
      </c>
      <c r="DE19" s="440"/>
      <c r="DF19" s="440">
        <v>49158000</v>
      </c>
      <c r="DG19" s="440"/>
      <c r="DH19" s="440">
        <v>69416000</v>
      </c>
      <c r="DI19" s="440">
        <f>+DG19+DE19+DC19+DA19+CY19+CW19+CV19+CS19+CQ19+CO19+CM19+CK19</f>
        <v>41568000</v>
      </c>
      <c r="DJ19" s="440">
        <f>+DH19+DF19+DD19+DB19+CZ19+CX19+CW19+CT19+CR19+CP19+CN19+CL19</f>
        <v>420315968</v>
      </c>
      <c r="DK19" s="440">
        <f>+CL19+CN19+CP19+CR19+CT19+CV19+CX19+CZ19+DB19+DD19+DF19+DH19</f>
        <v>461883968</v>
      </c>
      <c r="DL19" s="440">
        <f t="shared" si="20"/>
        <v>420315968</v>
      </c>
      <c r="DM19" s="440">
        <f t="shared" si="20"/>
        <v>461883968</v>
      </c>
      <c r="DN19" s="440"/>
      <c r="DO19" s="436"/>
      <c r="DP19" s="436"/>
      <c r="DQ19" s="436"/>
      <c r="DR19" s="436"/>
      <c r="DS19" s="441"/>
      <c r="DT19" s="441"/>
      <c r="DU19" s="436"/>
      <c r="DV19" s="436"/>
      <c r="DW19" s="436"/>
      <c r="DX19" s="436"/>
      <c r="DY19" s="436"/>
      <c r="DZ19" s="436"/>
      <c r="EA19" s="436"/>
      <c r="EB19" s="436"/>
      <c r="EC19" s="436"/>
      <c r="ED19" s="436"/>
      <c r="EE19" s="436"/>
      <c r="EF19" s="436"/>
      <c r="EG19" s="436"/>
      <c r="EH19" s="436"/>
      <c r="EI19" s="436"/>
      <c r="EJ19" s="436"/>
      <c r="EK19" s="436"/>
      <c r="EL19" s="436"/>
      <c r="EM19" s="442">
        <f t="shared" si="21"/>
        <v>0</v>
      </c>
      <c r="EN19" s="442">
        <f t="shared" si="22"/>
        <v>0</v>
      </c>
      <c r="EO19" s="442">
        <f t="shared" si="23"/>
        <v>0</v>
      </c>
      <c r="EP19" s="442">
        <f t="shared" si="24"/>
        <v>0</v>
      </c>
      <c r="EQ19" s="441">
        <f t="shared" si="25"/>
        <v>0</v>
      </c>
      <c r="ER19" s="134" t="s">
        <v>713</v>
      </c>
      <c r="ES19" s="134" t="s">
        <v>713</v>
      </c>
      <c r="ET19" s="134" t="s">
        <v>713</v>
      </c>
      <c r="EU19" s="433" t="s">
        <v>713</v>
      </c>
      <c r="EV19" s="433">
        <f t="shared" si="13"/>
        <v>0</v>
      </c>
      <c r="EW19" s="588"/>
      <c r="EX19" s="579"/>
      <c r="EY19" s="579"/>
      <c r="EZ19" s="581"/>
      <c r="FA19" s="578"/>
      <c r="FB19" s="225"/>
    </row>
    <row r="20" spans="1:158" ht="24.75" customHeight="1" x14ac:dyDescent="0.25">
      <c r="A20" s="545"/>
      <c r="B20" s="571"/>
      <c r="C20" s="550"/>
      <c r="D20" s="550"/>
      <c r="E20" s="542"/>
      <c r="F20" s="228" t="s">
        <v>329</v>
      </c>
      <c r="G20" s="443">
        <f>AA20+BE20+CI20+DM20+EP20</f>
        <v>0</v>
      </c>
      <c r="H20" s="429"/>
      <c r="I20" s="429"/>
      <c r="J20" s="429"/>
      <c r="K20" s="429"/>
      <c r="L20" s="429"/>
      <c r="M20" s="429"/>
      <c r="N20" s="429"/>
      <c r="O20" s="429"/>
      <c r="P20" s="429"/>
      <c r="Q20" s="429"/>
      <c r="R20" s="429"/>
      <c r="S20" s="429"/>
      <c r="T20" s="429"/>
      <c r="U20" s="429"/>
      <c r="V20" s="429"/>
      <c r="W20" s="430"/>
      <c r="X20" s="430"/>
      <c r="Y20" s="430"/>
      <c r="Z20" s="429"/>
      <c r="AA20" s="429"/>
      <c r="AB20" s="429"/>
      <c r="AC20" s="430"/>
      <c r="AD20" s="430"/>
      <c r="AE20" s="444"/>
      <c r="AF20" s="444"/>
      <c r="AG20" s="430"/>
      <c r="AH20" s="430"/>
      <c r="AI20" s="428"/>
      <c r="AJ20" s="428"/>
      <c r="AK20" s="430"/>
      <c r="AL20" s="428"/>
      <c r="AM20" s="430"/>
      <c r="AN20" s="428"/>
      <c r="AO20" s="428"/>
      <c r="AP20" s="428"/>
      <c r="AQ20" s="428"/>
      <c r="AR20" s="428"/>
      <c r="AS20" s="428"/>
      <c r="AT20" s="428"/>
      <c r="AU20" s="428"/>
      <c r="AV20" s="428"/>
      <c r="AW20" s="428"/>
      <c r="AX20" s="428"/>
      <c r="AY20" s="428"/>
      <c r="AZ20" s="428"/>
      <c r="BA20" s="429"/>
      <c r="BB20" s="429"/>
      <c r="BC20" s="429"/>
      <c r="BD20" s="429"/>
      <c r="BE20" s="429"/>
      <c r="BF20" s="429"/>
      <c r="BG20" s="429"/>
      <c r="BH20" s="429"/>
      <c r="BI20" s="429"/>
      <c r="BJ20" s="429"/>
      <c r="BK20" s="429"/>
      <c r="BL20" s="429"/>
      <c r="BM20" s="429"/>
      <c r="BN20" s="430"/>
      <c r="BO20" s="430"/>
      <c r="BP20" s="430"/>
      <c r="BQ20" s="430"/>
      <c r="BR20" s="430"/>
      <c r="BS20" s="430"/>
      <c r="BT20" s="430"/>
      <c r="BU20" s="430"/>
      <c r="BV20" s="430"/>
      <c r="BW20" s="430"/>
      <c r="BX20" s="430"/>
      <c r="BY20" s="430"/>
      <c r="BZ20" s="430"/>
      <c r="CA20" s="430"/>
      <c r="CB20" s="430"/>
      <c r="CC20" s="430"/>
      <c r="CD20" s="430"/>
      <c r="CE20" s="429"/>
      <c r="CF20" s="429">
        <f t="shared" si="5"/>
        <v>0</v>
      </c>
      <c r="CG20" s="429">
        <f t="shared" si="6"/>
        <v>0</v>
      </c>
      <c r="CH20" s="429"/>
      <c r="CI20" s="429"/>
      <c r="CJ20" s="429">
        <v>0</v>
      </c>
      <c r="CK20" s="429"/>
      <c r="CL20" s="429"/>
      <c r="CM20" s="429"/>
      <c r="CN20" s="429"/>
      <c r="CO20" s="429"/>
      <c r="CP20" s="429"/>
      <c r="CQ20" s="429"/>
      <c r="CR20" s="429"/>
      <c r="CS20" s="429"/>
      <c r="CT20" s="429"/>
      <c r="CU20" s="429"/>
      <c r="CV20" s="429"/>
      <c r="CW20" s="429"/>
      <c r="CX20" s="429"/>
      <c r="CY20" s="429"/>
      <c r="CZ20" s="429"/>
      <c r="DA20" s="429"/>
      <c r="DB20" s="429"/>
      <c r="DC20" s="429"/>
      <c r="DD20" s="429"/>
      <c r="DE20" s="429"/>
      <c r="DF20" s="429"/>
      <c r="DG20" s="429"/>
      <c r="DH20" s="429"/>
      <c r="DI20" s="429">
        <f t="shared" si="7"/>
        <v>0</v>
      </c>
      <c r="DJ20" s="429">
        <f t="shared" si="8"/>
        <v>0</v>
      </c>
      <c r="DK20" s="429">
        <f t="shared" si="9"/>
        <v>0</v>
      </c>
      <c r="DL20" s="429">
        <f t="shared" si="20"/>
        <v>0</v>
      </c>
      <c r="DM20" s="429">
        <f t="shared" si="20"/>
        <v>0</v>
      </c>
      <c r="DN20" s="429"/>
      <c r="DO20" s="430"/>
      <c r="DP20" s="430"/>
      <c r="DQ20" s="430"/>
      <c r="DR20" s="430"/>
      <c r="DS20" s="445"/>
      <c r="DT20" s="445"/>
      <c r="DU20" s="430"/>
      <c r="DV20" s="430"/>
      <c r="DW20" s="430"/>
      <c r="DX20" s="430"/>
      <c r="DY20" s="430"/>
      <c r="DZ20" s="430"/>
      <c r="EA20" s="430"/>
      <c r="EB20" s="430"/>
      <c r="EC20" s="430"/>
      <c r="ED20" s="430"/>
      <c r="EE20" s="430"/>
      <c r="EF20" s="430"/>
      <c r="EG20" s="430"/>
      <c r="EH20" s="430"/>
      <c r="EI20" s="430"/>
      <c r="EJ20" s="430"/>
      <c r="EK20" s="430"/>
      <c r="EL20" s="430"/>
      <c r="EM20" s="432">
        <f t="shared" si="21"/>
        <v>0</v>
      </c>
      <c r="EN20" s="432">
        <f t="shared" si="22"/>
        <v>0</v>
      </c>
      <c r="EO20" s="432">
        <f t="shared" si="23"/>
        <v>0</v>
      </c>
      <c r="EP20" s="432">
        <f t="shared" si="24"/>
        <v>0</v>
      </c>
      <c r="EQ20" s="464">
        <f t="shared" si="25"/>
        <v>0</v>
      </c>
      <c r="ER20" s="134" t="s">
        <v>713</v>
      </c>
      <c r="ES20" s="134" t="s">
        <v>713</v>
      </c>
      <c r="ET20" s="134" t="s">
        <v>713</v>
      </c>
      <c r="EU20" s="433">
        <f>IFERROR((+EO20+DM20+CI20+BE20+AA20)/(Z20+BD20+CH20+DL20+EN20),0)</f>
        <v>0</v>
      </c>
      <c r="EV20" s="433">
        <f t="shared" si="13"/>
        <v>0</v>
      </c>
      <c r="EW20" s="588"/>
      <c r="EX20" s="579"/>
      <c r="EY20" s="579"/>
      <c r="EZ20" s="581"/>
      <c r="FA20" s="578"/>
      <c r="FB20" s="229"/>
    </row>
    <row r="21" spans="1:158" ht="24.75" customHeight="1" x14ac:dyDescent="0.25">
      <c r="A21" s="545"/>
      <c r="B21" s="571"/>
      <c r="C21" s="550"/>
      <c r="D21" s="550"/>
      <c r="E21" s="542"/>
      <c r="F21" s="230" t="s">
        <v>330</v>
      </c>
      <c r="G21" s="434">
        <f>AA21+BE21+CI21+DM21+EP21</f>
        <v>63237032</v>
      </c>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4"/>
      <c r="AZ21" s="434"/>
      <c r="BA21" s="434"/>
      <c r="BB21" s="434"/>
      <c r="BC21" s="434"/>
      <c r="BD21" s="434"/>
      <c r="BE21" s="434"/>
      <c r="BF21" s="434"/>
      <c r="BG21" s="434"/>
      <c r="BH21" s="434"/>
      <c r="BI21" s="434"/>
      <c r="BJ21" s="434"/>
      <c r="BK21" s="434"/>
      <c r="BL21" s="434"/>
      <c r="BM21" s="434"/>
      <c r="BN21" s="436"/>
      <c r="BO21" s="436"/>
      <c r="BP21" s="436"/>
      <c r="BQ21" s="436"/>
      <c r="BR21" s="436"/>
      <c r="BS21" s="436"/>
      <c r="BT21" s="436"/>
      <c r="BU21" s="436"/>
      <c r="BV21" s="436"/>
      <c r="BW21" s="436"/>
      <c r="BX21" s="436"/>
      <c r="BY21" s="436"/>
      <c r="BZ21" s="436"/>
      <c r="CA21" s="436"/>
      <c r="CB21" s="436"/>
      <c r="CC21" s="436"/>
      <c r="CD21" s="436"/>
      <c r="CE21" s="434"/>
      <c r="CF21" s="434">
        <f t="shared" si="5"/>
        <v>0</v>
      </c>
      <c r="CG21" s="434">
        <f t="shared" si="6"/>
        <v>0</v>
      </c>
      <c r="CH21" s="434"/>
      <c r="CI21" s="434"/>
      <c r="CJ21" s="434">
        <v>0</v>
      </c>
      <c r="CK21" s="434"/>
      <c r="CL21" s="434"/>
      <c r="CM21" s="434"/>
      <c r="CN21" s="434"/>
      <c r="CO21" s="434"/>
      <c r="CP21" s="434"/>
      <c r="CQ21" s="434"/>
      <c r="CR21" s="446"/>
      <c r="CS21" s="434"/>
      <c r="CT21" s="434"/>
      <c r="CU21" s="434"/>
      <c r="CV21" s="434"/>
      <c r="CW21" s="434"/>
      <c r="CX21" s="440"/>
      <c r="CY21" s="440"/>
      <c r="CZ21" s="440"/>
      <c r="DA21" s="440"/>
      <c r="DB21" s="440"/>
      <c r="DC21" s="440"/>
      <c r="DD21" s="440"/>
      <c r="DE21" s="440"/>
      <c r="DF21" s="440"/>
      <c r="DG21" s="440"/>
      <c r="DH21" s="440"/>
      <c r="DI21" s="440">
        <f t="shared" si="7"/>
        <v>0</v>
      </c>
      <c r="DJ21" s="440">
        <f t="shared" si="8"/>
        <v>0</v>
      </c>
      <c r="DK21" s="440">
        <f t="shared" si="9"/>
        <v>0</v>
      </c>
      <c r="DL21" s="440">
        <f>+DJ21</f>
        <v>0</v>
      </c>
      <c r="DM21" s="440">
        <v>0</v>
      </c>
      <c r="DN21" s="440">
        <v>63237032</v>
      </c>
      <c r="DO21" s="436">
        <v>17915266</v>
      </c>
      <c r="DP21" s="436">
        <v>17915266</v>
      </c>
      <c r="DQ21" s="436">
        <v>32671766</v>
      </c>
      <c r="DR21" s="436">
        <v>32671766</v>
      </c>
      <c r="DS21" s="441">
        <v>7590000</v>
      </c>
      <c r="DT21" s="441">
        <v>7590000</v>
      </c>
      <c r="DU21" s="436">
        <v>5060000</v>
      </c>
      <c r="DV21" s="436">
        <v>5060000</v>
      </c>
      <c r="DW21" s="436"/>
      <c r="DX21" s="436"/>
      <c r="DY21" s="436"/>
      <c r="DZ21" s="436"/>
      <c r="EA21" s="436"/>
      <c r="EB21" s="436"/>
      <c r="EC21" s="436"/>
      <c r="ED21" s="436"/>
      <c r="EE21" s="436"/>
      <c r="EF21" s="436"/>
      <c r="EG21" s="436"/>
      <c r="EH21" s="436"/>
      <c r="EI21" s="436"/>
      <c r="EJ21" s="436"/>
      <c r="EK21" s="436"/>
      <c r="EL21" s="436"/>
      <c r="EM21" s="442">
        <f>+DO21+DQ21+DS21+DU21+DW21+DY21+EA21+EC21+EE21+EC21+EG21+EI21+EK21</f>
        <v>63237032</v>
      </c>
      <c r="EN21" s="442">
        <f t="shared" si="22"/>
        <v>63237032</v>
      </c>
      <c r="EO21" s="442">
        <f t="shared" si="23"/>
        <v>63237032</v>
      </c>
      <c r="EP21" s="442">
        <f t="shared" si="24"/>
        <v>63237032</v>
      </c>
      <c r="EQ21" s="441">
        <f t="shared" si="25"/>
        <v>63237032</v>
      </c>
      <c r="ER21" s="433">
        <f>IFERROR(DX21/DW21,0)</f>
        <v>0</v>
      </c>
      <c r="ES21" s="433">
        <f>EO21/EN21</f>
        <v>1</v>
      </c>
      <c r="ET21" s="433">
        <f>EQ21/EP21</f>
        <v>1</v>
      </c>
      <c r="EU21" s="433">
        <f>(+EO21+DM21+CI21+BE21+AA21)/(Z21+BD21+CH21+DL21+EN21)</f>
        <v>1</v>
      </c>
      <c r="EV21" s="433">
        <f>IFERROR((DM21+CI21+BE21+AA21+EQ21)/G21,0)</f>
        <v>1</v>
      </c>
      <c r="EW21" s="588"/>
      <c r="EX21" s="579"/>
      <c r="EY21" s="579"/>
      <c r="EZ21" s="581"/>
      <c r="FA21" s="578"/>
      <c r="FB21" s="225"/>
    </row>
    <row r="22" spans="1:158" ht="24.75" customHeight="1" thickBot="1" x14ac:dyDescent="0.3">
      <c r="A22" s="545"/>
      <c r="B22" s="571"/>
      <c r="C22" s="550"/>
      <c r="D22" s="550"/>
      <c r="E22" s="542"/>
      <c r="F22" s="231" t="s">
        <v>331</v>
      </c>
      <c r="G22" s="239">
        <f>G17</f>
        <v>1</v>
      </c>
      <c r="H22" s="448"/>
      <c r="I22" s="448"/>
      <c r="J22" s="448"/>
      <c r="K22" s="448"/>
      <c r="L22" s="448"/>
      <c r="M22" s="448"/>
      <c r="N22" s="448"/>
      <c r="O22" s="448"/>
      <c r="P22" s="448"/>
      <c r="Q22" s="448"/>
      <c r="R22" s="448"/>
      <c r="S22" s="448"/>
      <c r="T22" s="448"/>
      <c r="U22" s="448"/>
      <c r="V22" s="448"/>
      <c r="W22" s="449"/>
      <c r="X22" s="449"/>
      <c r="Y22" s="449"/>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448"/>
      <c r="AZ22" s="448"/>
      <c r="BA22" s="448"/>
      <c r="BB22" s="448"/>
      <c r="BC22" s="448"/>
      <c r="BD22" s="448"/>
      <c r="BE22" s="448"/>
      <c r="BF22" s="448"/>
      <c r="BG22" s="448"/>
      <c r="BH22" s="448"/>
      <c r="BI22" s="448"/>
      <c r="BJ22" s="448"/>
      <c r="BK22" s="448"/>
      <c r="BL22" s="448"/>
      <c r="BM22" s="448"/>
      <c r="BN22" s="448"/>
      <c r="BO22" s="448"/>
      <c r="BP22" s="448"/>
      <c r="BQ22" s="448"/>
      <c r="BR22" s="448"/>
      <c r="BS22" s="448"/>
      <c r="BT22" s="448"/>
      <c r="BU22" s="448"/>
      <c r="BV22" s="448"/>
      <c r="BW22" s="448"/>
      <c r="BX22" s="448"/>
      <c r="BY22" s="448"/>
      <c r="BZ22" s="448"/>
      <c r="CA22" s="448"/>
      <c r="CB22" s="448"/>
      <c r="CC22" s="448"/>
      <c r="CD22" s="448"/>
      <c r="CE22" s="448"/>
      <c r="CF22" s="448">
        <f t="shared" si="5"/>
        <v>0</v>
      </c>
      <c r="CG22" s="448">
        <f t="shared" si="6"/>
        <v>0</v>
      </c>
      <c r="CH22" s="448"/>
      <c r="CI22" s="448"/>
      <c r="CJ22" s="465">
        <v>1</v>
      </c>
      <c r="CK22" s="448">
        <v>0</v>
      </c>
      <c r="CL22" s="448">
        <v>0</v>
      </c>
      <c r="CM22" s="465">
        <f t="shared" ref="CM22:DH22" si="26">CM17+CM20</f>
        <v>0.1</v>
      </c>
      <c r="CN22" s="465">
        <f t="shared" si="26"/>
        <v>0.1</v>
      </c>
      <c r="CO22" s="465">
        <f t="shared" si="26"/>
        <v>0.1</v>
      </c>
      <c r="CP22" s="465">
        <f t="shared" si="26"/>
        <v>0.1</v>
      </c>
      <c r="CQ22" s="465">
        <f t="shared" si="26"/>
        <v>0.1</v>
      </c>
      <c r="CR22" s="465">
        <f t="shared" si="26"/>
        <v>0.1</v>
      </c>
      <c r="CS22" s="465">
        <f t="shared" si="26"/>
        <v>0.1</v>
      </c>
      <c r="CT22" s="465">
        <f t="shared" si="26"/>
        <v>0.1</v>
      </c>
      <c r="CU22" s="465">
        <f t="shared" si="26"/>
        <v>0.1</v>
      </c>
      <c r="CV22" s="465">
        <f t="shared" si="26"/>
        <v>0.1</v>
      </c>
      <c r="CW22" s="465">
        <f t="shared" si="26"/>
        <v>0.1</v>
      </c>
      <c r="CX22" s="465">
        <f t="shared" si="26"/>
        <v>0.1</v>
      </c>
      <c r="CY22" s="465">
        <f t="shared" si="26"/>
        <v>0.1</v>
      </c>
      <c r="CZ22" s="465">
        <f t="shared" si="26"/>
        <v>0.1</v>
      </c>
      <c r="DA22" s="465">
        <f t="shared" si="26"/>
        <v>0.1</v>
      </c>
      <c r="DB22" s="465">
        <f t="shared" si="26"/>
        <v>0.1</v>
      </c>
      <c r="DC22" s="465">
        <f t="shared" si="26"/>
        <v>0.1</v>
      </c>
      <c r="DD22" s="465">
        <f t="shared" si="26"/>
        <v>0.1</v>
      </c>
      <c r="DE22" s="465">
        <f t="shared" si="26"/>
        <v>0.05</v>
      </c>
      <c r="DF22" s="465">
        <f t="shared" si="26"/>
        <v>0.05</v>
      </c>
      <c r="DG22" s="465">
        <f t="shared" si="26"/>
        <v>0.05</v>
      </c>
      <c r="DH22" s="448">
        <f t="shared" si="26"/>
        <v>0.05</v>
      </c>
      <c r="DI22" s="465">
        <f t="shared" ref="DI22" si="27">DI17+DI20</f>
        <v>0.99999999999999989</v>
      </c>
      <c r="DJ22" s="465">
        <f>DJ17</f>
        <v>1</v>
      </c>
      <c r="DK22" s="465">
        <f>DK17</f>
        <v>1</v>
      </c>
      <c r="DL22" s="465">
        <f>DL17</f>
        <v>1</v>
      </c>
      <c r="DM22" s="465">
        <f>DM17</f>
        <v>1</v>
      </c>
      <c r="DN22" s="465">
        <f>+DN17</f>
        <v>0</v>
      </c>
      <c r="DO22" s="450"/>
      <c r="DP22" s="450"/>
      <c r="DQ22" s="450"/>
      <c r="DR22" s="450"/>
      <c r="DS22" s="451"/>
      <c r="DT22" s="451"/>
      <c r="DU22" s="450"/>
      <c r="DV22" s="450"/>
      <c r="DW22" s="450"/>
      <c r="DX22" s="450"/>
      <c r="DY22" s="450"/>
      <c r="DZ22" s="450"/>
      <c r="EA22" s="450"/>
      <c r="EB22" s="450"/>
      <c r="EC22" s="450"/>
      <c r="ED22" s="450"/>
      <c r="EE22" s="450"/>
      <c r="EF22" s="450"/>
      <c r="EG22" s="450"/>
      <c r="EH22" s="450"/>
      <c r="EI22" s="450"/>
      <c r="EJ22" s="450"/>
      <c r="EK22" s="450"/>
      <c r="EL22" s="450"/>
      <c r="EM22" s="452">
        <f t="shared" si="21"/>
        <v>0</v>
      </c>
      <c r="EN22" s="452">
        <f t="shared" si="22"/>
        <v>0</v>
      </c>
      <c r="EO22" s="452">
        <f t="shared" si="23"/>
        <v>0</v>
      </c>
      <c r="EP22" s="452">
        <f t="shared" si="24"/>
        <v>0</v>
      </c>
      <c r="EQ22" s="466">
        <f t="shared" si="25"/>
        <v>0</v>
      </c>
      <c r="ER22" s="454">
        <f t="shared" ref="ER22:ER57" si="28">IFERROR(DX22/DW22,0)</f>
        <v>0</v>
      </c>
      <c r="ES22" s="454">
        <f>IFERROR(EO22/EN22,0)</f>
        <v>0</v>
      </c>
      <c r="ET22" s="135" t="s">
        <v>713</v>
      </c>
      <c r="EU22" s="454">
        <f t="shared" ref="EU22:EU25" si="29">(+EO22+DM22+CI22+BE22+AA22)/(Z22+BD22+CH22+DL22+EN22)</f>
        <v>1</v>
      </c>
      <c r="EV22" s="454">
        <f>IFERROR((DM22+CI22+BE22+AA22+EQ22)/G22,0)</f>
        <v>1</v>
      </c>
      <c r="EW22" s="588"/>
      <c r="EX22" s="579"/>
      <c r="EY22" s="579"/>
      <c r="EZ22" s="581"/>
      <c r="FA22" s="578"/>
      <c r="FB22" s="225"/>
    </row>
    <row r="23" spans="1:158" ht="24.75" customHeight="1" thickBot="1" x14ac:dyDescent="0.3">
      <c r="A23" s="545"/>
      <c r="B23" s="583"/>
      <c r="C23" s="585"/>
      <c r="D23" s="585"/>
      <c r="E23" s="590"/>
      <c r="F23" s="232" t="s">
        <v>332</v>
      </c>
      <c r="G23" s="233">
        <f t="shared" ref="G23:DN23" si="30">G18+G21</f>
        <v>588358032</v>
      </c>
      <c r="H23" s="234">
        <f t="shared" si="30"/>
        <v>0</v>
      </c>
      <c r="I23" s="234">
        <f t="shared" si="30"/>
        <v>0</v>
      </c>
      <c r="J23" s="234">
        <f t="shared" si="30"/>
        <v>0</v>
      </c>
      <c r="K23" s="234">
        <f t="shared" si="30"/>
        <v>0</v>
      </c>
      <c r="L23" s="234">
        <f t="shared" si="30"/>
        <v>0</v>
      </c>
      <c r="M23" s="234">
        <f t="shared" si="30"/>
        <v>0</v>
      </c>
      <c r="N23" s="234">
        <f t="shared" si="30"/>
        <v>0</v>
      </c>
      <c r="O23" s="234">
        <f t="shared" si="30"/>
        <v>0</v>
      </c>
      <c r="P23" s="234">
        <f t="shared" si="30"/>
        <v>0</v>
      </c>
      <c r="Q23" s="234">
        <f t="shared" si="30"/>
        <v>0</v>
      </c>
      <c r="R23" s="234">
        <f t="shared" si="30"/>
        <v>0</v>
      </c>
      <c r="S23" s="234">
        <f t="shared" si="30"/>
        <v>0</v>
      </c>
      <c r="T23" s="234">
        <f t="shared" si="30"/>
        <v>0</v>
      </c>
      <c r="U23" s="234">
        <f t="shared" si="30"/>
        <v>0</v>
      </c>
      <c r="V23" s="234">
        <f t="shared" si="30"/>
        <v>0</v>
      </c>
      <c r="W23" s="234">
        <f t="shared" si="30"/>
        <v>0</v>
      </c>
      <c r="X23" s="234">
        <f t="shared" si="30"/>
        <v>0</v>
      </c>
      <c r="Y23" s="234">
        <f t="shared" si="30"/>
        <v>0</v>
      </c>
      <c r="Z23" s="234">
        <f t="shared" si="30"/>
        <v>0</v>
      </c>
      <c r="AA23" s="234">
        <f t="shared" si="30"/>
        <v>0</v>
      </c>
      <c r="AB23" s="234">
        <f t="shared" si="30"/>
        <v>0</v>
      </c>
      <c r="AC23" s="234">
        <f t="shared" si="30"/>
        <v>0</v>
      </c>
      <c r="AD23" s="234">
        <f t="shared" si="30"/>
        <v>0</v>
      </c>
      <c r="AE23" s="234">
        <f t="shared" si="30"/>
        <v>0</v>
      </c>
      <c r="AF23" s="234">
        <f t="shared" si="30"/>
        <v>0</v>
      </c>
      <c r="AG23" s="234">
        <f t="shared" si="30"/>
        <v>0</v>
      </c>
      <c r="AH23" s="234">
        <f t="shared" si="30"/>
        <v>0</v>
      </c>
      <c r="AI23" s="234">
        <f t="shared" si="30"/>
        <v>0</v>
      </c>
      <c r="AJ23" s="234">
        <f t="shared" si="30"/>
        <v>0</v>
      </c>
      <c r="AK23" s="234">
        <f t="shared" si="30"/>
        <v>0</v>
      </c>
      <c r="AL23" s="234">
        <f t="shared" si="30"/>
        <v>0</v>
      </c>
      <c r="AM23" s="234">
        <f t="shared" si="30"/>
        <v>0</v>
      </c>
      <c r="AN23" s="234">
        <f t="shared" si="30"/>
        <v>0</v>
      </c>
      <c r="AO23" s="234">
        <f t="shared" si="30"/>
        <v>0</v>
      </c>
      <c r="AP23" s="234">
        <f t="shared" si="30"/>
        <v>0</v>
      </c>
      <c r="AQ23" s="234">
        <f t="shared" si="30"/>
        <v>0</v>
      </c>
      <c r="AR23" s="234">
        <f t="shared" si="30"/>
        <v>0</v>
      </c>
      <c r="AS23" s="234">
        <f t="shared" si="30"/>
        <v>0</v>
      </c>
      <c r="AT23" s="234">
        <f t="shared" si="30"/>
        <v>0</v>
      </c>
      <c r="AU23" s="234">
        <f t="shared" si="30"/>
        <v>0</v>
      </c>
      <c r="AV23" s="234">
        <f t="shared" si="30"/>
        <v>0</v>
      </c>
      <c r="AW23" s="234">
        <f t="shared" si="30"/>
        <v>0</v>
      </c>
      <c r="AX23" s="234">
        <f t="shared" si="30"/>
        <v>0</v>
      </c>
      <c r="AY23" s="234">
        <f t="shared" si="30"/>
        <v>0</v>
      </c>
      <c r="AZ23" s="234">
        <f t="shared" si="30"/>
        <v>0</v>
      </c>
      <c r="BA23" s="234">
        <f t="shared" si="30"/>
        <v>0</v>
      </c>
      <c r="BB23" s="234">
        <f t="shared" si="30"/>
        <v>0</v>
      </c>
      <c r="BC23" s="234">
        <f t="shared" si="30"/>
        <v>0</v>
      </c>
      <c r="BD23" s="234">
        <f t="shared" si="30"/>
        <v>0</v>
      </c>
      <c r="BE23" s="234">
        <f t="shared" si="30"/>
        <v>0</v>
      </c>
      <c r="BF23" s="234">
        <f t="shared" si="30"/>
        <v>0</v>
      </c>
      <c r="BG23" s="234">
        <f t="shared" si="30"/>
        <v>0</v>
      </c>
      <c r="BH23" s="234">
        <f t="shared" si="30"/>
        <v>0</v>
      </c>
      <c r="BI23" s="234">
        <f t="shared" si="30"/>
        <v>0</v>
      </c>
      <c r="BJ23" s="234">
        <f t="shared" si="30"/>
        <v>0</v>
      </c>
      <c r="BK23" s="234">
        <f t="shared" si="30"/>
        <v>0</v>
      </c>
      <c r="BL23" s="234">
        <f t="shared" si="30"/>
        <v>0</v>
      </c>
      <c r="BM23" s="234">
        <f t="shared" si="30"/>
        <v>0</v>
      </c>
      <c r="BN23" s="234">
        <f t="shared" si="30"/>
        <v>0</v>
      </c>
      <c r="BO23" s="234">
        <f t="shared" si="30"/>
        <v>0</v>
      </c>
      <c r="BP23" s="234">
        <f t="shared" si="30"/>
        <v>0</v>
      </c>
      <c r="BQ23" s="234">
        <f t="shared" si="30"/>
        <v>0</v>
      </c>
      <c r="BR23" s="234">
        <f t="shared" si="30"/>
        <v>0</v>
      </c>
      <c r="BS23" s="234">
        <f t="shared" si="30"/>
        <v>0</v>
      </c>
      <c r="BT23" s="234">
        <f t="shared" si="30"/>
        <v>0</v>
      </c>
      <c r="BU23" s="234">
        <f t="shared" si="30"/>
        <v>0</v>
      </c>
      <c r="BV23" s="234">
        <f t="shared" si="30"/>
        <v>0</v>
      </c>
      <c r="BW23" s="234">
        <f t="shared" si="30"/>
        <v>0</v>
      </c>
      <c r="BX23" s="234">
        <f t="shared" si="30"/>
        <v>0</v>
      </c>
      <c r="BY23" s="234">
        <f t="shared" si="30"/>
        <v>0</v>
      </c>
      <c r="BZ23" s="234">
        <f t="shared" si="30"/>
        <v>0</v>
      </c>
      <c r="CA23" s="234">
        <f t="shared" si="30"/>
        <v>0</v>
      </c>
      <c r="CB23" s="234">
        <f t="shared" si="30"/>
        <v>0</v>
      </c>
      <c r="CC23" s="234">
        <f t="shared" si="30"/>
        <v>0</v>
      </c>
      <c r="CD23" s="234">
        <f t="shared" si="30"/>
        <v>0</v>
      </c>
      <c r="CE23" s="234">
        <f t="shared" si="30"/>
        <v>0</v>
      </c>
      <c r="CF23" s="234">
        <f t="shared" si="30"/>
        <v>0</v>
      </c>
      <c r="CG23" s="234">
        <f t="shared" si="30"/>
        <v>0</v>
      </c>
      <c r="CH23" s="234">
        <f t="shared" si="30"/>
        <v>0</v>
      </c>
      <c r="CI23" s="234">
        <f t="shared" si="30"/>
        <v>0</v>
      </c>
      <c r="CJ23" s="234">
        <f t="shared" si="30"/>
        <v>0</v>
      </c>
      <c r="CK23" s="234">
        <f t="shared" si="30"/>
        <v>0</v>
      </c>
      <c r="CL23" s="234">
        <f t="shared" si="30"/>
        <v>0</v>
      </c>
      <c r="CM23" s="234">
        <f t="shared" si="30"/>
        <v>329260000</v>
      </c>
      <c r="CN23" s="234">
        <f t="shared" si="30"/>
        <v>329260000</v>
      </c>
      <c r="CO23" s="234">
        <f t="shared" si="30"/>
        <v>157911000</v>
      </c>
      <c r="CP23" s="234">
        <f t="shared" si="30"/>
        <v>157911000</v>
      </c>
      <c r="CQ23" s="234">
        <f t="shared" si="30"/>
        <v>53566989</v>
      </c>
      <c r="CR23" s="234">
        <f t="shared" si="30"/>
        <v>0</v>
      </c>
      <c r="CS23" s="234">
        <f t="shared" si="30"/>
        <v>0</v>
      </c>
      <c r="CT23" s="234">
        <f t="shared" si="30"/>
        <v>0</v>
      </c>
      <c r="CU23" s="234">
        <f t="shared" si="30"/>
        <v>0</v>
      </c>
      <c r="CV23" s="234">
        <f t="shared" si="30"/>
        <v>0</v>
      </c>
      <c r="CW23" s="234">
        <f t="shared" si="30"/>
        <v>0</v>
      </c>
      <c r="CX23" s="237">
        <f t="shared" si="30"/>
        <v>0</v>
      </c>
      <c r="CY23" s="237">
        <f t="shared" si="30"/>
        <v>0</v>
      </c>
      <c r="CZ23" s="237">
        <f t="shared" si="30"/>
        <v>0</v>
      </c>
      <c r="DA23" s="237">
        <f t="shared" si="30"/>
        <v>-45976989</v>
      </c>
      <c r="DB23" s="237">
        <f t="shared" si="30"/>
        <v>0</v>
      </c>
      <c r="DC23" s="237">
        <f t="shared" si="30"/>
        <v>0</v>
      </c>
      <c r="DD23" s="237">
        <f t="shared" si="30"/>
        <v>0</v>
      </c>
      <c r="DE23" s="237">
        <f t="shared" si="30"/>
        <v>0</v>
      </c>
      <c r="DF23" s="237">
        <f t="shared" si="30"/>
        <v>0</v>
      </c>
      <c r="DG23" s="237">
        <f t="shared" si="30"/>
        <v>30360000</v>
      </c>
      <c r="DH23" s="237">
        <f t="shared" si="30"/>
        <v>37950000</v>
      </c>
      <c r="DI23" s="237">
        <f t="shared" si="30"/>
        <v>525121000</v>
      </c>
      <c r="DJ23" s="237">
        <f t="shared" si="8"/>
        <v>494761000</v>
      </c>
      <c r="DK23" s="237">
        <f t="shared" si="9"/>
        <v>487171000</v>
      </c>
      <c r="DL23" s="237">
        <f t="shared" si="30"/>
        <v>494761000</v>
      </c>
      <c r="DM23" s="237">
        <f t="shared" si="30"/>
        <v>525121000</v>
      </c>
      <c r="DN23" s="237">
        <f t="shared" si="30"/>
        <v>63237032</v>
      </c>
      <c r="DO23" s="236">
        <f t="shared" ref="DO23:EL23" si="31">+DO18+DO21</f>
        <v>17915266</v>
      </c>
      <c r="DP23" s="236">
        <f t="shared" si="31"/>
        <v>17915266</v>
      </c>
      <c r="DQ23" s="236">
        <f t="shared" si="31"/>
        <v>32671766</v>
      </c>
      <c r="DR23" s="236">
        <f t="shared" si="31"/>
        <v>32671766</v>
      </c>
      <c r="DS23" s="138">
        <f t="shared" si="31"/>
        <v>7590000</v>
      </c>
      <c r="DT23" s="138">
        <f t="shared" si="31"/>
        <v>7590000</v>
      </c>
      <c r="DU23" s="236">
        <f t="shared" si="31"/>
        <v>5060000</v>
      </c>
      <c r="DV23" s="236">
        <f t="shared" si="31"/>
        <v>5060000</v>
      </c>
      <c r="DW23" s="236">
        <f t="shared" si="31"/>
        <v>0</v>
      </c>
      <c r="DX23" s="236">
        <f t="shared" si="31"/>
        <v>0</v>
      </c>
      <c r="DY23" s="236">
        <f t="shared" si="31"/>
        <v>0</v>
      </c>
      <c r="DZ23" s="236">
        <f t="shared" si="31"/>
        <v>0</v>
      </c>
      <c r="EA23" s="236">
        <f t="shared" si="31"/>
        <v>0</v>
      </c>
      <c r="EB23" s="236">
        <f t="shared" si="31"/>
        <v>0</v>
      </c>
      <c r="EC23" s="236">
        <f t="shared" si="31"/>
        <v>0</v>
      </c>
      <c r="ED23" s="236">
        <f t="shared" si="31"/>
        <v>0</v>
      </c>
      <c r="EE23" s="236">
        <f t="shared" si="31"/>
        <v>0</v>
      </c>
      <c r="EF23" s="236">
        <f t="shared" si="31"/>
        <v>0</v>
      </c>
      <c r="EG23" s="236">
        <f t="shared" si="31"/>
        <v>0</v>
      </c>
      <c r="EH23" s="236">
        <f t="shared" si="31"/>
        <v>0</v>
      </c>
      <c r="EI23" s="236">
        <f t="shared" si="31"/>
        <v>0</v>
      </c>
      <c r="EJ23" s="236">
        <f t="shared" si="31"/>
        <v>0</v>
      </c>
      <c r="EK23" s="236">
        <f t="shared" si="31"/>
        <v>0</v>
      </c>
      <c r="EL23" s="236">
        <f t="shared" si="31"/>
        <v>0</v>
      </c>
      <c r="EM23" s="138">
        <f t="shared" ref="EM23:EM44" si="32">+DO23+DQ23+DS23+DU23+DW23+DY23+EA23+EC23+EE23+EC23</f>
        <v>63237032</v>
      </c>
      <c r="EN23" s="138">
        <f t="shared" si="22"/>
        <v>63237032</v>
      </c>
      <c r="EO23" s="138">
        <f t="shared" si="23"/>
        <v>63237032</v>
      </c>
      <c r="EP23" s="138">
        <f>+EP18+EP21</f>
        <v>63237032</v>
      </c>
      <c r="EQ23" s="138">
        <f>+EQ18+EQ21</f>
        <v>63237032</v>
      </c>
      <c r="ER23" s="120">
        <f t="shared" si="28"/>
        <v>0</v>
      </c>
      <c r="ES23" s="120">
        <f t="shared" ref="ES23:ES51" si="33">EO23/EN23</f>
        <v>1</v>
      </c>
      <c r="ET23" s="120">
        <f>EQ23/EP23</f>
        <v>1</v>
      </c>
      <c r="EU23" s="120">
        <f t="shared" si="29"/>
        <v>1.0544087940439189</v>
      </c>
      <c r="EV23" s="121">
        <f t="shared" si="13"/>
        <v>1</v>
      </c>
      <c r="EW23" s="593"/>
      <c r="EX23" s="579"/>
      <c r="EY23" s="579"/>
      <c r="EZ23" s="581"/>
      <c r="FA23" s="578"/>
      <c r="FB23" s="225"/>
    </row>
    <row r="24" spans="1:158" ht="24.75" customHeight="1" x14ac:dyDescent="0.25">
      <c r="A24" s="545"/>
      <c r="B24" s="582">
        <v>2</v>
      </c>
      <c r="C24" s="584" t="s">
        <v>335</v>
      </c>
      <c r="D24" s="584" t="s">
        <v>178</v>
      </c>
      <c r="E24" s="589">
        <v>162</v>
      </c>
      <c r="F24" s="224" t="s">
        <v>327</v>
      </c>
      <c r="G24" s="467">
        <f>AA24+BE24+CI24+DM24+EP24</f>
        <v>1207</v>
      </c>
      <c r="H24" s="456">
        <v>66</v>
      </c>
      <c r="I24" s="456"/>
      <c r="J24" s="456"/>
      <c r="K24" s="456">
        <v>10</v>
      </c>
      <c r="L24" s="456">
        <v>0</v>
      </c>
      <c r="M24" s="456">
        <v>10</v>
      </c>
      <c r="N24" s="456">
        <v>0</v>
      </c>
      <c r="O24" s="456">
        <v>10</v>
      </c>
      <c r="P24" s="456">
        <v>5</v>
      </c>
      <c r="Q24" s="456">
        <v>10</v>
      </c>
      <c r="R24" s="456">
        <v>36</v>
      </c>
      <c r="S24" s="456">
        <f>+Q24</f>
        <v>10</v>
      </c>
      <c r="T24" s="456">
        <v>36</v>
      </c>
      <c r="U24" s="456">
        <v>66</v>
      </c>
      <c r="V24" s="456">
        <v>66</v>
      </c>
      <c r="W24" s="457"/>
      <c r="X24" s="457"/>
      <c r="Y24" s="457"/>
      <c r="Z24" s="456">
        <v>66</v>
      </c>
      <c r="AA24" s="456">
        <v>66</v>
      </c>
      <c r="AB24" s="456">
        <v>190</v>
      </c>
      <c r="AC24" s="456">
        <v>3</v>
      </c>
      <c r="AD24" s="456">
        <v>3</v>
      </c>
      <c r="AE24" s="456">
        <v>0</v>
      </c>
      <c r="AF24" s="456">
        <v>0</v>
      </c>
      <c r="AG24" s="456">
        <v>0</v>
      </c>
      <c r="AH24" s="455">
        <v>0</v>
      </c>
      <c r="AI24" s="455">
        <v>0</v>
      </c>
      <c r="AJ24" s="455">
        <v>0</v>
      </c>
      <c r="AK24" s="455">
        <v>8</v>
      </c>
      <c r="AL24" s="455">
        <v>8</v>
      </c>
      <c r="AM24" s="455">
        <v>38</v>
      </c>
      <c r="AN24" s="455">
        <v>23</v>
      </c>
      <c r="AO24" s="455">
        <v>35</v>
      </c>
      <c r="AP24" s="455">
        <v>51</v>
      </c>
      <c r="AQ24" s="455">
        <v>35</v>
      </c>
      <c r="AR24" s="455">
        <v>82</v>
      </c>
      <c r="AS24" s="455">
        <v>35</v>
      </c>
      <c r="AT24" s="455">
        <v>86</v>
      </c>
      <c r="AU24" s="455">
        <v>230</v>
      </c>
      <c r="AV24" s="455">
        <v>138</v>
      </c>
      <c r="AW24" s="455">
        <v>88</v>
      </c>
      <c r="AX24" s="455">
        <v>81</v>
      </c>
      <c r="AY24" s="455">
        <v>9</v>
      </c>
      <c r="AZ24" s="455">
        <v>9</v>
      </c>
      <c r="BA24" s="456">
        <f t="shared" ref="BA24:BA29" si="34">AC24+AE24+AG24+AI24+AK24+AM24+AO24+AQ24+AS24+AU24+AW24+AY24</f>
        <v>481</v>
      </c>
      <c r="BB24" s="456">
        <f t="shared" ref="BB24:BC29" si="35">AC24+AE24+AG24+AI24+AK24+AM24+AO24+AQ24+AS24+AU24+AW24+AY24</f>
        <v>481</v>
      </c>
      <c r="BC24" s="456">
        <f t="shared" si="35"/>
        <v>481</v>
      </c>
      <c r="BD24" s="456">
        <f t="shared" ref="BD24:BD29" si="36">BA24</f>
        <v>481</v>
      </c>
      <c r="BE24" s="456">
        <f t="shared" ref="BE24:BE28" si="37">BC24</f>
        <v>481</v>
      </c>
      <c r="BF24" s="456">
        <v>550</v>
      </c>
      <c r="BG24" s="455"/>
      <c r="BH24" s="455">
        <v>0</v>
      </c>
      <c r="BI24" s="455">
        <v>20</v>
      </c>
      <c r="BJ24" s="455">
        <v>25</v>
      </c>
      <c r="BK24" s="455">
        <v>37</v>
      </c>
      <c r="BL24" s="455">
        <v>163</v>
      </c>
      <c r="BM24" s="455">
        <v>37</v>
      </c>
      <c r="BN24" s="455">
        <v>97</v>
      </c>
      <c r="BO24" s="455">
        <v>37</v>
      </c>
      <c r="BP24" s="455">
        <v>110</v>
      </c>
      <c r="BQ24" s="455">
        <v>37</v>
      </c>
      <c r="BR24" s="455">
        <v>50</v>
      </c>
      <c r="BS24" s="455">
        <v>37</v>
      </c>
      <c r="BT24" s="455">
        <v>18</v>
      </c>
      <c r="BU24" s="455">
        <v>37</v>
      </c>
      <c r="BV24" s="455">
        <v>27</v>
      </c>
      <c r="BW24" s="455">
        <v>37</v>
      </c>
      <c r="BX24" s="455">
        <v>48</v>
      </c>
      <c r="BY24" s="455">
        <v>37</v>
      </c>
      <c r="BZ24" s="455">
        <v>12</v>
      </c>
      <c r="CA24" s="455">
        <v>234</v>
      </c>
      <c r="CB24" s="455">
        <v>0</v>
      </c>
      <c r="CC24" s="455"/>
      <c r="CD24" s="455"/>
      <c r="CE24" s="456">
        <f t="shared" ref="CE24:CE29" si="38">+CC24+CA24+BY24+BW24+BU24+BS24+BQ24+BO24+BM24+BK24+BI24+BG24</f>
        <v>550</v>
      </c>
      <c r="CF24" s="456">
        <f t="shared" ref="CF24:CG29" si="39">BG24+BI24+BK24+BM24+BO24+BQ24+BS24+BU24+BW24+BY24+CA24+CC24</f>
        <v>550</v>
      </c>
      <c r="CG24" s="456">
        <f t="shared" si="39"/>
        <v>550</v>
      </c>
      <c r="CH24" s="456">
        <f t="shared" ref="CH24:CH29" si="40">+CC24+CA24+BY24+BW24+BU24+BS24+BQ24+BO24+BM24+BK24+BI24+BG24</f>
        <v>550</v>
      </c>
      <c r="CI24" s="456">
        <f t="shared" ref="CI24:CI29" si="41">CG24</f>
        <v>550</v>
      </c>
      <c r="CJ24" s="456">
        <v>100</v>
      </c>
      <c r="CK24" s="455">
        <v>0</v>
      </c>
      <c r="CL24" s="455">
        <v>0</v>
      </c>
      <c r="CM24" s="455">
        <v>0</v>
      </c>
      <c r="CN24" s="455">
        <v>0</v>
      </c>
      <c r="CO24" s="456">
        <v>0</v>
      </c>
      <c r="CP24" s="456">
        <v>0</v>
      </c>
      <c r="CQ24" s="456">
        <v>24</v>
      </c>
      <c r="CR24" s="455">
        <v>7</v>
      </c>
      <c r="CS24" s="456">
        <v>12</v>
      </c>
      <c r="CT24" s="456">
        <v>19</v>
      </c>
      <c r="CU24" s="456">
        <v>12</v>
      </c>
      <c r="CV24" s="456">
        <v>17</v>
      </c>
      <c r="CW24" s="456">
        <v>12</v>
      </c>
      <c r="CX24" s="456">
        <v>46</v>
      </c>
      <c r="CY24" s="456">
        <v>20</v>
      </c>
      <c r="CZ24" s="456">
        <v>20</v>
      </c>
      <c r="DA24" s="456">
        <v>10</v>
      </c>
      <c r="DB24" s="456">
        <v>1</v>
      </c>
      <c r="DC24" s="456">
        <v>10</v>
      </c>
      <c r="DD24" s="456"/>
      <c r="DE24" s="456">
        <v>10</v>
      </c>
      <c r="DF24" s="456"/>
      <c r="DG24" s="456"/>
      <c r="DH24" s="455"/>
      <c r="DI24" s="456">
        <f>+DG24+DE24+DC24+DA24+CY24+CW24+CU24+CS24+CQ24+CO24+CM24+CK24</f>
        <v>110</v>
      </c>
      <c r="DJ24" s="456">
        <f t="shared" si="8"/>
        <v>110</v>
      </c>
      <c r="DK24" s="456">
        <f t="shared" si="9"/>
        <v>110</v>
      </c>
      <c r="DL24" s="456">
        <f t="shared" ref="DL24:DM28" si="42">+DJ24</f>
        <v>110</v>
      </c>
      <c r="DM24" s="456">
        <f t="shared" si="42"/>
        <v>110</v>
      </c>
      <c r="DN24" s="455"/>
      <c r="DO24" s="456"/>
      <c r="DP24" s="456"/>
      <c r="DQ24" s="456"/>
      <c r="DR24" s="456"/>
      <c r="DS24" s="460"/>
      <c r="DT24" s="460"/>
      <c r="DU24" s="456"/>
      <c r="DV24" s="456"/>
      <c r="DW24" s="456"/>
      <c r="DX24" s="456"/>
      <c r="DY24" s="456"/>
      <c r="DZ24" s="456"/>
      <c r="EA24" s="456"/>
      <c r="EB24" s="456"/>
      <c r="EC24" s="456"/>
      <c r="ED24" s="456"/>
      <c r="EE24" s="456"/>
      <c r="EF24" s="456"/>
      <c r="EG24" s="456"/>
      <c r="EH24" s="456"/>
      <c r="EI24" s="456"/>
      <c r="EJ24" s="456"/>
      <c r="EK24" s="456"/>
      <c r="EL24" s="456"/>
      <c r="EM24" s="460">
        <f>+DO24+DQ24+DS24+DU24+DW24+DY24+EA24+EC24+EE24+EC24+EG24+EI24+EK24</f>
        <v>0</v>
      </c>
      <c r="EN24" s="468">
        <f t="shared" si="22"/>
        <v>0</v>
      </c>
      <c r="EO24" s="468">
        <f t="shared" si="23"/>
        <v>0</v>
      </c>
      <c r="EP24" s="468">
        <f>+DO24+DQ24+DS24+DU24+DW24+DY24+EA24+EC24+EE24+EG24+EI24+EK24</f>
        <v>0</v>
      </c>
      <c r="EQ24" s="461">
        <f>+EO24</f>
        <v>0</v>
      </c>
      <c r="ER24" s="462">
        <f t="shared" si="28"/>
        <v>0</v>
      </c>
      <c r="ES24" s="136" t="s">
        <v>713</v>
      </c>
      <c r="ET24" s="136" t="s">
        <v>713</v>
      </c>
      <c r="EU24" s="462">
        <f t="shared" si="29"/>
        <v>1</v>
      </c>
      <c r="EV24" s="462">
        <f t="shared" si="13"/>
        <v>1</v>
      </c>
      <c r="EW24" s="588" t="s">
        <v>745</v>
      </c>
      <c r="EX24" s="579" t="s">
        <v>180</v>
      </c>
      <c r="EY24" s="579" t="s">
        <v>180</v>
      </c>
      <c r="EZ24" s="580" t="s">
        <v>733</v>
      </c>
      <c r="FA24" s="578" t="s">
        <v>746</v>
      </c>
      <c r="FB24" s="225"/>
    </row>
    <row r="25" spans="1:158" ht="24.75" customHeight="1" x14ac:dyDescent="0.25">
      <c r="A25" s="545"/>
      <c r="B25" s="571"/>
      <c r="C25" s="550"/>
      <c r="D25" s="550"/>
      <c r="E25" s="542"/>
      <c r="F25" s="226" t="s">
        <v>328</v>
      </c>
      <c r="G25" s="434">
        <f>AA25+BE25+CI25+DM25+EP25</f>
        <v>503411603</v>
      </c>
      <c r="H25" s="434">
        <v>100000000</v>
      </c>
      <c r="I25" s="434"/>
      <c r="J25" s="434"/>
      <c r="K25" s="434">
        <v>100000000</v>
      </c>
      <c r="L25" s="434">
        <v>10000000</v>
      </c>
      <c r="M25" s="434">
        <v>100000000</v>
      </c>
      <c r="N25" s="434">
        <v>10000000</v>
      </c>
      <c r="O25" s="434">
        <v>100000000</v>
      </c>
      <c r="P25" s="434">
        <f>+N25</f>
        <v>10000000</v>
      </c>
      <c r="Q25" s="434">
        <v>100000000</v>
      </c>
      <c r="R25" s="434">
        <f>+P25</f>
        <v>10000000</v>
      </c>
      <c r="S25" s="434">
        <v>100000000</v>
      </c>
      <c r="T25" s="434">
        <f>+R25+1259925+80000000</f>
        <v>91259925</v>
      </c>
      <c r="U25" s="434">
        <v>91259925</v>
      </c>
      <c r="V25" s="434">
        <v>91259925</v>
      </c>
      <c r="W25" s="434"/>
      <c r="X25" s="434"/>
      <c r="Y25" s="434"/>
      <c r="Z25" s="434">
        <v>91259925</v>
      </c>
      <c r="AA25" s="434">
        <v>91259925</v>
      </c>
      <c r="AB25" s="434">
        <v>230000000</v>
      </c>
      <c r="AC25" s="434">
        <v>0</v>
      </c>
      <c r="AD25" s="434">
        <f>+A25</f>
        <v>0</v>
      </c>
      <c r="AE25" s="434">
        <v>16042500</v>
      </c>
      <c r="AF25" s="434">
        <v>16042500</v>
      </c>
      <c r="AG25" s="434">
        <v>0</v>
      </c>
      <c r="AH25" s="434">
        <v>0</v>
      </c>
      <c r="AI25" s="434">
        <v>0</v>
      </c>
      <c r="AJ25" s="434">
        <v>0</v>
      </c>
      <c r="AK25" s="434">
        <v>0</v>
      </c>
      <c r="AL25" s="434">
        <v>0</v>
      </c>
      <c r="AM25" s="434">
        <v>5000000</v>
      </c>
      <c r="AN25" s="434">
        <v>33957500</v>
      </c>
      <c r="AO25" s="434">
        <v>28957500</v>
      </c>
      <c r="AP25" s="434"/>
      <c r="AQ25" s="434"/>
      <c r="AR25" s="434"/>
      <c r="AS25" s="434"/>
      <c r="AT25" s="434"/>
      <c r="AU25" s="434"/>
      <c r="AV25" s="434"/>
      <c r="AW25" s="434"/>
      <c r="AX25" s="435"/>
      <c r="AY25" s="434"/>
      <c r="AZ25" s="434"/>
      <c r="BA25" s="434">
        <f t="shared" si="34"/>
        <v>50000000</v>
      </c>
      <c r="BB25" s="434">
        <f t="shared" si="35"/>
        <v>50000000</v>
      </c>
      <c r="BC25" s="434">
        <f t="shared" si="35"/>
        <v>50000000</v>
      </c>
      <c r="BD25" s="434">
        <f t="shared" si="36"/>
        <v>50000000</v>
      </c>
      <c r="BE25" s="434">
        <f t="shared" si="37"/>
        <v>50000000</v>
      </c>
      <c r="BF25" s="434">
        <v>84427000</v>
      </c>
      <c r="BG25" s="434">
        <v>63069667</v>
      </c>
      <c r="BH25" s="434">
        <v>63069667</v>
      </c>
      <c r="BI25" s="434"/>
      <c r="BJ25" s="434"/>
      <c r="BK25" s="434"/>
      <c r="BL25" s="434"/>
      <c r="BM25" s="434">
        <v>17024000</v>
      </c>
      <c r="BN25" s="436"/>
      <c r="BO25" s="436"/>
      <c r="BP25" s="436"/>
      <c r="BQ25" s="436"/>
      <c r="BR25" s="436">
        <v>13000000</v>
      </c>
      <c r="BS25" s="436"/>
      <c r="BT25" s="436"/>
      <c r="BU25" s="436"/>
      <c r="BV25" s="436"/>
      <c r="BW25" s="436">
        <v>-2938133</v>
      </c>
      <c r="BX25" s="436"/>
      <c r="BY25" s="436">
        <v>4333333</v>
      </c>
      <c r="BZ25" s="436"/>
      <c r="CA25" s="436"/>
      <c r="CB25" s="436"/>
      <c r="CC25" s="436">
        <v>-5419200</v>
      </c>
      <c r="CD25" s="436"/>
      <c r="CE25" s="434">
        <f t="shared" si="38"/>
        <v>76069667</v>
      </c>
      <c r="CF25" s="434">
        <f t="shared" si="39"/>
        <v>76069667</v>
      </c>
      <c r="CG25" s="434">
        <f t="shared" si="39"/>
        <v>76069667</v>
      </c>
      <c r="CH25" s="434">
        <f t="shared" si="40"/>
        <v>76069667</v>
      </c>
      <c r="CI25" s="434">
        <f t="shared" si="41"/>
        <v>76069667</v>
      </c>
      <c r="CJ25" s="434">
        <v>304507000</v>
      </c>
      <c r="CK25" s="438">
        <v>84278000</v>
      </c>
      <c r="CL25" s="438">
        <v>84278000</v>
      </c>
      <c r="CM25" s="438"/>
      <c r="CN25" s="438"/>
      <c r="CO25" s="438"/>
      <c r="CP25" s="438"/>
      <c r="CQ25" s="438">
        <v>201804011</v>
      </c>
      <c r="CR25" s="438"/>
      <c r="CS25" s="438"/>
      <c r="CT25" s="438"/>
      <c r="CU25" s="438"/>
      <c r="CV25" s="438"/>
      <c r="CW25" s="438"/>
      <c r="CX25" s="439"/>
      <c r="CY25" s="439"/>
      <c r="CZ25" s="439"/>
      <c r="DA25" s="439"/>
      <c r="DB25" s="439">
        <v>201804011</v>
      </c>
      <c r="DC25" s="439"/>
      <c r="DD25" s="439"/>
      <c r="DE25" s="439"/>
      <c r="DF25" s="439"/>
      <c r="DG25" s="439"/>
      <c r="DH25" s="439"/>
      <c r="DI25" s="439">
        <f>+DG25+DE25+DC25+DA25+CY25+CW25+CU25+CS25+CQ25+CO25+CM25+CK25</f>
        <v>286082011</v>
      </c>
      <c r="DJ25" s="439">
        <f>+CK25+CM25+CO25+CQ25+CS25+CU25+CW25+CY25+DA25+DC25+DE25</f>
        <v>286082011</v>
      </c>
      <c r="DK25" s="439">
        <f>+CL25+CN25+CP25+CR25+CT25+CV25+CX25+CZ25+DB25+DD25+DF25+DH25</f>
        <v>286082011</v>
      </c>
      <c r="DL25" s="439">
        <f>+DJ25</f>
        <v>286082011</v>
      </c>
      <c r="DM25" s="439">
        <f>+DK25</f>
        <v>286082011</v>
      </c>
      <c r="DN25" s="440">
        <v>0</v>
      </c>
      <c r="DO25" s="436"/>
      <c r="DP25" s="436"/>
      <c r="DQ25" s="436"/>
      <c r="DR25" s="436"/>
      <c r="DS25" s="441"/>
      <c r="DT25" s="441"/>
      <c r="DU25" s="436"/>
      <c r="DV25" s="436"/>
      <c r="DW25" s="436"/>
      <c r="DX25" s="436"/>
      <c r="DY25" s="436"/>
      <c r="DZ25" s="436"/>
      <c r="EA25" s="436"/>
      <c r="EB25" s="436"/>
      <c r="EC25" s="436"/>
      <c r="ED25" s="436"/>
      <c r="EE25" s="436"/>
      <c r="EF25" s="436"/>
      <c r="EG25" s="436"/>
      <c r="EH25" s="436"/>
      <c r="EI25" s="436"/>
      <c r="EJ25" s="436"/>
      <c r="EK25" s="436"/>
      <c r="EL25" s="436"/>
      <c r="EM25" s="441">
        <f t="shared" ref="EM25:EM29" si="43">+DO25+DQ25+DS25+DU25+DW25+DY25+EA25+EC25+EE25+EC25+EG25+EI25+EK25</f>
        <v>0</v>
      </c>
      <c r="EN25" s="469">
        <f t="shared" si="22"/>
        <v>0</v>
      </c>
      <c r="EO25" s="469">
        <f t="shared" si="23"/>
        <v>0</v>
      </c>
      <c r="EP25" s="469">
        <f t="shared" ref="EP25:EP29" si="44">+DO25+DQ25+DS25+DU25+DW25+DY25+EA25+EC25+EE25+EG25+EI25+EK25</f>
        <v>0</v>
      </c>
      <c r="EQ25" s="441">
        <f>+EO25</f>
        <v>0</v>
      </c>
      <c r="ER25" s="433">
        <f t="shared" si="28"/>
        <v>0</v>
      </c>
      <c r="ES25" s="134" t="s">
        <v>713</v>
      </c>
      <c r="ET25" s="134" t="s">
        <v>713</v>
      </c>
      <c r="EU25" s="433">
        <f t="shared" si="29"/>
        <v>1</v>
      </c>
      <c r="EV25" s="433">
        <f t="shared" si="13"/>
        <v>1</v>
      </c>
      <c r="EW25" s="588"/>
      <c r="EX25" s="579"/>
      <c r="EY25" s="579"/>
      <c r="EZ25" s="581"/>
      <c r="FA25" s="578"/>
      <c r="FB25" s="240"/>
    </row>
    <row r="26" spans="1:158" ht="24.75" customHeight="1" x14ac:dyDescent="0.25">
      <c r="A26" s="545"/>
      <c r="B26" s="571"/>
      <c r="C26" s="550"/>
      <c r="D26" s="550"/>
      <c r="E26" s="542"/>
      <c r="F26" s="227" t="s">
        <v>187</v>
      </c>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v>0</v>
      </c>
      <c r="AD26" s="434">
        <v>0</v>
      </c>
      <c r="AE26" s="434">
        <v>0</v>
      </c>
      <c r="AF26" s="434">
        <v>0</v>
      </c>
      <c r="AG26" s="434">
        <v>2500000</v>
      </c>
      <c r="AH26" s="434">
        <v>2500000</v>
      </c>
      <c r="AI26" s="434">
        <v>0</v>
      </c>
      <c r="AJ26" s="434">
        <v>0</v>
      </c>
      <c r="AK26" s="434">
        <v>8542500</v>
      </c>
      <c r="AL26" s="434">
        <v>8542500</v>
      </c>
      <c r="AM26" s="434">
        <v>5000000</v>
      </c>
      <c r="AN26" s="434">
        <v>5000000</v>
      </c>
      <c r="AO26" s="434"/>
      <c r="AP26" s="434"/>
      <c r="AQ26" s="434"/>
      <c r="AR26" s="434">
        <v>254618</v>
      </c>
      <c r="AS26" s="434">
        <v>33957500</v>
      </c>
      <c r="AT26" s="434">
        <v>1375630</v>
      </c>
      <c r="AU26" s="434"/>
      <c r="AV26" s="434">
        <v>2779448.9654294364</v>
      </c>
      <c r="AW26" s="434"/>
      <c r="AX26" s="435">
        <v>3697738</v>
      </c>
      <c r="AY26" s="434"/>
      <c r="AZ26" s="434">
        <v>6675709.9002579711</v>
      </c>
      <c r="BA26" s="434">
        <f t="shared" si="34"/>
        <v>50000000</v>
      </c>
      <c r="BB26" s="434">
        <f t="shared" si="35"/>
        <v>50000000</v>
      </c>
      <c r="BC26" s="434">
        <f t="shared" si="35"/>
        <v>30825644.865687408</v>
      </c>
      <c r="BD26" s="434">
        <f t="shared" si="36"/>
        <v>50000000</v>
      </c>
      <c r="BE26" s="434">
        <f t="shared" si="37"/>
        <v>30825644.865687408</v>
      </c>
      <c r="BF26" s="434">
        <v>0</v>
      </c>
      <c r="BG26" s="434"/>
      <c r="BH26" s="434"/>
      <c r="BI26" s="434"/>
      <c r="BJ26" s="434"/>
      <c r="BK26" s="434"/>
      <c r="BL26" s="434"/>
      <c r="BM26" s="434"/>
      <c r="BN26" s="436"/>
      <c r="BO26" s="436"/>
      <c r="BP26" s="436"/>
      <c r="BQ26" s="436"/>
      <c r="BR26" s="436">
        <v>2183500</v>
      </c>
      <c r="BS26" s="436"/>
      <c r="BT26" s="436">
        <v>2911333</v>
      </c>
      <c r="BU26" s="436"/>
      <c r="BV26" s="436"/>
      <c r="BW26" s="436"/>
      <c r="BX26" s="436">
        <v>4677124</v>
      </c>
      <c r="BY26" s="436"/>
      <c r="BZ26" s="436">
        <v>6191813</v>
      </c>
      <c r="CA26" s="436"/>
      <c r="CB26" s="436">
        <v>4760435</v>
      </c>
      <c r="CC26" s="436"/>
      <c r="CD26" s="436">
        <v>16242620</v>
      </c>
      <c r="CE26" s="434">
        <f t="shared" si="38"/>
        <v>0</v>
      </c>
      <c r="CF26" s="434">
        <f t="shared" si="39"/>
        <v>0</v>
      </c>
      <c r="CG26" s="434">
        <f t="shared" si="39"/>
        <v>36966825</v>
      </c>
      <c r="CH26" s="434">
        <f t="shared" si="40"/>
        <v>0</v>
      </c>
      <c r="CI26" s="434">
        <f t="shared" si="41"/>
        <v>36966825</v>
      </c>
      <c r="CJ26" s="434">
        <v>0</v>
      </c>
      <c r="CK26" s="434"/>
      <c r="CL26" s="434"/>
      <c r="CM26" s="434"/>
      <c r="CN26" s="434"/>
      <c r="CO26" s="434"/>
      <c r="CP26" s="434"/>
      <c r="CQ26" s="434"/>
      <c r="CR26" s="434"/>
      <c r="CS26" s="434"/>
      <c r="CT26" s="434"/>
      <c r="CU26" s="434"/>
      <c r="CV26" s="434"/>
      <c r="CW26" s="434"/>
      <c r="CX26" s="440">
        <v>10020814.600064516</v>
      </c>
      <c r="CY26" s="440"/>
      <c r="CZ26" s="440">
        <v>7449455.3631756268</v>
      </c>
      <c r="DA26" s="440"/>
      <c r="DB26" s="440">
        <v>7405045.237215057</v>
      </c>
      <c r="DC26" s="440"/>
      <c r="DD26" s="440">
        <v>195801826.0313656</v>
      </c>
      <c r="DE26" s="440"/>
      <c r="DF26" s="440">
        <v>7865588.256741941</v>
      </c>
      <c r="DG26" s="440"/>
      <c r="DH26" s="440">
        <v>25634106.095204294</v>
      </c>
      <c r="DI26" s="440">
        <f>+DG26+DE26+DC26+DA26+CY26+CW26+CU26+CS26+CQ26+CO26+CM26+CK26</f>
        <v>0</v>
      </c>
      <c r="DJ26" s="440">
        <f>+CK26+CM26+CO26+CQ26+CS26+CU26+CW26+CY26+DA26+DC26+DE26</f>
        <v>0</v>
      </c>
      <c r="DK26" s="440">
        <f>+CL26+CN26+CP26+CR26+CT26+CV26+CX26+CZ26+DB26+DD26+DF26+DH26</f>
        <v>254176835.58376703</v>
      </c>
      <c r="DL26" s="440">
        <f t="shared" si="42"/>
        <v>0</v>
      </c>
      <c r="DM26" s="440">
        <f>+DK26</f>
        <v>254176835.58376703</v>
      </c>
      <c r="DN26" s="440"/>
      <c r="DO26" s="436"/>
      <c r="DP26" s="436"/>
      <c r="DQ26" s="436"/>
      <c r="DR26" s="436"/>
      <c r="DS26" s="441"/>
      <c r="DT26" s="441"/>
      <c r="DU26" s="436"/>
      <c r="DV26" s="436"/>
      <c r="DW26" s="436"/>
      <c r="DX26" s="436"/>
      <c r="DY26" s="436"/>
      <c r="DZ26" s="436"/>
      <c r="EA26" s="436"/>
      <c r="EB26" s="436"/>
      <c r="EC26" s="436"/>
      <c r="ED26" s="436"/>
      <c r="EE26" s="436"/>
      <c r="EF26" s="436"/>
      <c r="EG26" s="436"/>
      <c r="EH26" s="436"/>
      <c r="EI26" s="436"/>
      <c r="EJ26" s="436"/>
      <c r="EK26" s="436"/>
      <c r="EL26" s="436"/>
      <c r="EM26" s="441">
        <f t="shared" si="43"/>
        <v>0</v>
      </c>
      <c r="EN26" s="469">
        <f t="shared" si="22"/>
        <v>0</v>
      </c>
      <c r="EO26" s="469">
        <f t="shared" si="23"/>
        <v>0</v>
      </c>
      <c r="EP26" s="469">
        <f t="shared" si="44"/>
        <v>0</v>
      </c>
      <c r="EQ26" s="441">
        <f>+EO26</f>
        <v>0</v>
      </c>
      <c r="ER26" s="433">
        <f t="shared" si="28"/>
        <v>0</v>
      </c>
      <c r="ES26" s="134" t="s">
        <v>713</v>
      </c>
      <c r="ET26" s="134" t="s">
        <v>713</v>
      </c>
      <c r="EU26" s="433" t="s">
        <v>713</v>
      </c>
      <c r="EV26" s="433">
        <f t="shared" si="13"/>
        <v>0</v>
      </c>
      <c r="EW26" s="588"/>
      <c r="EX26" s="579"/>
      <c r="EY26" s="579"/>
      <c r="EZ26" s="581"/>
      <c r="FA26" s="578"/>
      <c r="FB26" s="225"/>
    </row>
    <row r="27" spans="1:158" ht="24.75" customHeight="1" x14ac:dyDescent="0.25">
      <c r="A27" s="545"/>
      <c r="B27" s="571"/>
      <c r="C27" s="550"/>
      <c r="D27" s="550"/>
      <c r="E27" s="542"/>
      <c r="F27" s="228" t="s">
        <v>329</v>
      </c>
      <c r="G27" s="443">
        <f>AA27+BE27+CI27+DM27+EP27</f>
        <v>0</v>
      </c>
      <c r="H27" s="429">
        <v>0</v>
      </c>
      <c r="I27" s="429"/>
      <c r="J27" s="429"/>
      <c r="K27" s="429">
        <v>0</v>
      </c>
      <c r="L27" s="429">
        <v>0</v>
      </c>
      <c r="M27" s="429">
        <v>0</v>
      </c>
      <c r="N27" s="429">
        <v>0</v>
      </c>
      <c r="O27" s="429">
        <v>0</v>
      </c>
      <c r="P27" s="429">
        <v>0</v>
      </c>
      <c r="Q27" s="429">
        <v>0</v>
      </c>
      <c r="R27" s="429">
        <v>0</v>
      </c>
      <c r="S27" s="429">
        <v>0</v>
      </c>
      <c r="T27" s="429">
        <v>0</v>
      </c>
      <c r="U27" s="429">
        <v>0</v>
      </c>
      <c r="V27" s="429">
        <v>0</v>
      </c>
      <c r="W27" s="430"/>
      <c r="X27" s="430"/>
      <c r="Y27" s="430"/>
      <c r="Z27" s="429">
        <v>0</v>
      </c>
      <c r="AA27" s="429">
        <v>0</v>
      </c>
      <c r="AB27" s="429">
        <v>0</v>
      </c>
      <c r="AC27" s="429">
        <v>0</v>
      </c>
      <c r="AD27" s="429">
        <v>0</v>
      </c>
      <c r="AE27" s="429">
        <v>0</v>
      </c>
      <c r="AF27" s="429">
        <v>0</v>
      </c>
      <c r="AG27" s="429">
        <v>0</v>
      </c>
      <c r="AH27" s="430">
        <v>0</v>
      </c>
      <c r="AI27" s="429">
        <f>+AG27</f>
        <v>0</v>
      </c>
      <c r="AJ27" s="429">
        <v>0</v>
      </c>
      <c r="AK27" s="430">
        <v>0</v>
      </c>
      <c r="AL27" s="429">
        <v>0</v>
      </c>
      <c r="AM27" s="430">
        <v>0</v>
      </c>
      <c r="AN27" s="429">
        <v>0</v>
      </c>
      <c r="AO27" s="429">
        <v>0</v>
      </c>
      <c r="AP27" s="429">
        <v>0</v>
      </c>
      <c r="AQ27" s="429">
        <v>0</v>
      </c>
      <c r="AR27" s="429">
        <v>0</v>
      </c>
      <c r="AS27" s="429">
        <v>0</v>
      </c>
      <c r="AT27" s="429">
        <v>0</v>
      </c>
      <c r="AU27" s="429">
        <v>0</v>
      </c>
      <c r="AV27" s="429">
        <v>0</v>
      </c>
      <c r="AW27" s="429">
        <v>0</v>
      </c>
      <c r="AX27" s="428">
        <v>0</v>
      </c>
      <c r="AY27" s="429">
        <v>0</v>
      </c>
      <c r="AZ27" s="428"/>
      <c r="BA27" s="429">
        <f t="shared" si="34"/>
        <v>0</v>
      </c>
      <c r="BB27" s="429">
        <f t="shared" si="35"/>
        <v>0</v>
      </c>
      <c r="BC27" s="429">
        <f t="shared" si="35"/>
        <v>0</v>
      </c>
      <c r="BD27" s="429">
        <f t="shared" si="36"/>
        <v>0</v>
      </c>
      <c r="BE27" s="429">
        <f t="shared" si="37"/>
        <v>0</v>
      </c>
      <c r="BF27" s="429">
        <v>0</v>
      </c>
      <c r="BG27" s="429">
        <v>0</v>
      </c>
      <c r="BH27" s="429">
        <v>0</v>
      </c>
      <c r="BI27" s="429">
        <v>0</v>
      </c>
      <c r="BJ27" s="429">
        <v>0</v>
      </c>
      <c r="BK27" s="429">
        <v>0</v>
      </c>
      <c r="BL27" s="429">
        <v>0</v>
      </c>
      <c r="BM27" s="429">
        <v>0</v>
      </c>
      <c r="BN27" s="430">
        <v>0</v>
      </c>
      <c r="BO27" s="430">
        <v>0</v>
      </c>
      <c r="BP27" s="430">
        <v>0</v>
      </c>
      <c r="BQ27" s="430">
        <v>0</v>
      </c>
      <c r="BR27" s="430">
        <v>0</v>
      </c>
      <c r="BS27" s="430">
        <v>0</v>
      </c>
      <c r="BT27" s="430">
        <v>0</v>
      </c>
      <c r="BU27" s="430">
        <v>0</v>
      </c>
      <c r="BV27" s="430">
        <v>0</v>
      </c>
      <c r="BW27" s="430">
        <v>0</v>
      </c>
      <c r="BX27" s="430">
        <v>0</v>
      </c>
      <c r="BY27" s="430">
        <v>0</v>
      </c>
      <c r="BZ27" s="430">
        <v>0</v>
      </c>
      <c r="CA27" s="430">
        <v>0</v>
      </c>
      <c r="CB27" s="430">
        <v>0</v>
      </c>
      <c r="CC27" s="430">
        <v>0</v>
      </c>
      <c r="CD27" s="430">
        <v>0</v>
      </c>
      <c r="CE27" s="429">
        <f t="shared" si="38"/>
        <v>0</v>
      </c>
      <c r="CF27" s="429">
        <f t="shared" si="39"/>
        <v>0</v>
      </c>
      <c r="CG27" s="429">
        <f t="shared" si="39"/>
        <v>0</v>
      </c>
      <c r="CH27" s="429">
        <f t="shared" si="40"/>
        <v>0</v>
      </c>
      <c r="CI27" s="429">
        <f t="shared" si="41"/>
        <v>0</v>
      </c>
      <c r="CJ27" s="429">
        <v>0</v>
      </c>
      <c r="CK27" s="429">
        <v>0</v>
      </c>
      <c r="CL27" s="429">
        <v>0</v>
      </c>
      <c r="CM27" s="429">
        <v>0</v>
      </c>
      <c r="CN27" s="429">
        <v>0</v>
      </c>
      <c r="CO27" s="429">
        <v>0</v>
      </c>
      <c r="CP27" s="429">
        <v>0</v>
      </c>
      <c r="CQ27" s="429">
        <v>0</v>
      </c>
      <c r="CR27" s="429">
        <v>0</v>
      </c>
      <c r="CS27" s="429">
        <v>0</v>
      </c>
      <c r="CT27" s="429">
        <v>0</v>
      </c>
      <c r="CU27" s="429">
        <v>0</v>
      </c>
      <c r="CV27" s="429">
        <v>0</v>
      </c>
      <c r="CW27" s="429">
        <v>0</v>
      </c>
      <c r="CX27" s="429">
        <v>0</v>
      </c>
      <c r="CY27" s="429">
        <v>0</v>
      </c>
      <c r="CZ27" s="429">
        <v>0</v>
      </c>
      <c r="DA27" s="429">
        <v>0</v>
      </c>
      <c r="DB27" s="429">
        <v>0</v>
      </c>
      <c r="DC27" s="429">
        <v>0</v>
      </c>
      <c r="DD27" s="429">
        <v>0</v>
      </c>
      <c r="DE27" s="429">
        <v>0</v>
      </c>
      <c r="DF27" s="429">
        <v>0</v>
      </c>
      <c r="DG27" s="429">
        <v>0</v>
      </c>
      <c r="DH27" s="429">
        <v>0</v>
      </c>
      <c r="DI27" s="429">
        <f>+DG27+DE27+DC27+DA27+CY27+CW27+CU27+CS27+CQ27+CO27+CM27+CK27</f>
        <v>0</v>
      </c>
      <c r="DJ27" s="429">
        <f t="shared" si="8"/>
        <v>0</v>
      </c>
      <c r="DK27" s="429">
        <f t="shared" si="9"/>
        <v>0</v>
      </c>
      <c r="DL27" s="429">
        <f t="shared" si="42"/>
        <v>0</v>
      </c>
      <c r="DM27" s="429">
        <f t="shared" si="42"/>
        <v>0</v>
      </c>
      <c r="DN27" s="429">
        <v>0</v>
      </c>
      <c r="DO27" s="430">
        <v>0</v>
      </c>
      <c r="DP27" s="430">
        <v>0</v>
      </c>
      <c r="DQ27" s="430">
        <v>0</v>
      </c>
      <c r="DR27" s="430">
        <v>0</v>
      </c>
      <c r="DS27" s="445">
        <v>0</v>
      </c>
      <c r="DT27" s="445">
        <v>0</v>
      </c>
      <c r="DU27" s="430">
        <v>0</v>
      </c>
      <c r="DV27" s="430">
        <v>0</v>
      </c>
      <c r="DW27" s="430">
        <v>0</v>
      </c>
      <c r="DX27" s="430">
        <v>0</v>
      </c>
      <c r="DY27" s="430">
        <v>0</v>
      </c>
      <c r="DZ27" s="430">
        <v>0</v>
      </c>
      <c r="EA27" s="430">
        <v>0</v>
      </c>
      <c r="EB27" s="430">
        <v>0</v>
      </c>
      <c r="EC27" s="430">
        <v>0</v>
      </c>
      <c r="ED27" s="430">
        <v>0</v>
      </c>
      <c r="EE27" s="430">
        <v>0</v>
      </c>
      <c r="EF27" s="430">
        <v>0</v>
      </c>
      <c r="EG27" s="430">
        <v>0</v>
      </c>
      <c r="EH27" s="430">
        <v>0</v>
      </c>
      <c r="EI27" s="430">
        <v>0</v>
      </c>
      <c r="EJ27" s="430">
        <v>0</v>
      </c>
      <c r="EK27" s="430">
        <v>0</v>
      </c>
      <c r="EL27" s="430">
        <v>0</v>
      </c>
      <c r="EM27" s="470">
        <f t="shared" si="43"/>
        <v>0</v>
      </c>
      <c r="EN27" s="471">
        <f t="shared" si="22"/>
        <v>0</v>
      </c>
      <c r="EO27" s="471">
        <f t="shared" si="23"/>
        <v>0</v>
      </c>
      <c r="EP27" s="471">
        <f t="shared" si="44"/>
        <v>0</v>
      </c>
      <c r="EQ27" s="472">
        <f>+EO27</f>
        <v>0</v>
      </c>
      <c r="ER27" s="433">
        <f t="shared" si="28"/>
        <v>0</v>
      </c>
      <c r="ES27" s="134" t="s">
        <v>713</v>
      </c>
      <c r="ET27" s="134" t="s">
        <v>713</v>
      </c>
      <c r="EU27" s="433">
        <f>IFERROR((+EO27+DM27+CI27+BE27+AA27)/(Z27+BD27+CH27+DL27+EN27),0)</f>
        <v>0</v>
      </c>
      <c r="EV27" s="433">
        <f t="shared" si="13"/>
        <v>0</v>
      </c>
      <c r="EW27" s="588"/>
      <c r="EX27" s="579"/>
      <c r="EY27" s="579"/>
      <c r="EZ27" s="581"/>
      <c r="FA27" s="578"/>
      <c r="FB27" s="225"/>
    </row>
    <row r="28" spans="1:158" ht="24.75" customHeight="1" x14ac:dyDescent="0.25">
      <c r="A28" s="545"/>
      <c r="B28" s="571"/>
      <c r="C28" s="550"/>
      <c r="D28" s="550"/>
      <c r="E28" s="542"/>
      <c r="F28" s="230" t="s">
        <v>330</v>
      </c>
      <c r="G28" s="434">
        <f>AA28+BE28+CI28+DM28+EP28</f>
        <v>91031650.709129766</v>
      </c>
      <c r="H28" s="434">
        <v>0</v>
      </c>
      <c r="I28" s="434"/>
      <c r="J28" s="434"/>
      <c r="K28" s="434">
        <v>0</v>
      </c>
      <c r="L28" s="434">
        <v>0</v>
      </c>
      <c r="M28" s="434">
        <v>0</v>
      </c>
      <c r="N28" s="434">
        <v>0</v>
      </c>
      <c r="O28" s="434">
        <v>0</v>
      </c>
      <c r="P28" s="434">
        <v>0</v>
      </c>
      <c r="Q28" s="434">
        <v>0</v>
      </c>
      <c r="R28" s="434">
        <v>0</v>
      </c>
      <c r="S28" s="434">
        <v>0</v>
      </c>
      <c r="T28" s="434">
        <v>0</v>
      </c>
      <c r="U28" s="434">
        <v>0</v>
      </c>
      <c r="V28" s="434">
        <v>0</v>
      </c>
      <c r="W28" s="434"/>
      <c r="X28" s="434"/>
      <c r="Y28" s="434"/>
      <c r="Z28" s="434">
        <v>0</v>
      </c>
      <c r="AA28" s="434">
        <v>0</v>
      </c>
      <c r="AB28" s="434">
        <v>931910.11699999997</v>
      </c>
      <c r="AC28" s="434">
        <v>0</v>
      </c>
      <c r="AD28" s="434">
        <v>0</v>
      </c>
      <c r="AE28" s="434">
        <v>0</v>
      </c>
      <c r="AF28" s="434">
        <v>0</v>
      </c>
      <c r="AG28" s="434">
        <v>0</v>
      </c>
      <c r="AH28" s="434">
        <v>0</v>
      </c>
      <c r="AI28" s="434">
        <v>0</v>
      </c>
      <c r="AJ28" s="434">
        <v>0</v>
      </c>
      <c r="AK28" s="434">
        <v>882353.04</v>
      </c>
      <c r="AL28" s="434">
        <v>882353</v>
      </c>
      <c r="AM28" s="434">
        <v>0</v>
      </c>
      <c r="AN28" s="434">
        <v>0</v>
      </c>
      <c r="AO28" s="434"/>
      <c r="AP28" s="434"/>
      <c r="AQ28" s="434"/>
      <c r="AR28" s="434"/>
      <c r="AS28" s="434"/>
      <c r="AT28" s="434"/>
      <c r="AU28" s="434"/>
      <c r="AV28" s="434"/>
      <c r="AW28" s="434"/>
      <c r="AX28" s="435"/>
      <c r="AY28" s="434"/>
      <c r="AZ28" s="434"/>
      <c r="BA28" s="434">
        <f t="shared" si="34"/>
        <v>882353.04</v>
      </c>
      <c r="BB28" s="434">
        <f t="shared" si="35"/>
        <v>882353.04</v>
      </c>
      <c r="BC28" s="434">
        <f t="shared" si="35"/>
        <v>882353</v>
      </c>
      <c r="BD28" s="434">
        <f t="shared" si="36"/>
        <v>882353.04</v>
      </c>
      <c r="BE28" s="434">
        <f t="shared" si="37"/>
        <v>882353</v>
      </c>
      <c r="BF28" s="434">
        <v>19042789.949999999</v>
      </c>
      <c r="BG28" s="434">
        <v>2032061.25</v>
      </c>
      <c r="BH28" s="434">
        <v>2046101</v>
      </c>
      <c r="BI28" s="434"/>
      <c r="BJ28" s="434">
        <v>0</v>
      </c>
      <c r="BK28" s="434"/>
      <c r="BL28" s="434">
        <v>391560</v>
      </c>
      <c r="BM28" s="434">
        <v>17142293.699999999</v>
      </c>
      <c r="BN28" s="436">
        <v>452015</v>
      </c>
      <c r="BO28" s="436"/>
      <c r="BP28" s="436">
        <v>15481532</v>
      </c>
      <c r="BQ28" s="436"/>
      <c r="BR28" s="436">
        <v>803147</v>
      </c>
      <c r="BS28" s="436"/>
      <c r="BT28" s="436"/>
      <c r="BU28" s="436"/>
      <c r="BV28" s="436"/>
      <c r="BW28" s="436"/>
      <c r="BX28" s="436"/>
      <c r="BY28" s="436"/>
      <c r="BZ28" s="436"/>
      <c r="CA28" s="436"/>
      <c r="CB28" s="436"/>
      <c r="CC28" s="436"/>
      <c r="CD28" s="436"/>
      <c r="CE28" s="434">
        <f t="shared" si="38"/>
        <v>19174354.949999999</v>
      </c>
      <c r="CF28" s="434">
        <f t="shared" si="39"/>
        <v>19174354.949999999</v>
      </c>
      <c r="CG28" s="434">
        <f t="shared" si="39"/>
        <v>19174355</v>
      </c>
      <c r="CH28" s="434">
        <f t="shared" si="40"/>
        <v>19174354.949999999</v>
      </c>
      <c r="CI28" s="434">
        <f t="shared" si="41"/>
        <v>19174355</v>
      </c>
      <c r="CJ28" s="434">
        <v>39102842</v>
      </c>
      <c r="CK28" s="434">
        <v>447280</v>
      </c>
      <c r="CL28" s="434">
        <v>447280</v>
      </c>
      <c r="CM28" s="434">
        <v>4586471</v>
      </c>
      <c r="CN28" s="434">
        <f>5033751-CL28</f>
        <v>4586471</v>
      </c>
      <c r="CO28" s="434">
        <v>5094833.2240286674</v>
      </c>
      <c r="CP28" s="434">
        <v>5094833</v>
      </c>
      <c r="CQ28" s="434">
        <v>28974257.775971331</v>
      </c>
      <c r="CR28" s="446">
        <v>8445450</v>
      </c>
      <c r="CS28" s="434"/>
      <c r="CT28" s="434">
        <v>9602937</v>
      </c>
      <c r="CU28" s="434"/>
      <c r="CV28" s="434">
        <v>6223970.7091297656</v>
      </c>
      <c r="CW28" s="434"/>
      <c r="CX28" s="440">
        <v>1900940</v>
      </c>
      <c r="CY28" s="440"/>
      <c r="CZ28" s="440"/>
      <c r="DA28" s="440"/>
      <c r="DB28" s="440">
        <v>2767886</v>
      </c>
      <c r="DC28" s="440"/>
      <c r="DD28" s="440"/>
      <c r="DE28" s="440"/>
      <c r="DF28" s="440"/>
      <c r="DG28" s="440">
        <f>-33074</f>
        <v>-33074</v>
      </c>
      <c r="DH28" s="440"/>
      <c r="DI28" s="440">
        <f>+DG28+DE28+DC28+DA28+CY28+CW28+CU28+CS28+CQ28+CO28+CM28+CK28</f>
        <v>39069768</v>
      </c>
      <c r="DJ28" s="440">
        <f t="shared" si="8"/>
        <v>39102842</v>
      </c>
      <c r="DK28" s="440">
        <f>+CL28+CN28+CP28+CR28+CT28+CV28+CX28+CZ28+DB28+DD28+DF28</f>
        <v>39069767.709129766</v>
      </c>
      <c r="DL28" s="440">
        <f t="shared" si="42"/>
        <v>39102842</v>
      </c>
      <c r="DM28" s="440">
        <f t="shared" si="42"/>
        <v>39069767.709129766</v>
      </c>
      <c r="DN28" s="440">
        <v>31905175</v>
      </c>
      <c r="DO28" s="436"/>
      <c r="DP28" s="436"/>
      <c r="DQ28" s="436">
        <v>4980509</v>
      </c>
      <c r="DR28" s="436">
        <v>10175530</v>
      </c>
      <c r="DS28" s="441">
        <v>26924666</v>
      </c>
      <c r="DT28" s="441">
        <v>13625470</v>
      </c>
      <c r="DU28" s="436">
        <v>0</v>
      </c>
      <c r="DV28" s="436">
        <v>7994372</v>
      </c>
      <c r="DW28" s="436"/>
      <c r="DX28" s="436"/>
      <c r="DY28" s="436"/>
      <c r="DZ28" s="436"/>
      <c r="EA28" s="436"/>
      <c r="EB28" s="436"/>
      <c r="EC28" s="436"/>
      <c r="ED28" s="436"/>
      <c r="EE28" s="436"/>
      <c r="EF28" s="436"/>
      <c r="EG28" s="436"/>
      <c r="EH28" s="436"/>
      <c r="EI28" s="436"/>
      <c r="EJ28" s="436"/>
      <c r="EK28" s="436"/>
      <c r="EL28" s="436"/>
      <c r="EM28" s="441">
        <f>+DO28+DQ28+DS28+DU28+DW28+DY28+EA28+EC28+EE28+EC28+EG28+EI28+EK28</f>
        <v>31905175</v>
      </c>
      <c r="EN28" s="442">
        <f t="shared" si="22"/>
        <v>31905175</v>
      </c>
      <c r="EO28" s="442">
        <f t="shared" si="23"/>
        <v>31795372</v>
      </c>
      <c r="EP28" s="442">
        <f t="shared" si="44"/>
        <v>31905175</v>
      </c>
      <c r="EQ28" s="441">
        <f>+EO28</f>
        <v>31795372</v>
      </c>
      <c r="ER28" s="433">
        <f t="shared" si="28"/>
        <v>0</v>
      </c>
      <c r="ES28" s="134" t="s">
        <v>713</v>
      </c>
      <c r="ET28" s="433">
        <f>EQ28/EP28</f>
        <v>0.99655845799309983</v>
      </c>
      <c r="EU28" s="433">
        <f t="shared" ref="EU28:EU31" si="45">(+EO28+DM28+CI28+BE28+AA28)/(Z28+BD28+CH28+DL28+EN28)</f>
        <v>0.99843103593750582</v>
      </c>
      <c r="EV28" s="433">
        <f t="shared" si="13"/>
        <v>0.9987937931571641</v>
      </c>
      <c r="EW28" s="588"/>
      <c r="EX28" s="579"/>
      <c r="EY28" s="579"/>
      <c r="EZ28" s="581"/>
      <c r="FA28" s="578"/>
      <c r="FB28" s="225"/>
    </row>
    <row r="29" spans="1:158" ht="24.75" customHeight="1" thickBot="1" x14ac:dyDescent="0.3">
      <c r="A29" s="545"/>
      <c r="B29" s="571"/>
      <c r="C29" s="550"/>
      <c r="D29" s="550"/>
      <c r="E29" s="542"/>
      <c r="F29" s="231" t="s">
        <v>331</v>
      </c>
      <c r="G29" s="447">
        <f>G24+G27</f>
        <v>1207</v>
      </c>
      <c r="H29" s="447">
        <f>+H24</f>
        <v>66</v>
      </c>
      <c r="I29" s="447"/>
      <c r="J29" s="447"/>
      <c r="K29" s="447">
        <f t="shared" ref="K29:V29" si="46">+K24</f>
        <v>10</v>
      </c>
      <c r="L29" s="447">
        <f t="shared" si="46"/>
        <v>0</v>
      </c>
      <c r="M29" s="447">
        <f t="shared" si="46"/>
        <v>10</v>
      </c>
      <c r="N29" s="447">
        <f t="shared" si="46"/>
        <v>0</v>
      </c>
      <c r="O29" s="447">
        <f t="shared" si="46"/>
        <v>10</v>
      </c>
      <c r="P29" s="447">
        <f t="shared" si="46"/>
        <v>5</v>
      </c>
      <c r="Q29" s="447">
        <f t="shared" si="46"/>
        <v>10</v>
      </c>
      <c r="R29" s="447">
        <f t="shared" si="46"/>
        <v>36</v>
      </c>
      <c r="S29" s="447">
        <f t="shared" si="46"/>
        <v>10</v>
      </c>
      <c r="T29" s="447">
        <f t="shared" si="46"/>
        <v>36</v>
      </c>
      <c r="U29" s="447">
        <f t="shared" si="46"/>
        <v>66</v>
      </c>
      <c r="V29" s="447">
        <f t="shared" si="46"/>
        <v>66</v>
      </c>
      <c r="W29" s="449"/>
      <c r="X29" s="449"/>
      <c r="Y29" s="449"/>
      <c r="Z29" s="447">
        <f t="shared" ref="Z29:AK29" si="47">+Z24</f>
        <v>66</v>
      </c>
      <c r="AA29" s="447">
        <f t="shared" si="47"/>
        <v>66</v>
      </c>
      <c r="AB29" s="447">
        <f t="shared" si="47"/>
        <v>190</v>
      </c>
      <c r="AC29" s="447">
        <f t="shared" si="47"/>
        <v>3</v>
      </c>
      <c r="AD29" s="447">
        <f t="shared" si="47"/>
        <v>3</v>
      </c>
      <c r="AE29" s="447">
        <f t="shared" si="47"/>
        <v>0</v>
      </c>
      <c r="AF29" s="447">
        <f t="shared" si="47"/>
        <v>0</v>
      </c>
      <c r="AG29" s="447">
        <f t="shared" si="47"/>
        <v>0</v>
      </c>
      <c r="AH29" s="447">
        <f t="shared" si="47"/>
        <v>0</v>
      </c>
      <c r="AI29" s="447">
        <f t="shared" si="47"/>
        <v>0</v>
      </c>
      <c r="AJ29" s="447">
        <f t="shared" si="47"/>
        <v>0</v>
      </c>
      <c r="AK29" s="447">
        <f t="shared" si="47"/>
        <v>8</v>
      </c>
      <c r="AL29" s="447">
        <v>2</v>
      </c>
      <c r="AM29" s="447">
        <f t="shared" ref="AM29:AZ29" si="48">+AM24</f>
        <v>38</v>
      </c>
      <c r="AN29" s="447">
        <f t="shared" si="48"/>
        <v>23</v>
      </c>
      <c r="AO29" s="447">
        <f t="shared" si="48"/>
        <v>35</v>
      </c>
      <c r="AP29" s="447">
        <f t="shared" si="48"/>
        <v>51</v>
      </c>
      <c r="AQ29" s="447">
        <f t="shared" si="48"/>
        <v>35</v>
      </c>
      <c r="AR29" s="447">
        <f t="shared" si="48"/>
        <v>82</v>
      </c>
      <c r="AS29" s="447">
        <f t="shared" si="48"/>
        <v>35</v>
      </c>
      <c r="AT29" s="447">
        <f t="shared" si="48"/>
        <v>86</v>
      </c>
      <c r="AU29" s="447">
        <f t="shared" si="48"/>
        <v>230</v>
      </c>
      <c r="AV29" s="447">
        <f t="shared" si="48"/>
        <v>138</v>
      </c>
      <c r="AW29" s="447">
        <f t="shared" si="48"/>
        <v>88</v>
      </c>
      <c r="AX29" s="448">
        <f t="shared" si="48"/>
        <v>81</v>
      </c>
      <c r="AY29" s="447">
        <f t="shared" si="48"/>
        <v>9</v>
      </c>
      <c r="AZ29" s="447">
        <f t="shared" si="48"/>
        <v>9</v>
      </c>
      <c r="BA29" s="447">
        <f t="shared" si="34"/>
        <v>481</v>
      </c>
      <c r="BB29" s="447">
        <f t="shared" si="35"/>
        <v>481</v>
      </c>
      <c r="BC29" s="447">
        <f t="shared" si="35"/>
        <v>475</v>
      </c>
      <c r="BD29" s="447">
        <f t="shared" si="36"/>
        <v>481</v>
      </c>
      <c r="BE29" s="447">
        <v>481</v>
      </c>
      <c r="BF29" s="447">
        <v>550</v>
      </c>
      <c r="BG29" s="447">
        <v>0</v>
      </c>
      <c r="BH29" s="447">
        <v>0</v>
      </c>
      <c r="BI29" s="447">
        <v>20</v>
      </c>
      <c r="BJ29" s="447">
        <v>25</v>
      </c>
      <c r="BK29" s="447">
        <v>37</v>
      </c>
      <c r="BL29" s="447">
        <v>163</v>
      </c>
      <c r="BM29" s="447">
        <v>37</v>
      </c>
      <c r="BN29" s="447">
        <v>97</v>
      </c>
      <c r="BO29" s="447">
        <v>37</v>
      </c>
      <c r="BP29" s="447">
        <v>110</v>
      </c>
      <c r="BQ29" s="447">
        <v>37</v>
      </c>
      <c r="BR29" s="447">
        <v>50</v>
      </c>
      <c r="BS29" s="447">
        <v>37</v>
      </c>
      <c r="BT29" s="447">
        <v>18</v>
      </c>
      <c r="BU29" s="447">
        <v>37</v>
      </c>
      <c r="BV29" s="447">
        <v>27</v>
      </c>
      <c r="BW29" s="447">
        <v>37</v>
      </c>
      <c r="BX29" s="447">
        <v>48</v>
      </c>
      <c r="BY29" s="447">
        <v>37</v>
      </c>
      <c r="BZ29" s="447">
        <v>12</v>
      </c>
      <c r="CA29" s="447">
        <v>234</v>
      </c>
      <c r="CB29" s="447">
        <v>0</v>
      </c>
      <c r="CC29" s="447">
        <v>0</v>
      </c>
      <c r="CD29" s="447">
        <v>0</v>
      </c>
      <c r="CE29" s="447">
        <f t="shared" si="38"/>
        <v>550</v>
      </c>
      <c r="CF29" s="447">
        <f t="shared" si="39"/>
        <v>550</v>
      </c>
      <c r="CG29" s="447">
        <f t="shared" si="39"/>
        <v>550</v>
      </c>
      <c r="CH29" s="447">
        <f t="shared" si="40"/>
        <v>550</v>
      </c>
      <c r="CI29" s="447">
        <f t="shared" si="41"/>
        <v>550</v>
      </c>
      <c r="CJ29" s="447">
        <v>100</v>
      </c>
      <c r="CK29" s="447">
        <v>0</v>
      </c>
      <c r="CL29" s="447">
        <v>0</v>
      </c>
      <c r="CM29" s="447">
        <v>0</v>
      </c>
      <c r="CN29" s="447">
        <v>0</v>
      </c>
      <c r="CO29" s="447">
        <v>12</v>
      </c>
      <c r="CP29" s="447">
        <v>0</v>
      </c>
      <c r="CQ29" s="447">
        <v>24</v>
      </c>
      <c r="CR29" s="448">
        <v>7</v>
      </c>
      <c r="CS29" s="447">
        <v>12</v>
      </c>
      <c r="CT29" s="447">
        <v>0</v>
      </c>
      <c r="CU29" s="447">
        <v>12</v>
      </c>
      <c r="CV29" s="447">
        <v>0</v>
      </c>
      <c r="CW29" s="447">
        <v>12</v>
      </c>
      <c r="CX29" s="447">
        <v>0</v>
      </c>
      <c r="CY29" s="447">
        <v>10</v>
      </c>
      <c r="CZ29" s="447">
        <v>0</v>
      </c>
      <c r="DA29" s="447">
        <v>10</v>
      </c>
      <c r="DB29" s="447">
        <v>0</v>
      </c>
      <c r="DC29" s="447">
        <v>10</v>
      </c>
      <c r="DD29" s="447">
        <v>0</v>
      </c>
      <c r="DE29" s="447">
        <v>10</v>
      </c>
      <c r="DF29" s="447">
        <v>0</v>
      </c>
      <c r="DG29" s="447">
        <v>0</v>
      </c>
      <c r="DH29" s="448">
        <v>0</v>
      </c>
      <c r="DI29" s="447">
        <f>DI24</f>
        <v>110</v>
      </c>
      <c r="DJ29" s="447">
        <f t="shared" si="8"/>
        <v>112</v>
      </c>
      <c r="DK29" s="447">
        <f t="shared" si="9"/>
        <v>7</v>
      </c>
      <c r="DL29" s="447">
        <f>DL24+DL27</f>
        <v>110</v>
      </c>
      <c r="DM29" s="447">
        <f>DM24+DM27</f>
        <v>110</v>
      </c>
      <c r="DN29" s="447">
        <f>+DN24</f>
        <v>0</v>
      </c>
      <c r="DO29" s="450"/>
      <c r="DP29" s="450"/>
      <c r="DQ29" s="450"/>
      <c r="DR29" s="450"/>
      <c r="DS29" s="451"/>
      <c r="DT29" s="451"/>
      <c r="DU29" s="450"/>
      <c r="DV29" s="450"/>
      <c r="DW29" s="450"/>
      <c r="DX29" s="450"/>
      <c r="DY29" s="450"/>
      <c r="DZ29" s="450"/>
      <c r="EA29" s="450"/>
      <c r="EB29" s="450"/>
      <c r="EC29" s="450"/>
      <c r="ED29" s="450"/>
      <c r="EE29" s="450"/>
      <c r="EF29" s="450"/>
      <c r="EG29" s="450"/>
      <c r="EH29" s="450"/>
      <c r="EI29" s="450"/>
      <c r="EJ29" s="450"/>
      <c r="EK29" s="450"/>
      <c r="EL29" s="450"/>
      <c r="EM29" s="473">
        <f t="shared" si="43"/>
        <v>0</v>
      </c>
      <c r="EN29" s="474">
        <f t="shared" si="22"/>
        <v>0</v>
      </c>
      <c r="EO29" s="474">
        <f t="shared" si="23"/>
        <v>0</v>
      </c>
      <c r="EP29" s="474">
        <f t="shared" si="44"/>
        <v>0</v>
      </c>
      <c r="EQ29" s="473">
        <f t="shared" ref="EQ29" si="49">+DP29</f>
        <v>0</v>
      </c>
      <c r="ER29" s="454">
        <f t="shared" si="28"/>
        <v>0</v>
      </c>
      <c r="ES29" s="135" t="s">
        <v>713</v>
      </c>
      <c r="ET29" s="135" t="s">
        <v>713</v>
      </c>
      <c r="EU29" s="454">
        <f t="shared" si="45"/>
        <v>1</v>
      </c>
      <c r="EV29" s="454">
        <f t="shared" si="13"/>
        <v>1</v>
      </c>
      <c r="EW29" s="588"/>
      <c r="EX29" s="579"/>
      <c r="EY29" s="579"/>
      <c r="EZ29" s="581"/>
      <c r="FA29" s="578"/>
      <c r="FB29" s="225"/>
    </row>
    <row r="30" spans="1:158" ht="24.75" customHeight="1" thickBot="1" x14ac:dyDescent="0.3">
      <c r="A30" s="545"/>
      <c r="B30" s="583"/>
      <c r="C30" s="585"/>
      <c r="D30" s="585"/>
      <c r="E30" s="590"/>
      <c r="F30" s="232" t="s">
        <v>332</v>
      </c>
      <c r="G30" s="233">
        <f>G25+G28</f>
        <v>594443253.70912981</v>
      </c>
      <c r="H30" s="234">
        <f t="shared" ref="H30:EL30" si="50">H25+H28</f>
        <v>100000000</v>
      </c>
      <c r="I30" s="234">
        <f t="shared" si="50"/>
        <v>0</v>
      </c>
      <c r="J30" s="234">
        <f t="shared" si="50"/>
        <v>0</v>
      </c>
      <c r="K30" s="234">
        <f t="shared" si="50"/>
        <v>100000000</v>
      </c>
      <c r="L30" s="234">
        <f t="shared" si="50"/>
        <v>10000000</v>
      </c>
      <c r="M30" s="234">
        <f t="shared" si="50"/>
        <v>100000000</v>
      </c>
      <c r="N30" s="234">
        <f t="shared" si="50"/>
        <v>10000000</v>
      </c>
      <c r="O30" s="234">
        <f t="shared" si="50"/>
        <v>100000000</v>
      </c>
      <c r="P30" s="234">
        <f t="shared" si="50"/>
        <v>10000000</v>
      </c>
      <c r="Q30" s="234">
        <f t="shared" si="50"/>
        <v>100000000</v>
      </c>
      <c r="R30" s="234">
        <f t="shared" si="50"/>
        <v>10000000</v>
      </c>
      <c r="S30" s="234">
        <f t="shared" si="50"/>
        <v>100000000</v>
      </c>
      <c r="T30" s="234">
        <f t="shared" si="50"/>
        <v>91259925</v>
      </c>
      <c r="U30" s="234">
        <f t="shared" si="50"/>
        <v>91259925</v>
      </c>
      <c r="V30" s="234">
        <f t="shared" si="50"/>
        <v>91259925</v>
      </c>
      <c r="W30" s="234">
        <f t="shared" si="50"/>
        <v>0</v>
      </c>
      <c r="X30" s="234">
        <f t="shared" si="50"/>
        <v>0</v>
      </c>
      <c r="Y30" s="234">
        <f t="shared" si="50"/>
        <v>0</v>
      </c>
      <c r="Z30" s="234">
        <f t="shared" si="50"/>
        <v>91259925</v>
      </c>
      <c r="AA30" s="234">
        <f t="shared" si="50"/>
        <v>91259925</v>
      </c>
      <c r="AB30" s="234">
        <f t="shared" si="50"/>
        <v>230931910.11700001</v>
      </c>
      <c r="AC30" s="234">
        <f t="shared" si="50"/>
        <v>0</v>
      </c>
      <c r="AD30" s="234">
        <f t="shared" si="50"/>
        <v>0</v>
      </c>
      <c r="AE30" s="234">
        <f t="shared" si="50"/>
        <v>16042500</v>
      </c>
      <c r="AF30" s="234">
        <f t="shared" si="50"/>
        <v>16042500</v>
      </c>
      <c r="AG30" s="234">
        <f t="shared" si="50"/>
        <v>0</v>
      </c>
      <c r="AH30" s="234">
        <f t="shared" si="50"/>
        <v>0</v>
      </c>
      <c r="AI30" s="234">
        <f t="shared" si="50"/>
        <v>0</v>
      </c>
      <c r="AJ30" s="234">
        <f t="shared" si="50"/>
        <v>0</v>
      </c>
      <c r="AK30" s="234">
        <f t="shared" si="50"/>
        <v>882353.04</v>
      </c>
      <c r="AL30" s="234">
        <f t="shared" si="50"/>
        <v>882353</v>
      </c>
      <c r="AM30" s="234">
        <f t="shared" si="50"/>
        <v>5000000</v>
      </c>
      <c r="AN30" s="234">
        <f t="shared" si="50"/>
        <v>33957500</v>
      </c>
      <c r="AO30" s="234">
        <f t="shared" si="50"/>
        <v>28957500</v>
      </c>
      <c r="AP30" s="234">
        <f t="shared" si="50"/>
        <v>0</v>
      </c>
      <c r="AQ30" s="234">
        <f t="shared" si="50"/>
        <v>0</v>
      </c>
      <c r="AR30" s="234">
        <f t="shared" si="50"/>
        <v>0</v>
      </c>
      <c r="AS30" s="234">
        <f t="shared" si="50"/>
        <v>0</v>
      </c>
      <c r="AT30" s="234">
        <f t="shared" si="50"/>
        <v>0</v>
      </c>
      <c r="AU30" s="234">
        <f t="shared" si="50"/>
        <v>0</v>
      </c>
      <c r="AV30" s="234">
        <f t="shared" si="50"/>
        <v>0</v>
      </c>
      <c r="AW30" s="234">
        <f t="shared" si="50"/>
        <v>0</v>
      </c>
      <c r="AX30" s="234">
        <f t="shared" si="50"/>
        <v>0</v>
      </c>
      <c r="AY30" s="234">
        <f t="shared" si="50"/>
        <v>0</v>
      </c>
      <c r="AZ30" s="234">
        <f t="shared" si="50"/>
        <v>0</v>
      </c>
      <c r="BA30" s="234">
        <f t="shared" si="50"/>
        <v>50882353.039999999</v>
      </c>
      <c r="BB30" s="234">
        <f t="shared" si="50"/>
        <v>50882353.039999999</v>
      </c>
      <c r="BC30" s="234">
        <f t="shared" si="50"/>
        <v>50882353</v>
      </c>
      <c r="BD30" s="234">
        <f t="shared" si="50"/>
        <v>50882353.039999999</v>
      </c>
      <c r="BE30" s="234">
        <f t="shared" si="50"/>
        <v>50882353</v>
      </c>
      <c r="BF30" s="234">
        <f t="shared" si="50"/>
        <v>103469789.95</v>
      </c>
      <c r="BG30" s="234">
        <f t="shared" si="50"/>
        <v>65101728.25</v>
      </c>
      <c r="BH30" s="234">
        <f t="shared" si="50"/>
        <v>65115768</v>
      </c>
      <c r="BI30" s="234">
        <f t="shared" si="50"/>
        <v>0</v>
      </c>
      <c r="BJ30" s="234">
        <f t="shared" si="50"/>
        <v>0</v>
      </c>
      <c r="BK30" s="234">
        <f t="shared" si="50"/>
        <v>0</v>
      </c>
      <c r="BL30" s="234">
        <f t="shared" si="50"/>
        <v>391560</v>
      </c>
      <c r="BM30" s="234">
        <f t="shared" si="50"/>
        <v>34166293.700000003</v>
      </c>
      <c r="BN30" s="234">
        <f t="shared" si="50"/>
        <v>452015</v>
      </c>
      <c r="BO30" s="234">
        <f t="shared" si="50"/>
        <v>0</v>
      </c>
      <c r="BP30" s="234">
        <f t="shared" si="50"/>
        <v>15481532</v>
      </c>
      <c r="BQ30" s="234">
        <f t="shared" si="50"/>
        <v>0</v>
      </c>
      <c r="BR30" s="234">
        <f t="shared" si="50"/>
        <v>13803147</v>
      </c>
      <c r="BS30" s="234">
        <f t="shared" si="50"/>
        <v>0</v>
      </c>
      <c r="BT30" s="234">
        <f t="shared" si="50"/>
        <v>0</v>
      </c>
      <c r="BU30" s="234">
        <f t="shared" si="50"/>
        <v>0</v>
      </c>
      <c r="BV30" s="234">
        <f t="shared" si="50"/>
        <v>0</v>
      </c>
      <c r="BW30" s="234">
        <f t="shared" si="50"/>
        <v>-2938133</v>
      </c>
      <c r="BX30" s="234">
        <f t="shared" si="50"/>
        <v>0</v>
      </c>
      <c r="BY30" s="234">
        <f t="shared" si="50"/>
        <v>4333333</v>
      </c>
      <c r="BZ30" s="234">
        <f t="shared" si="50"/>
        <v>0</v>
      </c>
      <c r="CA30" s="234">
        <f t="shared" si="50"/>
        <v>0</v>
      </c>
      <c r="CB30" s="234">
        <f t="shared" si="50"/>
        <v>0</v>
      </c>
      <c r="CC30" s="234">
        <f t="shared" si="50"/>
        <v>-5419200</v>
      </c>
      <c r="CD30" s="234">
        <f t="shared" si="50"/>
        <v>0</v>
      </c>
      <c r="CE30" s="234">
        <f t="shared" si="50"/>
        <v>95244021.950000003</v>
      </c>
      <c r="CF30" s="234">
        <f t="shared" si="50"/>
        <v>95244021.950000003</v>
      </c>
      <c r="CG30" s="234">
        <f t="shared" si="50"/>
        <v>95244022</v>
      </c>
      <c r="CH30" s="234">
        <f t="shared" si="50"/>
        <v>95244021.950000003</v>
      </c>
      <c r="CI30" s="234">
        <f t="shared" si="50"/>
        <v>95244022</v>
      </c>
      <c r="CJ30" s="234">
        <f t="shared" si="50"/>
        <v>343609842</v>
      </c>
      <c r="CK30" s="234">
        <f t="shared" si="50"/>
        <v>84725280</v>
      </c>
      <c r="CL30" s="234">
        <f t="shared" si="50"/>
        <v>84725280</v>
      </c>
      <c r="CM30" s="234">
        <f t="shared" si="50"/>
        <v>4586471</v>
      </c>
      <c r="CN30" s="234">
        <f t="shared" si="50"/>
        <v>4586471</v>
      </c>
      <c r="CO30" s="234">
        <f t="shared" si="50"/>
        <v>5094833.2240286674</v>
      </c>
      <c r="CP30" s="234">
        <f t="shared" si="50"/>
        <v>5094833</v>
      </c>
      <c r="CQ30" s="234">
        <f t="shared" si="50"/>
        <v>230778268.77597132</v>
      </c>
      <c r="CR30" s="234">
        <f t="shared" si="50"/>
        <v>8445450</v>
      </c>
      <c r="CS30" s="234">
        <f t="shared" si="50"/>
        <v>0</v>
      </c>
      <c r="CT30" s="234">
        <f t="shared" si="50"/>
        <v>9602937</v>
      </c>
      <c r="CU30" s="234">
        <f t="shared" si="50"/>
        <v>0</v>
      </c>
      <c r="CV30" s="234">
        <f t="shared" si="50"/>
        <v>6223970.7091297656</v>
      </c>
      <c r="CW30" s="234">
        <f t="shared" si="50"/>
        <v>0</v>
      </c>
      <c r="CX30" s="237">
        <f t="shared" si="50"/>
        <v>1900940</v>
      </c>
      <c r="CY30" s="237">
        <f t="shared" si="50"/>
        <v>0</v>
      </c>
      <c r="CZ30" s="237">
        <f t="shared" si="50"/>
        <v>0</v>
      </c>
      <c r="DA30" s="237">
        <f t="shared" si="50"/>
        <v>0</v>
      </c>
      <c r="DB30" s="237">
        <f t="shared" si="50"/>
        <v>204571897</v>
      </c>
      <c r="DC30" s="237">
        <f t="shared" si="50"/>
        <v>0</v>
      </c>
      <c r="DD30" s="237">
        <f t="shared" si="50"/>
        <v>0</v>
      </c>
      <c r="DE30" s="237">
        <f t="shared" si="50"/>
        <v>0</v>
      </c>
      <c r="DF30" s="237">
        <f t="shared" si="50"/>
        <v>0</v>
      </c>
      <c r="DG30" s="237">
        <f t="shared" si="50"/>
        <v>-33074</v>
      </c>
      <c r="DH30" s="237">
        <f t="shared" si="50"/>
        <v>0</v>
      </c>
      <c r="DI30" s="237">
        <f t="shared" si="50"/>
        <v>325151779</v>
      </c>
      <c r="DJ30" s="237">
        <f t="shared" si="8"/>
        <v>325184853</v>
      </c>
      <c r="DK30" s="237">
        <f t="shared" si="9"/>
        <v>325151778.70912975</v>
      </c>
      <c r="DL30" s="237">
        <f t="shared" si="50"/>
        <v>325184853</v>
      </c>
      <c r="DM30" s="237">
        <f t="shared" si="50"/>
        <v>325151778.70912975</v>
      </c>
      <c r="DN30" s="237">
        <f t="shared" si="50"/>
        <v>31905175</v>
      </c>
      <c r="DO30" s="236">
        <f t="shared" si="50"/>
        <v>0</v>
      </c>
      <c r="DP30" s="236">
        <f t="shared" si="50"/>
        <v>0</v>
      </c>
      <c r="DQ30" s="236">
        <f t="shared" si="50"/>
        <v>4980509</v>
      </c>
      <c r="DR30" s="236">
        <f t="shared" si="50"/>
        <v>10175530</v>
      </c>
      <c r="DS30" s="138">
        <f t="shared" si="50"/>
        <v>26924666</v>
      </c>
      <c r="DT30" s="138">
        <f t="shared" si="50"/>
        <v>13625470</v>
      </c>
      <c r="DU30" s="236">
        <f t="shared" si="50"/>
        <v>0</v>
      </c>
      <c r="DV30" s="236">
        <f t="shared" si="50"/>
        <v>7994372</v>
      </c>
      <c r="DW30" s="236">
        <f t="shared" si="50"/>
        <v>0</v>
      </c>
      <c r="DX30" s="236">
        <f t="shared" si="50"/>
        <v>0</v>
      </c>
      <c r="DY30" s="236">
        <f t="shared" si="50"/>
        <v>0</v>
      </c>
      <c r="DZ30" s="236">
        <f t="shared" si="50"/>
        <v>0</v>
      </c>
      <c r="EA30" s="236">
        <f t="shared" si="50"/>
        <v>0</v>
      </c>
      <c r="EB30" s="236">
        <f t="shared" si="50"/>
        <v>0</v>
      </c>
      <c r="EC30" s="236">
        <f t="shared" si="50"/>
        <v>0</v>
      </c>
      <c r="ED30" s="236">
        <f t="shared" si="50"/>
        <v>0</v>
      </c>
      <c r="EE30" s="236">
        <f t="shared" si="50"/>
        <v>0</v>
      </c>
      <c r="EF30" s="236">
        <f t="shared" si="50"/>
        <v>0</v>
      </c>
      <c r="EG30" s="236">
        <f t="shared" si="50"/>
        <v>0</v>
      </c>
      <c r="EH30" s="236">
        <f t="shared" si="50"/>
        <v>0</v>
      </c>
      <c r="EI30" s="236">
        <f t="shared" si="50"/>
        <v>0</v>
      </c>
      <c r="EJ30" s="236">
        <f t="shared" si="50"/>
        <v>0</v>
      </c>
      <c r="EK30" s="236">
        <f t="shared" si="50"/>
        <v>0</v>
      </c>
      <c r="EL30" s="236">
        <f t="shared" si="50"/>
        <v>0</v>
      </c>
      <c r="EM30" s="138">
        <f t="shared" si="32"/>
        <v>31905175</v>
      </c>
      <c r="EN30" s="138">
        <f t="shared" si="22"/>
        <v>31905175</v>
      </c>
      <c r="EO30" s="138">
        <f t="shared" si="23"/>
        <v>31795372</v>
      </c>
      <c r="EP30" s="138">
        <f>+EP25+EP28</f>
        <v>31905175</v>
      </c>
      <c r="EQ30" s="138">
        <f>+EQ25+EQ28</f>
        <v>31795372</v>
      </c>
      <c r="ER30" s="120">
        <f t="shared" si="28"/>
        <v>0</v>
      </c>
      <c r="ES30" s="137" t="s">
        <v>713</v>
      </c>
      <c r="ET30" s="120">
        <f t="shared" ref="ET30" si="51">EQ30/EP30</f>
        <v>0.99655845799309983</v>
      </c>
      <c r="EU30" s="120">
        <f t="shared" si="45"/>
        <v>0.99975965858665339</v>
      </c>
      <c r="EV30" s="121">
        <f t="shared" si="13"/>
        <v>0.99981528430289202</v>
      </c>
      <c r="EW30" s="593"/>
      <c r="EX30" s="579"/>
      <c r="EY30" s="579"/>
      <c r="EZ30" s="581"/>
      <c r="FA30" s="578"/>
      <c r="FB30" s="225"/>
    </row>
    <row r="31" spans="1:158" ht="21" customHeight="1" x14ac:dyDescent="0.25">
      <c r="A31" s="545"/>
      <c r="B31" s="582">
        <v>3</v>
      </c>
      <c r="C31" s="584" t="s">
        <v>336</v>
      </c>
      <c r="D31" s="584" t="s">
        <v>178</v>
      </c>
      <c r="E31" s="589">
        <v>162</v>
      </c>
      <c r="F31" s="224" t="s">
        <v>327</v>
      </c>
      <c r="G31" s="475">
        <f>AA31+BE31+CI31+DM31+EP31</f>
        <v>500</v>
      </c>
      <c r="H31" s="456">
        <v>66</v>
      </c>
      <c r="I31" s="456"/>
      <c r="J31" s="456"/>
      <c r="K31" s="456">
        <v>40</v>
      </c>
      <c r="L31" s="456">
        <v>0</v>
      </c>
      <c r="M31" s="456">
        <v>40</v>
      </c>
      <c r="N31" s="456">
        <v>0</v>
      </c>
      <c r="O31" s="456">
        <v>40</v>
      </c>
      <c r="P31" s="456">
        <v>0</v>
      </c>
      <c r="Q31" s="456">
        <v>40</v>
      </c>
      <c r="R31" s="456">
        <v>0</v>
      </c>
      <c r="S31" s="456">
        <f>+Q31</f>
        <v>40</v>
      </c>
      <c r="T31" s="456">
        <v>0</v>
      </c>
      <c r="U31" s="456">
        <v>66</v>
      </c>
      <c r="V31" s="456">
        <v>66</v>
      </c>
      <c r="W31" s="457"/>
      <c r="X31" s="457"/>
      <c r="Y31" s="457"/>
      <c r="Z31" s="456">
        <v>66</v>
      </c>
      <c r="AA31" s="456">
        <v>66</v>
      </c>
      <c r="AB31" s="456">
        <v>55</v>
      </c>
      <c r="AC31" s="455">
        <v>5</v>
      </c>
      <c r="AD31" s="456">
        <v>5</v>
      </c>
      <c r="AE31" s="456">
        <v>0</v>
      </c>
      <c r="AF31" s="456">
        <v>0</v>
      </c>
      <c r="AG31" s="456">
        <v>0</v>
      </c>
      <c r="AH31" s="455">
        <v>0</v>
      </c>
      <c r="AI31" s="455">
        <v>1</v>
      </c>
      <c r="AJ31" s="455">
        <v>1</v>
      </c>
      <c r="AK31" s="455">
        <v>14</v>
      </c>
      <c r="AL31" s="455">
        <v>14</v>
      </c>
      <c r="AM31" s="455">
        <v>4</v>
      </c>
      <c r="AN31" s="455">
        <v>27</v>
      </c>
      <c r="AO31" s="455">
        <v>4</v>
      </c>
      <c r="AP31" s="455">
        <v>28</v>
      </c>
      <c r="AQ31" s="455">
        <v>4</v>
      </c>
      <c r="AR31" s="455">
        <v>33</v>
      </c>
      <c r="AS31" s="455">
        <v>5</v>
      </c>
      <c r="AT31" s="455">
        <v>24</v>
      </c>
      <c r="AU31" s="455">
        <v>122</v>
      </c>
      <c r="AV31" s="455">
        <v>27</v>
      </c>
      <c r="AW31" s="455">
        <v>33</v>
      </c>
      <c r="AX31" s="455">
        <v>33</v>
      </c>
      <c r="AY31" s="455"/>
      <c r="AZ31" s="455">
        <v>0</v>
      </c>
      <c r="BA31" s="456">
        <f t="shared" ref="BA31:BA36" si="52">AC31+AE31+AG31+AI31+AK31+AM31+AO31+AQ31+AS31+AU31+AW31+AY31</f>
        <v>192</v>
      </c>
      <c r="BB31" s="456">
        <f t="shared" ref="BB31:BC36" si="53">AC31+AE31+AG31+AI31+AK31+AM31+AO31+AQ31+AS31+AU31+AW31+AY31</f>
        <v>192</v>
      </c>
      <c r="BC31" s="456">
        <f t="shared" si="53"/>
        <v>192</v>
      </c>
      <c r="BD31" s="456">
        <f t="shared" ref="BD31:BD36" si="54">BA31</f>
        <v>192</v>
      </c>
      <c r="BE31" s="456">
        <f t="shared" ref="BE31:BE36" si="55">BC31</f>
        <v>192</v>
      </c>
      <c r="BF31" s="456">
        <v>168</v>
      </c>
      <c r="BG31" s="455"/>
      <c r="BH31" s="455"/>
      <c r="BI31" s="455"/>
      <c r="BJ31" s="455">
        <v>18</v>
      </c>
      <c r="BK31" s="455">
        <v>42</v>
      </c>
      <c r="BL31" s="455">
        <v>26</v>
      </c>
      <c r="BM31" s="455"/>
      <c r="BN31" s="455">
        <v>18</v>
      </c>
      <c r="BO31" s="455"/>
      <c r="BP31" s="455">
        <v>15</v>
      </c>
      <c r="BQ31" s="455">
        <v>42</v>
      </c>
      <c r="BR31" s="455">
        <v>22</v>
      </c>
      <c r="BS31" s="455"/>
      <c r="BT31" s="455">
        <v>16</v>
      </c>
      <c r="BU31" s="455"/>
      <c r="BV31" s="455">
        <v>21</v>
      </c>
      <c r="BW31" s="455">
        <v>42</v>
      </c>
      <c r="BX31" s="455">
        <v>14</v>
      </c>
      <c r="BY31" s="455"/>
      <c r="BZ31" s="455">
        <v>19</v>
      </c>
      <c r="CA31" s="455">
        <v>42</v>
      </c>
      <c r="CB31" s="455">
        <v>0</v>
      </c>
      <c r="CC31" s="455"/>
      <c r="CD31" s="455"/>
      <c r="CE31" s="456">
        <f t="shared" ref="CE31:CE36" si="56">+CC31+CA31+BY31+BW31+BU31+BS31+BQ31+BO31+BM31+BK31+BI31+BG31</f>
        <v>168</v>
      </c>
      <c r="CF31" s="456">
        <f t="shared" ref="CF31:CG36" si="57">BG31+BI31+BK31+BM31+BO31+BQ31+BS31+BU31+BW31+BY31+CA31+CC31</f>
        <v>168</v>
      </c>
      <c r="CG31" s="456">
        <f t="shared" si="57"/>
        <v>169</v>
      </c>
      <c r="CH31" s="456">
        <f t="shared" ref="CH31:CH36" si="58">+CC31+CA31+BY31+BW31+BU31+BS31+BQ31+BO31+BM31+BK31+BI31+BG31</f>
        <v>168</v>
      </c>
      <c r="CI31" s="456">
        <f t="shared" ref="CI31:CI36" si="59">CG31</f>
        <v>169</v>
      </c>
      <c r="CJ31" s="456">
        <v>52</v>
      </c>
      <c r="CK31" s="455">
        <v>0</v>
      </c>
      <c r="CL31" s="455">
        <v>0</v>
      </c>
      <c r="CM31" s="455">
        <v>0</v>
      </c>
      <c r="CN31" s="455">
        <v>0</v>
      </c>
      <c r="CO31" s="456">
        <v>5</v>
      </c>
      <c r="CP31" s="456">
        <v>9</v>
      </c>
      <c r="CQ31" s="456">
        <v>5</v>
      </c>
      <c r="CR31" s="455">
        <v>7</v>
      </c>
      <c r="CS31" s="456">
        <v>5</v>
      </c>
      <c r="CT31" s="456">
        <v>11</v>
      </c>
      <c r="CU31" s="456">
        <v>7</v>
      </c>
      <c r="CV31" s="456">
        <v>4</v>
      </c>
      <c r="CW31" s="456">
        <v>5</v>
      </c>
      <c r="CX31" s="456">
        <v>8</v>
      </c>
      <c r="CY31" s="456">
        <v>5</v>
      </c>
      <c r="CZ31" s="456">
        <v>7</v>
      </c>
      <c r="DA31" s="456">
        <v>5</v>
      </c>
      <c r="DB31" s="456">
        <v>5</v>
      </c>
      <c r="DC31" s="456">
        <v>5</v>
      </c>
      <c r="DD31" s="456">
        <v>1</v>
      </c>
      <c r="DE31" s="456">
        <v>5</v>
      </c>
      <c r="DF31" s="456"/>
      <c r="DG31" s="456">
        <v>5</v>
      </c>
      <c r="DH31" s="455"/>
      <c r="DI31" s="456">
        <f t="shared" ref="DI31:DI35" si="60">+DG31+DE31+DC31+DA31+CY31+CW31+CU31+CS31+CQ31+CO31+CM31+CK31</f>
        <v>52</v>
      </c>
      <c r="DJ31" s="456">
        <f t="shared" si="8"/>
        <v>47</v>
      </c>
      <c r="DK31" s="456">
        <f t="shared" si="9"/>
        <v>52</v>
      </c>
      <c r="DL31" s="456">
        <v>52</v>
      </c>
      <c r="DM31" s="456">
        <f t="shared" ref="DL31:DM34" si="61">+DK31</f>
        <v>52</v>
      </c>
      <c r="DN31" s="456">
        <v>21</v>
      </c>
      <c r="DO31" s="456"/>
      <c r="DP31" s="456">
        <v>0</v>
      </c>
      <c r="DQ31" s="456">
        <v>10</v>
      </c>
      <c r="DR31" s="456">
        <v>0</v>
      </c>
      <c r="DS31" s="460">
        <v>11</v>
      </c>
      <c r="DT31" s="460">
        <v>5</v>
      </c>
      <c r="DU31" s="456"/>
      <c r="DV31" s="456">
        <v>16</v>
      </c>
      <c r="DW31" s="456"/>
      <c r="DX31" s="456"/>
      <c r="DY31" s="456"/>
      <c r="DZ31" s="456"/>
      <c r="EA31" s="476"/>
      <c r="EB31" s="456"/>
      <c r="EC31" s="456"/>
      <c r="ED31" s="456"/>
      <c r="EE31" s="456"/>
      <c r="EF31" s="456"/>
      <c r="EG31" s="456"/>
      <c r="EH31" s="456"/>
      <c r="EI31" s="456"/>
      <c r="EJ31" s="456"/>
      <c r="EK31" s="456"/>
      <c r="EL31" s="456"/>
      <c r="EM31" s="460">
        <f>+DO31+DQ31+DS31+DU31+DW31+DY31+EA31+EC31+EE31+EC31+EG31+EI31+EK31</f>
        <v>21</v>
      </c>
      <c r="EN31" s="468">
        <f t="shared" si="22"/>
        <v>21</v>
      </c>
      <c r="EO31" s="468">
        <f t="shared" si="23"/>
        <v>21</v>
      </c>
      <c r="EP31" s="468">
        <f>+DO31+DQ31+DS31+DU31+DW31+DY31+EA31+EC31+EE31+EG31+EI31+EK31</f>
        <v>21</v>
      </c>
      <c r="EQ31" s="461">
        <f>+EO31</f>
        <v>21</v>
      </c>
      <c r="ER31" s="462">
        <f t="shared" si="28"/>
        <v>0</v>
      </c>
      <c r="ES31" s="136" t="s">
        <v>713</v>
      </c>
      <c r="ET31" s="462">
        <f>EQ31/EP31</f>
        <v>1</v>
      </c>
      <c r="EU31" s="462">
        <f t="shared" si="45"/>
        <v>1.002004008016032</v>
      </c>
      <c r="EV31" s="462">
        <f t="shared" si="13"/>
        <v>1</v>
      </c>
      <c r="EW31" s="580" t="s">
        <v>761</v>
      </c>
      <c r="EX31" s="579"/>
      <c r="EY31" s="579"/>
      <c r="EZ31" s="588" t="s">
        <v>734</v>
      </c>
      <c r="FA31" s="588" t="s">
        <v>746</v>
      </c>
      <c r="FB31" s="225"/>
    </row>
    <row r="32" spans="1:158" ht="24.75" customHeight="1" x14ac:dyDescent="0.25">
      <c r="A32" s="545"/>
      <c r="B32" s="571"/>
      <c r="C32" s="550"/>
      <c r="D32" s="550"/>
      <c r="E32" s="542"/>
      <c r="F32" s="226" t="s">
        <v>328</v>
      </c>
      <c r="G32" s="434">
        <f>AA32+BE32+CI32+DM32+EP32</f>
        <v>4726377351</v>
      </c>
      <c r="H32" s="434">
        <v>610000000</v>
      </c>
      <c r="I32" s="434"/>
      <c r="J32" s="434"/>
      <c r="K32" s="434">
        <v>610000000</v>
      </c>
      <c r="L32" s="434">
        <v>0</v>
      </c>
      <c r="M32" s="434">
        <v>610000000</v>
      </c>
      <c r="N32" s="434">
        <v>0</v>
      </c>
      <c r="O32" s="434">
        <f>+K32</f>
        <v>610000000</v>
      </c>
      <c r="P32" s="434">
        <v>0</v>
      </c>
      <c r="Q32" s="434">
        <v>610000000</v>
      </c>
      <c r="R32" s="434">
        <v>0</v>
      </c>
      <c r="S32" s="434">
        <v>610000000</v>
      </c>
      <c r="T32" s="434">
        <f>39057670+300000000</f>
        <v>339057670</v>
      </c>
      <c r="U32" s="434">
        <v>525473670</v>
      </c>
      <c r="V32" s="434">
        <v>525473670</v>
      </c>
      <c r="W32" s="434"/>
      <c r="X32" s="434"/>
      <c r="Y32" s="434"/>
      <c r="Z32" s="434">
        <v>525473670</v>
      </c>
      <c r="AA32" s="434">
        <v>525473670</v>
      </c>
      <c r="AB32" s="434">
        <v>2236000000</v>
      </c>
      <c r="AC32" s="434">
        <v>0</v>
      </c>
      <c r="AD32" s="434">
        <v>0</v>
      </c>
      <c r="AE32" s="434">
        <v>16042500</v>
      </c>
      <c r="AF32" s="434">
        <v>16042500</v>
      </c>
      <c r="AG32" s="434">
        <v>114257000</v>
      </c>
      <c r="AH32" s="434">
        <v>114257000</v>
      </c>
      <c r="AI32" s="434">
        <v>423991000</v>
      </c>
      <c r="AJ32" s="434">
        <v>423991000</v>
      </c>
      <c r="AK32" s="434">
        <f>+AL32</f>
        <v>93208000</v>
      </c>
      <c r="AL32" s="434">
        <v>93208000</v>
      </c>
      <c r="AM32" s="434">
        <v>0</v>
      </c>
      <c r="AN32" s="434">
        <v>122957500</v>
      </c>
      <c r="AO32" s="434"/>
      <c r="AP32" s="434"/>
      <c r="AQ32" s="434"/>
      <c r="AR32" s="434"/>
      <c r="AS32" s="434"/>
      <c r="AT32" s="434"/>
      <c r="AU32" s="434">
        <v>131527033</v>
      </c>
      <c r="AV32" s="434"/>
      <c r="AW32" s="434"/>
      <c r="AX32" s="435"/>
      <c r="AY32" s="434"/>
      <c r="AZ32" s="434">
        <v>6445400</v>
      </c>
      <c r="BA32" s="434">
        <f t="shared" si="52"/>
        <v>779025533</v>
      </c>
      <c r="BB32" s="434">
        <f t="shared" si="53"/>
        <v>779025533</v>
      </c>
      <c r="BC32" s="434">
        <f t="shared" si="53"/>
        <v>776901400</v>
      </c>
      <c r="BD32" s="434">
        <f t="shared" si="54"/>
        <v>779025533</v>
      </c>
      <c r="BE32" s="434">
        <f t="shared" si="55"/>
        <v>776901400</v>
      </c>
      <c r="BF32" s="434">
        <v>960806900</v>
      </c>
      <c r="BG32" s="434">
        <v>769335000</v>
      </c>
      <c r="BH32" s="434">
        <v>769335000</v>
      </c>
      <c r="BI32" s="434"/>
      <c r="BJ32" s="434"/>
      <c r="BK32" s="434"/>
      <c r="BL32" s="434"/>
      <c r="BM32" s="434">
        <v>1128533</v>
      </c>
      <c r="BN32" s="436"/>
      <c r="BO32" s="436"/>
      <c r="BP32" s="436"/>
      <c r="BQ32" s="436">
        <v>180930420</v>
      </c>
      <c r="BR32" s="436">
        <v>1128533</v>
      </c>
      <c r="BS32" s="436"/>
      <c r="BT32" s="436"/>
      <c r="BU32" s="436"/>
      <c r="BV32" s="436"/>
      <c r="BW32" s="436">
        <v>-55438000</v>
      </c>
      <c r="BX32" s="436"/>
      <c r="BY32" s="436">
        <v>5918947</v>
      </c>
      <c r="BZ32" s="436"/>
      <c r="CA32" s="477">
        <v>3494000</v>
      </c>
      <c r="CB32" s="436"/>
      <c r="CC32" s="477">
        <v>2305846</v>
      </c>
      <c r="CD32" s="436">
        <v>133269081</v>
      </c>
      <c r="CE32" s="434">
        <f t="shared" si="56"/>
        <v>907674746</v>
      </c>
      <c r="CF32" s="434">
        <f t="shared" si="57"/>
        <v>907674746</v>
      </c>
      <c r="CG32" s="434">
        <f t="shared" si="57"/>
        <v>903732614</v>
      </c>
      <c r="CH32" s="434">
        <f t="shared" si="58"/>
        <v>907674746</v>
      </c>
      <c r="CI32" s="434">
        <f t="shared" si="59"/>
        <v>903732614</v>
      </c>
      <c r="CJ32" s="434">
        <v>788407000</v>
      </c>
      <c r="CK32" s="438">
        <v>305166000</v>
      </c>
      <c r="CL32" s="438">
        <v>305166000</v>
      </c>
      <c r="CM32" s="438">
        <v>347000000</v>
      </c>
      <c r="CN32" s="438">
        <v>347000000</v>
      </c>
      <c r="CO32" s="438">
        <v>43700000</v>
      </c>
      <c r="CP32" s="438">
        <v>43700000</v>
      </c>
      <c r="CQ32" s="438">
        <v>92541000</v>
      </c>
      <c r="CR32" s="438"/>
      <c r="CS32" s="438"/>
      <c r="CT32" s="438"/>
      <c r="CU32" s="438"/>
      <c r="CV32" s="438"/>
      <c r="CW32" s="438"/>
      <c r="CX32" s="439">
        <v>49793000</v>
      </c>
      <c r="CY32" s="439"/>
      <c r="CZ32" s="439"/>
      <c r="DA32" s="439">
        <v>-783000</v>
      </c>
      <c r="DB32" s="439"/>
      <c r="DC32" s="439"/>
      <c r="DD32" s="439"/>
      <c r="DE32" s="439"/>
      <c r="DF32" s="439">
        <v>3025667</v>
      </c>
      <c r="DG32" s="439">
        <v>-30360000</v>
      </c>
      <c r="DH32" s="439"/>
      <c r="DI32" s="439">
        <f>+DG32+DE32+DC32+DA32+CY32+CW32+CU32+CS32+CQ32+CO32+CM32+CK32</f>
        <v>757264000</v>
      </c>
      <c r="DJ32" s="439">
        <f>+CK32+CM32+CO32+CQ32+CS32+CU32+CW32+CY32+DA32+DC32+DE32+DG32</f>
        <v>757264000</v>
      </c>
      <c r="DK32" s="439">
        <f>+CL32+CN32+CP32+CR32+CT32+CV32+CX32+CZ32+DB32+DD32+DF32+DH32</f>
        <v>748684667</v>
      </c>
      <c r="DL32" s="439">
        <f t="shared" si="61"/>
        <v>757264000</v>
      </c>
      <c r="DM32" s="439">
        <f t="shared" si="61"/>
        <v>748684667</v>
      </c>
      <c r="DN32" s="440">
        <v>1771585000</v>
      </c>
      <c r="DO32" s="429">
        <v>45540000</v>
      </c>
      <c r="DP32" s="429">
        <v>45540000</v>
      </c>
      <c r="DQ32" s="429">
        <v>310696000</v>
      </c>
      <c r="DR32" s="429">
        <v>81236000</v>
      </c>
      <c r="DS32" s="287">
        <v>25098000</v>
      </c>
      <c r="DT32" s="431">
        <v>445960000</v>
      </c>
      <c r="DU32" s="429">
        <v>33464000</v>
      </c>
      <c r="DV32" s="429">
        <v>79498000</v>
      </c>
      <c r="DW32" s="429">
        <v>1356787000</v>
      </c>
      <c r="DX32" s="429">
        <v>181711000</v>
      </c>
      <c r="DY32" s="429"/>
      <c r="DZ32" s="429"/>
      <c r="EA32" s="429"/>
      <c r="EB32" s="429"/>
      <c r="EC32" s="429"/>
      <c r="ED32" s="429"/>
      <c r="EE32" s="429"/>
      <c r="EF32" s="429"/>
      <c r="EG32" s="429"/>
      <c r="EH32" s="429"/>
      <c r="EI32" s="429"/>
      <c r="EJ32" s="429"/>
      <c r="EK32" s="429"/>
      <c r="EL32" s="429"/>
      <c r="EM32" s="441">
        <f t="shared" ref="EM32:EM35" si="62">+DO32+DQ32+DS32+DU32+DW32+DY32+EA32+EC32+EE32+EC32+EG32+EI32+EK32</f>
        <v>1771585000</v>
      </c>
      <c r="EN32" s="469">
        <f t="shared" si="22"/>
        <v>1771585000</v>
      </c>
      <c r="EO32" s="469">
        <f t="shared" si="23"/>
        <v>833945000</v>
      </c>
      <c r="EP32" s="469">
        <f t="shared" ref="EP32:EP35" si="63">+DO32+DQ32+DS32+DU32+DW32+DY32+EA32+EC32+EE32+EG32+EI32+EK32</f>
        <v>1771585000</v>
      </c>
      <c r="EQ32" s="441">
        <f>+EO32</f>
        <v>833945000</v>
      </c>
      <c r="ER32" s="433">
        <f t="shared" si="28"/>
        <v>0.13392743297216145</v>
      </c>
      <c r="ES32" s="433">
        <f>EO32/EN32</f>
        <v>0.47073383439123723</v>
      </c>
      <c r="ET32" s="433">
        <f>EQ32/EP32</f>
        <v>0.47073383439123723</v>
      </c>
      <c r="EU32" s="433">
        <f>(+EO32+DM32+CI32+BE32+AA32)/(Z32+BD32+CH32+DL32+EN32)</f>
        <v>0.79913921357396911</v>
      </c>
      <c r="EV32" s="433">
        <f t="shared" si="13"/>
        <v>0.80161550160576678</v>
      </c>
      <c r="EW32" s="580"/>
      <c r="EX32" s="579"/>
      <c r="EY32" s="579"/>
      <c r="EZ32" s="588"/>
      <c r="FA32" s="588"/>
      <c r="FB32" s="225"/>
    </row>
    <row r="33" spans="1:158" ht="24.75" customHeight="1" x14ac:dyDescent="0.25">
      <c r="A33" s="545"/>
      <c r="B33" s="571"/>
      <c r="C33" s="550"/>
      <c r="D33" s="550"/>
      <c r="E33" s="542"/>
      <c r="F33" s="227" t="s">
        <v>187</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v>0</v>
      </c>
      <c r="AD33" s="434">
        <v>0</v>
      </c>
      <c r="AE33" s="434">
        <v>0</v>
      </c>
      <c r="AF33" s="434">
        <v>0</v>
      </c>
      <c r="AG33" s="434">
        <v>0</v>
      </c>
      <c r="AH33" s="434">
        <v>0</v>
      </c>
      <c r="AI33" s="434">
        <v>2500000</v>
      </c>
      <c r="AJ33" s="434">
        <v>2500000</v>
      </c>
      <c r="AK33" s="434">
        <v>47026733</v>
      </c>
      <c r="AL33" s="434">
        <v>47026733</v>
      </c>
      <c r="AM33" s="434">
        <v>88781133</v>
      </c>
      <c r="AN33" s="434">
        <v>88781133</v>
      </c>
      <c r="AO33" s="434">
        <f>1236302252-1141800000</f>
        <v>94502252</v>
      </c>
      <c r="AP33" s="434">
        <v>82402000</v>
      </c>
      <c r="AQ33" s="434">
        <v>94502252</v>
      </c>
      <c r="AR33" s="434">
        <v>76925251</v>
      </c>
      <c r="AS33" s="434">
        <v>217459752</v>
      </c>
      <c r="AT33" s="434">
        <v>107283364</v>
      </c>
      <c r="AU33" s="434">
        <v>26277097</v>
      </c>
      <c r="AV33" s="434">
        <v>81099926.103711724</v>
      </c>
      <c r="AW33" s="434">
        <v>94502252</v>
      </c>
      <c r="AX33" s="435">
        <v>84129456</v>
      </c>
      <c r="AY33" s="434">
        <v>113474062</v>
      </c>
      <c r="AZ33" s="434">
        <v>91436668.299226046</v>
      </c>
      <c r="BA33" s="434">
        <f t="shared" si="52"/>
        <v>779025533</v>
      </c>
      <c r="BB33" s="434">
        <f t="shared" si="53"/>
        <v>779025533</v>
      </c>
      <c r="BC33" s="434">
        <f t="shared" si="53"/>
        <v>661584531.40293777</v>
      </c>
      <c r="BD33" s="434">
        <f t="shared" si="54"/>
        <v>779025533</v>
      </c>
      <c r="BE33" s="434">
        <f t="shared" si="55"/>
        <v>661584531.40293777</v>
      </c>
      <c r="BF33" s="434">
        <v>0</v>
      </c>
      <c r="BG33" s="434"/>
      <c r="BH33" s="434"/>
      <c r="BI33" s="434"/>
      <c r="BJ33" s="434"/>
      <c r="BK33" s="434"/>
      <c r="BL33" s="434">
        <v>49895267</v>
      </c>
      <c r="BM33" s="434"/>
      <c r="BN33" s="436">
        <v>51521000</v>
      </c>
      <c r="BO33" s="436"/>
      <c r="BP33" s="436">
        <v>51521000</v>
      </c>
      <c r="BQ33" s="436"/>
      <c r="BR33" s="436">
        <v>59970500</v>
      </c>
      <c r="BS33" s="436"/>
      <c r="BT33" s="436">
        <v>61732534</v>
      </c>
      <c r="BU33" s="436"/>
      <c r="BV33" s="436">
        <v>47742000</v>
      </c>
      <c r="BW33" s="436"/>
      <c r="BX33" s="436">
        <v>58251090</v>
      </c>
      <c r="BY33" s="436"/>
      <c r="BZ33" s="436">
        <v>62965600</v>
      </c>
      <c r="CA33" s="436"/>
      <c r="CB33" s="436">
        <v>49561369</v>
      </c>
      <c r="CC33" s="436"/>
      <c r="CD33" s="436">
        <v>111404145.61890042</v>
      </c>
      <c r="CE33" s="434">
        <f t="shared" si="56"/>
        <v>0</v>
      </c>
      <c r="CF33" s="434">
        <f t="shared" si="57"/>
        <v>0</v>
      </c>
      <c r="CG33" s="434">
        <f t="shared" si="57"/>
        <v>604564505.61890042</v>
      </c>
      <c r="CH33" s="434">
        <f t="shared" si="58"/>
        <v>0</v>
      </c>
      <c r="CI33" s="434">
        <f t="shared" si="59"/>
        <v>604564505.61890042</v>
      </c>
      <c r="CJ33" s="434">
        <v>0</v>
      </c>
      <c r="CK33" s="434"/>
      <c r="CL33" s="434"/>
      <c r="CM33" s="434"/>
      <c r="CN33" s="434"/>
      <c r="CO33" s="434"/>
      <c r="CP33" s="434">
        <v>3595000</v>
      </c>
      <c r="CQ33" s="434"/>
      <c r="CR33" s="434">
        <v>36643600</v>
      </c>
      <c r="CS33" s="434"/>
      <c r="CT33" s="434">
        <v>42581200</v>
      </c>
      <c r="CU33" s="463"/>
      <c r="CV33" s="434">
        <v>40666000</v>
      </c>
      <c r="CW33" s="434"/>
      <c r="CX33" s="440">
        <v>72667318.199806452</v>
      </c>
      <c r="CY33" s="440"/>
      <c r="CZ33" s="440">
        <v>68831634.910473108</v>
      </c>
      <c r="DA33" s="440"/>
      <c r="DB33" s="440">
        <v>78026428.288354874</v>
      </c>
      <c r="DC33" s="440"/>
      <c r="DD33" s="440">
        <v>80583834.90590322</v>
      </c>
      <c r="DE33" s="440"/>
      <c r="DF33" s="440">
        <v>69929064.229774177</v>
      </c>
      <c r="DG33" s="440"/>
      <c r="DH33" s="440">
        <v>100634326.71438712</v>
      </c>
      <c r="DI33" s="440">
        <f>+DG33+DE33+DC33+DA33+CY33+CW33+CV33+CS33+CQ33+CO33+CM33+CK33</f>
        <v>40666000</v>
      </c>
      <c r="DJ33" s="440">
        <f t="shared" si="8"/>
        <v>0</v>
      </c>
      <c r="DK33" s="440">
        <f t="shared" si="9"/>
        <v>493524080.53431183</v>
      </c>
      <c r="DL33" s="440">
        <f t="shared" si="61"/>
        <v>0</v>
      </c>
      <c r="DM33" s="440">
        <f t="shared" si="61"/>
        <v>493524080.53431183</v>
      </c>
      <c r="DN33" s="440"/>
      <c r="DO33" s="436"/>
      <c r="DP33" s="436"/>
      <c r="DQ33" s="436"/>
      <c r="DR33" s="436">
        <v>1771000</v>
      </c>
      <c r="DS33" s="441"/>
      <c r="DT33" s="441">
        <v>16112833</v>
      </c>
      <c r="DU33" s="436"/>
      <c r="DV33" s="436">
        <v>51473647.338677362</v>
      </c>
      <c r="DW33" s="436"/>
      <c r="DX33" s="436">
        <v>102461604.72344689</v>
      </c>
      <c r="DY33" s="436"/>
      <c r="DZ33" s="436"/>
      <c r="EA33" s="436"/>
      <c r="EB33" s="436"/>
      <c r="EC33" s="436"/>
      <c r="ED33" s="436"/>
      <c r="EE33" s="436"/>
      <c r="EF33" s="436"/>
      <c r="EG33" s="436"/>
      <c r="EH33" s="436"/>
      <c r="EI33" s="436"/>
      <c r="EJ33" s="436"/>
      <c r="EK33" s="436"/>
      <c r="EL33" s="436"/>
      <c r="EM33" s="441">
        <f t="shared" si="62"/>
        <v>0</v>
      </c>
      <c r="EN33" s="478">
        <f t="shared" si="22"/>
        <v>0</v>
      </c>
      <c r="EO33" s="478">
        <f t="shared" si="23"/>
        <v>171819085.06212425</v>
      </c>
      <c r="EP33" s="478">
        <f t="shared" si="63"/>
        <v>0</v>
      </c>
      <c r="EQ33" s="441">
        <f>+EO33</f>
        <v>171819085.06212425</v>
      </c>
      <c r="ER33" s="433">
        <f t="shared" si="28"/>
        <v>0</v>
      </c>
      <c r="ES33" s="134" t="s">
        <v>713</v>
      </c>
      <c r="ET33" s="134" t="s">
        <v>713</v>
      </c>
      <c r="EU33" s="433" t="s">
        <v>713</v>
      </c>
      <c r="EV33" s="433">
        <f t="shared" si="13"/>
        <v>0</v>
      </c>
      <c r="EW33" s="580"/>
      <c r="EX33" s="579"/>
      <c r="EY33" s="579"/>
      <c r="EZ33" s="588"/>
      <c r="FA33" s="588"/>
      <c r="FB33" s="225"/>
    </row>
    <row r="34" spans="1:158" ht="24.75" customHeight="1" x14ac:dyDescent="0.25">
      <c r="A34" s="545"/>
      <c r="B34" s="571"/>
      <c r="C34" s="550"/>
      <c r="D34" s="550"/>
      <c r="E34" s="542"/>
      <c r="F34" s="228" t="s">
        <v>329</v>
      </c>
      <c r="G34" s="443">
        <f>AA34+BE34+CI34+DM34+EP34</f>
        <v>0</v>
      </c>
      <c r="H34" s="430">
        <v>0</v>
      </c>
      <c r="I34" s="430"/>
      <c r="J34" s="430"/>
      <c r="K34" s="430">
        <v>0</v>
      </c>
      <c r="L34" s="430">
        <v>0</v>
      </c>
      <c r="M34" s="430">
        <v>0</v>
      </c>
      <c r="N34" s="430">
        <v>0</v>
      </c>
      <c r="O34" s="430">
        <v>0</v>
      </c>
      <c r="P34" s="430">
        <v>0</v>
      </c>
      <c r="Q34" s="430">
        <v>0</v>
      </c>
      <c r="R34" s="430">
        <v>0</v>
      </c>
      <c r="S34" s="430">
        <v>0</v>
      </c>
      <c r="T34" s="430">
        <v>0</v>
      </c>
      <c r="U34" s="430">
        <v>0</v>
      </c>
      <c r="V34" s="430">
        <v>0</v>
      </c>
      <c r="W34" s="430"/>
      <c r="X34" s="430"/>
      <c r="Y34" s="430"/>
      <c r="Z34" s="430">
        <v>0</v>
      </c>
      <c r="AA34" s="430">
        <v>0</v>
      </c>
      <c r="AB34" s="430">
        <v>0</v>
      </c>
      <c r="AC34" s="430">
        <v>0</v>
      </c>
      <c r="AD34" s="430">
        <v>0</v>
      </c>
      <c r="AE34" s="430">
        <v>0</v>
      </c>
      <c r="AF34" s="430">
        <v>0</v>
      </c>
      <c r="AG34" s="430">
        <v>0</v>
      </c>
      <c r="AH34" s="430">
        <v>0</v>
      </c>
      <c r="AI34" s="430">
        <v>0</v>
      </c>
      <c r="AJ34" s="429">
        <v>0</v>
      </c>
      <c r="AK34" s="430">
        <v>0</v>
      </c>
      <c r="AL34" s="429">
        <v>0</v>
      </c>
      <c r="AM34" s="430">
        <v>0</v>
      </c>
      <c r="AN34" s="429">
        <v>0</v>
      </c>
      <c r="AO34" s="429">
        <v>0</v>
      </c>
      <c r="AP34" s="429">
        <v>0</v>
      </c>
      <c r="AQ34" s="429">
        <v>0</v>
      </c>
      <c r="AR34" s="429">
        <v>0</v>
      </c>
      <c r="AS34" s="429">
        <v>0</v>
      </c>
      <c r="AT34" s="429">
        <v>0</v>
      </c>
      <c r="AU34" s="429">
        <v>0</v>
      </c>
      <c r="AV34" s="429">
        <v>0</v>
      </c>
      <c r="AW34" s="429">
        <v>0</v>
      </c>
      <c r="AX34" s="428">
        <v>0</v>
      </c>
      <c r="AY34" s="429">
        <v>0</v>
      </c>
      <c r="AZ34" s="428"/>
      <c r="BA34" s="444">
        <f t="shared" si="52"/>
        <v>0</v>
      </c>
      <c r="BB34" s="444">
        <f t="shared" si="53"/>
        <v>0</v>
      </c>
      <c r="BC34" s="444">
        <f t="shared" si="53"/>
        <v>0</v>
      </c>
      <c r="BD34" s="444">
        <f t="shared" si="54"/>
        <v>0</v>
      </c>
      <c r="BE34" s="444">
        <f t="shared" si="55"/>
        <v>0</v>
      </c>
      <c r="BF34" s="430">
        <v>0</v>
      </c>
      <c r="BG34" s="430">
        <v>0</v>
      </c>
      <c r="BH34" s="430">
        <v>0</v>
      </c>
      <c r="BI34" s="430">
        <v>0</v>
      </c>
      <c r="BJ34" s="430">
        <v>0</v>
      </c>
      <c r="BK34" s="430">
        <v>0</v>
      </c>
      <c r="BL34" s="430">
        <v>0</v>
      </c>
      <c r="BM34" s="430">
        <v>0</v>
      </c>
      <c r="BN34" s="430">
        <v>0</v>
      </c>
      <c r="BO34" s="430">
        <v>0</v>
      </c>
      <c r="BP34" s="430">
        <v>0</v>
      </c>
      <c r="BQ34" s="430">
        <v>0</v>
      </c>
      <c r="BR34" s="430">
        <v>0</v>
      </c>
      <c r="BS34" s="430">
        <v>0</v>
      </c>
      <c r="BT34" s="430">
        <v>0</v>
      </c>
      <c r="BU34" s="430">
        <v>0</v>
      </c>
      <c r="BV34" s="430">
        <v>0</v>
      </c>
      <c r="BW34" s="430">
        <v>0</v>
      </c>
      <c r="BX34" s="430">
        <v>0</v>
      </c>
      <c r="BY34" s="430">
        <v>0</v>
      </c>
      <c r="BZ34" s="430">
        <v>0</v>
      </c>
      <c r="CA34" s="430">
        <v>0</v>
      </c>
      <c r="CB34" s="430">
        <v>0</v>
      </c>
      <c r="CC34" s="430">
        <v>0</v>
      </c>
      <c r="CD34" s="430">
        <v>0</v>
      </c>
      <c r="CE34" s="430">
        <f t="shared" si="56"/>
        <v>0</v>
      </c>
      <c r="CF34" s="430">
        <f t="shared" si="57"/>
        <v>0</v>
      </c>
      <c r="CG34" s="430">
        <f t="shared" si="57"/>
        <v>0</v>
      </c>
      <c r="CH34" s="430">
        <f t="shared" si="58"/>
        <v>0</v>
      </c>
      <c r="CI34" s="430">
        <f t="shared" si="59"/>
        <v>0</v>
      </c>
      <c r="CJ34" s="430">
        <v>0</v>
      </c>
      <c r="CK34" s="430">
        <v>0</v>
      </c>
      <c r="CL34" s="430">
        <v>0</v>
      </c>
      <c r="CM34" s="430">
        <v>0</v>
      </c>
      <c r="CN34" s="430">
        <v>0</v>
      </c>
      <c r="CO34" s="430">
        <v>0</v>
      </c>
      <c r="CP34" s="430">
        <v>0</v>
      </c>
      <c r="CQ34" s="430">
        <v>0</v>
      </c>
      <c r="CR34" s="429">
        <v>0</v>
      </c>
      <c r="CS34" s="430">
        <v>0</v>
      </c>
      <c r="CT34" s="430">
        <v>0</v>
      </c>
      <c r="CU34" s="430">
        <v>0</v>
      </c>
      <c r="CV34" s="430">
        <v>0</v>
      </c>
      <c r="CW34" s="430">
        <v>0</v>
      </c>
      <c r="CX34" s="430">
        <v>0</v>
      </c>
      <c r="CY34" s="430">
        <v>0</v>
      </c>
      <c r="CZ34" s="430">
        <v>0</v>
      </c>
      <c r="DA34" s="430">
        <v>0</v>
      </c>
      <c r="DB34" s="430">
        <v>0</v>
      </c>
      <c r="DC34" s="430">
        <v>0</v>
      </c>
      <c r="DD34" s="430">
        <v>0</v>
      </c>
      <c r="DE34" s="430">
        <v>0</v>
      </c>
      <c r="DF34" s="430">
        <v>0</v>
      </c>
      <c r="DG34" s="430">
        <v>0</v>
      </c>
      <c r="DH34" s="429">
        <v>0</v>
      </c>
      <c r="DI34" s="430">
        <f t="shared" si="60"/>
        <v>0</v>
      </c>
      <c r="DJ34" s="430">
        <f t="shared" si="8"/>
        <v>0</v>
      </c>
      <c r="DK34" s="430">
        <f t="shared" si="9"/>
        <v>0</v>
      </c>
      <c r="DL34" s="430">
        <f t="shared" si="61"/>
        <v>0</v>
      </c>
      <c r="DM34" s="430">
        <f t="shared" si="61"/>
        <v>0</v>
      </c>
      <c r="DN34" s="479">
        <v>0</v>
      </c>
      <c r="DO34" s="479"/>
      <c r="DP34" s="479"/>
      <c r="DQ34" s="430">
        <v>0</v>
      </c>
      <c r="DR34" s="430">
        <v>0</v>
      </c>
      <c r="DS34" s="445">
        <v>0</v>
      </c>
      <c r="DT34" s="445">
        <v>0</v>
      </c>
      <c r="DU34" s="430">
        <v>0</v>
      </c>
      <c r="DV34" s="430">
        <v>0</v>
      </c>
      <c r="DW34" s="430">
        <v>0</v>
      </c>
      <c r="DX34" s="430">
        <v>0</v>
      </c>
      <c r="DY34" s="430">
        <v>0</v>
      </c>
      <c r="DZ34" s="430">
        <v>0</v>
      </c>
      <c r="EA34" s="430">
        <v>0</v>
      </c>
      <c r="EB34" s="430">
        <v>0</v>
      </c>
      <c r="EC34" s="430">
        <v>0</v>
      </c>
      <c r="ED34" s="430">
        <v>0</v>
      </c>
      <c r="EE34" s="430">
        <v>0</v>
      </c>
      <c r="EF34" s="430">
        <v>0</v>
      </c>
      <c r="EG34" s="430">
        <v>0</v>
      </c>
      <c r="EH34" s="430">
        <v>0</v>
      </c>
      <c r="EI34" s="430">
        <v>0</v>
      </c>
      <c r="EJ34" s="430">
        <v>0</v>
      </c>
      <c r="EK34" s="430">
        <v>0</v>
      </c>
      <c r="EL34" s="430">
        <v>0</v>
      </c>
      <c r="EM34" s="470">
        <f t="shared" si="62"/>
        <v>0</v>
      </c>
      <c r="EN34" s="471">
        <f t="shared" si="22"/>
        <v>0</v>
      </c>
      <c r="EO34" s="471">
        <f t="shared" si="23"/>
        <v>0</v>
      </c>
      <c r="EP34" s="471">
        <f t="shared" si="63"/>
        <v>0</v>
      </c>
      <c r="EQ34" s="445">
        <f>+EO34</f>
        <v>0</v>
      </c>
      <c r="ER34" s="433">
        <f t="shared" si="28"/>
        <v>0</v>
      </c>
      <c r="ES34" s="134" t="s">
        <v>713</v>
      </c>
      <c r="ET34" s="134" t="s">
        <v>713</v>
      </c>
      <c r="EU34" s="433">
        <f>IFERROR((+EO34+DM34+CI34+BE34+AA34)/(Z34+BD34+CH34+DL34+EN34),0)</f>
        <v>0</v>
      </c>
      <c r="EV34" s="433">
        <f t="shared" si="13"/>
        <v>0</v>
      </c>
      <c r="EW34" s="580"/>
      <c r="EX34" s="579"/>
      <c r="EY34" s="579"/>
      <c r="EZ34" s="588"/>
      <c r="FA34" s="588"/>
      <c r="FB34" s="225"/>
    </row>
    <row r="35" spans="1:158" ht="24.75" customHeight="1" x14ac:dyDescent="0.25">
      <c r="A35" s="545"/>
      <c r="B35" s="571"/>
      <c r="C35" s="550"/>
      <c r="D35" s="550"/>
      <c r="E35" s="542"/>
      <c r="F35" s="230" t="s">
        <v>330</v>
      </c>
      <c r="G35" s="434">
        <f>AA35+BE35+CI35+DM35+EP35</f>
        <v>778058409.87</v>
      </c>
      <c r="H35" s="434">
        <v>0</v>
      </c>
      <c r="I35" s="434"/>
      <c r="J35" s="434"/>
      <c r="K35" s="434">
        <v>0</v>
      </c>
      <c r="L35" s="434">
        <v>0</v>
      </c>
      <c r="M35" s="434">
        <v>0</v>
      </c>
      <c r="N35" s="434">
        <v>0</v>
      </c>
      <c r="O35" s="434">
        <v>0</v>
      </c>
      <c r="P35" s="434">
        <v>0</v>
      </c>
      <c r="Q35" s="434">
        <v>0</v>
      </c>
      <c r="R35" s="434">
        <v>0</v>
      </c>
      <c r="S35" s="434">
        <v>0</v>
      </c>
      <c r="T35" s="434">
        <v>0</v>
      </c>
      <c r="U35" s="434">
        <v>0</v>
      </c>
      <c r="V35" s="434">
        <v>0</v>
      </c>
      <c r="W35" s="434"/>
      <c r="X35" s="434"/>
      <c r="Y35" s="434"/>
      <c r="Z35" s="434">
        <v>0</v>
      </c>
      <c r="AA35" s="434">
        <v>0</v>
      </c>
      <c r="AB35" s="434">
        <v>213768941.13</v>
      </c>
      <c r="AC35" s="434">
        <v>0</v>
      </c>
      <c r="AD35" s="434">
        <v>0</v>
      </c>
      <c r="AE35" s="434">
        <v>16985086</v>
      </c>
      <c r="AF35" s="434">
        <v>16985086</v>
      </c>
      <c r="AG35" s="434">
        <v>74376847</v>
      </c>
      <c r="AH35" s="434">
        <v>74376847</v>
      </c>
      <c r="AI35" s="434">
        <v>23302000</v>
      </c>
      <c r="AJ35" s="434">
        <v>23302000</v>
      </c>
      <c r="AK35" s="434">
        <v>37354708</v>
      </c>
      <c r="AL35" s="434">
        <v>37354707.870000005</v>
      </c>
      <c r="AM35" s="434">
        <v>60125326.129999995</v>
      </c>
      <c r="AN35" s="434">
        <v>57478267</v>
      </c>
      <c r="AO35" s="434">
        <v>1624974</v>
      </c>
      <c r="AP35" s="434"/>
      <c r="AQ35" s="434"/>
      <c r="AR35" s="434">
        <v>4272033</v>
      </c>
      <c r="AS35" s="434"/>
      <c r="AT35" s="434"/>
      <c r="AU35" s="434"/>
      <c r="AV35" s="434"/>
      <c r="AW35" s="434"/>
      <c r="AX35" s="435"/>
      <c r="AY35" s="434"/>
      <c r="AZ35" s="434"/>
      <c r="BA35" s="434">
        <f t="shared" si="52"/>
        <v>213768941.13</v>
      </c>
      <c r="BB35" s="434">
        <f t="shared" si="53"/>
        <v>213768941.13</v>
      </c>
      <c r="BC35" s="434">
        <f t="shared" si="53"/>
        <v>213768940.87</v>
      </c>
      <c r="BD35" s="434">
        <f t="shared" si="54"/>
        <v>213768941.13</v>
      </c>
      <c r="BE35" s="434">
        <f t="shared" si="55"/>
        <v>213768940.87</v>
      </c>
      <c r="BF35" s="434">
        <v>114015463.15000001</v>
      </c>
      <c r="BG35" s="434">
        <v>36011125.25</v>
      </c>
      <c r="BH35" s="434">
        <v>34315024</v>
      </c>
      <c r="BI35" s="434">
        <v>15236971</v>
      </c>
      <c r="BJ35" s="434">
        <v>4586982</v>
      </c>
      <c r="BK35" s="434"/>
      <c r="BL35" s="434">
        <v>6395810</v>
      </c>
      <c r="BM35" s="434">
        <v>62372671.900000006</v>
      </c>
      <c r="BN35" s="436">
        <v>1636715</v>
      </c>
      <c r="BO35" s="436"/>
      <c r="BP35" s="436">
        <v>56057435</v>
      </c>
      <c r="BQ35" s="436"/>
      <c r="BR35" s="436">
        <v>4473135</v>
      </c>
      <c r="BS35" s="436"/>
      <c r="BT35" s="436">
        <v>1565000</v>
      </c>
      <c r="BU35" s="436"/>
      <c r="BV35" s="436">
        <v>1565000</v>
      </c>
      <c r="BW35" s="436"/>
      <c r="BX35" s="436"/>
      <c r="BY35" s="436"/>
      <c r="BZ35" s="436"/>
      <c r="CA35" s="436"/>
      <c r="CB35" s="436"/>
      <c r="CC35" s="436"/>
      <c r="CD35" s="436"/>
      <c r="CE35" s="434">
        <f t="shared" si="56"/>
        <v>113620768.15000001</v>
      </c>
      <c r="CF35" s="434">
        <f t="shared" si="57"/>
        <v>113620768.15000001</v>
      </c>
      <c r="CG35" s="434">
        <f t="shared" si="57"/>
        <v>110595101</v>
      </c>
      <c r="CH35" s="434">
        <f t="shared" si="58"/>
        <v>113620768.15000001</v>
      </c>
      <c r="CI35" s="434">
        <f t="shared" si="59"/>
        <v>110595101</v>
      </c>
      <c r="CJ35" s="434">
        <v>299168108</v>
      </c>
      <c r="CK35" s="434">
        <v>33913633</v>
      </c>
      <c r="CL35" s="434">
        <v>33913633</v>
      </c>
      <c r="CM35" s="434">
        <v>36763424</v>
      </c>
      <c r="CN35" s="434">
        <v>36763424</v>
      </c>
      <c r="CO35" s="434">
        <v>19715500.481415749</v>
      </c>
      <c r="CP35" s="434">
        <v>19715500</v>
      </c>
      <c r="CQ35" s="434">
        <v>124102294</v>
      </c>
      <c r="CR35" s="438">
        <v>32681399</v>
      </c>
      <c r="CS35" s="434">
        <v>84673256.518584251</v>
      </c>
      <c r="CT35" s="434">
        <v>35646045</v>
      </c>
      <c r="CU35" s="434"/>
      <c r="CV35" s="434">
        <v>140448107</v>
      </c>
      <c r="CW35" s="434"/>
      <c r="CX35" s="440"/>
      <c r="CY35" s="440"/>
      <c r="CZ35" s="440"/>
      <c r="DA35" s="440"/>
      <c r="DB35" s="440"/>
      <c r="DC35" s="440"/>
      <c r="DD35" s="440"/>
      <c r="DE35" s="440"/>
      <c r="DF35" s="440"/>
      <c r="DG35" s="440"/>
      <c r="DH35" s="440"/>
      <c r="DI35" s="440">
        <f t="shared" si="60"/>
        <v>299168108</v>
      </c>
      <c r="DJ35" s="439">
        <f>+CK35+CM35+CO35+CQ35+CS35+CU35+CW35+CY35+DA35+DC35+DE35+DG35</f>
        <v>299168108</v>
      </c>
      <c r="DK35" s="439">
        <f>+CL35+CN35+CP35+CR35+CT35+CV35+CX35+CZ35+DB35+DD35+DF35+DH35</f>
        <v>299168108</v>
      </c>
      <c r="DL35" s="440">
        <f>+CK35+CM35+CO35+CQ35+CS35+CU35+CW35+CY35+DA35+DC35+DE35+DG35</f>
        <v>299168108</v>
      </c>
      <c r="DM35" s="440">
        <f>+DK35</f>
        <v>299168108</v>
      </c>
      <c r="DN35" s="440">
        <v>154526260</v>
      </c>
      <c r="DO35" s="436">
        <v>37694566</v>
      </c>
      <c r="DP35" s="436">
        <v>37694566</v>
      </c>
      <c r="DQ35" s="436">
        <v>115129294</v>
      </c>
      <c r="DR35" s="436">
        <v>36845032</v>
      </c>
      <c r="DS35" s="441">
        <v>1702400</v>
      </c>
      <c r="DT35" s="441">
        <v>49337075</v>
      </c>
      <c r="DU35" s="436"/>
      <c r="DV35" s="436">
        <v>28947187</v>
      </c>
      <c r="DW35" s="436"/>
      <c r="DX35" s="436"/>
      <c r="DY35" s="436"/>
      <c r="DZ35" s="436"/>
      <c r="EA35" s="436"/>
      <c r="EB35" s="436"/>
      <c r="EC35" s="436"/>
      <c r="ED35" s="436"/>
      <c r="EE35" s="436"/>
      <c r="EF35" s="436"/>
      <c r="EG35" s="436"/>
      <c r="EH35" s="436"/>
      <c r="EI35" s="436"/>
      <c r="EJ35" s="436"/>
      <c r="EK35" s="436"/>
      <c r="EL35" s="436"/>
      <c r="EM35" s="441">
        <f t="shared" si="62"/>
        <v>154526260</v>
      </c>
      <c r="EN35" s="442">
        <f t="shared" si="22"/>
        <v>154526260</v>
      </c>
      <c r="EO35" s="442">
        <f t="shared" si="23"/>
        <v>152823860</v>
      </c>
      <c r="EP35" s="442">
        <f t="shared" si="63"/>
        <v>154526260</v>
      </c>
      <c r="EQ35" s="441">
        <f>+EO35</f>
        <v>152823860</v>
      </c>
      <c r="ER35" s="433">
        <f t="shared" si="28"/>
        <v>0</v>
      </c>
      <c r="ES35" s="433">
        <f>EO35/EN35</f>
        <v>0.98898310228953967</v>
      </c>
      <c r="ET35" s="433">
        <f>EQ35/EP35</f>
        <v>0.98898310228953967</v>
      </c>
      <c r="EU35" s="433">
        <f t="shared" ref="EU35:EU39" si="64">(+EO35+DM35+CI35+BE35+AA35)/(Z35+BD35+CH35+DL35+EN35)</f>
        <v>0.99394678812751536</v>
      </c>
      <c r="EV35" s="433">
        <f t="shared" si="13"/>
        <v>0.99781198946196803</v>
      </c>
      <c r="EW35" s="580"/>
      <c r="EX35" s="579"/>
      <c r="EY35" s="579"/>
      <c r="EZ35" s="588"/>
      <c r="FA35" s="588"/>
      <c r="FB35" s="225"/>
    </row>
    <row r="36" spans="1:158" ht="24.75" customHeight="1" thickBot="1" x14ac:dyDescent="0.3">
      <c r="A36" s="545"/>
      <c r="B36" s="571"/>
      <c r="C36" s="550"/>
      <c r="D36" s="550"/>
      <c r="E36" s="542"/>
      <c r="F36" s="231" t="s">
        <v>331</v>
      </c>
      <c r="G36" s="447">
        <f>G31</f>
        <v>500</v>
      </c>
      <c r="H36" s="448">
        <f>+H31</f>
        <v>66</v>
      </c>
      <c r="I36" s="448"/>
      <c r="J36" s="448"/>
      <c r="K36" s="448">
        <f t="shared" ref="K36:V36" si="65">+K31</f>
        <v>40</v>
      </c>
      <c r="L36" s="448">
        <f t="shared" si="65"/>
        <v>0</v>
      </c>
      <c r="M36" s="448">
        <f t="shared" si="65"/>
        <v>40</v>
      </c>
      <c r="N36" s="448">
        <f t="shared" si="65"/>
        <v>0</v>
      </c>
      <c r="O36" s="448">
        <f t="shared" si="65"/>
        <v>40</v>
      </c>
      <c r="P36" s="448">
        <f t="shared" si="65"/>
        <v>0</v>
      </c>
      <c r="Q36" s="448">
        <f t="shared" si="65"/>
        <v>40</v>
      </c>
      <c r="R36" s="448">
        <f t="shared" si="65"/>
        <v>0</v>
      </c>
      <c r="S36" s="448">
        <f t="shared" si="65"/>
        <v>40</v>
      </c>
      <c r="T36" s="448">
        <f t="shared" si="65"/>
        <v>0</v>
      </c>
      <c r="U36" s="447">
        <f t="shared" si="65"/>
        <v>66</v>
      </c>
      <c r="V36" s="447">
        <f t="shared" si="65"/>
        <v>66</v>
      </c>
      <c r="W36" s="449"/>
      <c r="X36" s="449"/>
      <c r="Y36" s="449"/>
      <c r="Z36" s="447">
        <f t="shared" ref="Z36:AZ36" si="66">+Z31</f>
        <v>66</v>
      </c>
      <c r="AA36" s="447">
        <f t="shared" si="66"/>
        <v>66</v>
      </c>
      <c r="AB36" s="447">
        <f t="shared" si="66"/>
        <v>55</v>
      </c>
      <c r="AC36" s="447">
        <f t="shared" si="66"/>
        <v>5</v>
      </c>
      <c r="AD36" s="447">
        <f t="shared" si="66"/>
        <v>5</v>
      </c>
      <c r="AE36" s="447">
        <f t="shared" si="66"/>
        <v>0</v>
      </c>
      <c r="AF36" s="447">
        <f t="shared" si="66"/>
        <v>0</v>
      </c>
      <c r="AG36" s="447">
        <f t="shared" si="66"/>
        <v>0</v>
      </c>
      <c r="AH36" s="447">
        <f t="shared" si="66"/>
        <v>0</v>
      </c>
      <c r="AI36" s="447">
        <f t="shared" si="66"/>
        <v>1</v>
      </c>
      <c r="AJ36" s="447">
        <f t="shared" si="66"/>
        <v>1</v>
      </c>
      <c r="AK36" s="447">
        <f t="shared" si="66"/>
        <v>14</v>
      </c>
      <c r="AL36" s="447">
        <f t="shared" si="66"/>
        <v>14</v>
      </c>
      <c r="AM36" s="447">
        <f t="shared" si="66"/>
        <v>4</v>
      </c>
      <c r="AN36" s="447">
        <f t="shared" si="66"/>
        <v>27</v>
      </c>
      <c r="AO36" s="447">
        <f t="shared" si="66"/>
        <v>4</v>
      </c>
      <c r="AP36" s="447">
        <f t="shared" si="66"/>
        <v>28</v>
      </c>
      <c r="AQ36" s="447">
        <f t="shared" si="66"/>
        <v>4</v>
      </c>
      <c r="AR36" s="447">
        <f t="shared" si="66"/>
        <v>33</v>
      </c>
      <c r="AS36" s="447">
        <f t="shared" si="66"/>
        <v>5</v>
      </c>
      <c r="AT36" s="447">
        <f t="shared" si="66"/>
        <v>24</v>
      </c>
      <c r="AU36" s="447">
        <f t="shared" si="66"/>
        <v>122</v>
      </c>
      <c r="AV36" s="447">
        <f t="shared" si="66"/>
        <v>27</v>
      </c>
      <c r="AW36" s="447">
        <f t="shared" si="66"/>
        <v>33</v>
      </c>
      <c r="AX36" s="448">
        <f t="shared" si="66"/>
        <v>33</v>
      </c>
      <c r="AY36" s="447">
        <f t="shared" si="66"/>
        <v>0</v>
      </c>
      <c r="AZ36" s="447">
        <f t="shared" si="66"/>
        <v>0</v>
      </c>
      <c r="BA36" s="447">
        <f t="shared" si="52"/>
        <v>192</v>
      </c>
      <c r="BB36" s="447">
        <f t="shared" si="53"/>
        <v>192</v>
      </c>
      <c r="BC36" s="447">
        <f t="shared" si="53"/>
        <v>192</v>
      </c>
      <c r="BD36" s="447">
        <f t="shared" si="54"/>
        <v>192</v>
      </c>
      <c r="BE36" s="447">
        <f t="shared" si="55"/>
        <v>192</v>
      </c>
      <c r="BF36" s="447">
        <v>168</v>
      </c>
      <c r="BG36" s="447">
        <v>0</v>
      </c>
      <c r="BH36" s="447">
        <v>0</v>
      </c>
      <c r="BI36" s="447">
        <v>0</v>
      </c>
      <c r="BJ36" s="447">
        <v>18</v>
      </c>
      <c r="BK36" s="447">
        <v>42</v>
      </c>
      <c r="BL36" s="447">
        <v>26</v>
      </c>
      <c r="BM36" s="447">
        <v>0</v>
      </c>
      <c r="BN36" s="447">
        <v>18</v>
      </c>
      <c r="BO36" s="447">
        <v>0</v>
      </c>
      <c r="BP36" s="447">
        <v>15</v>
      </c>
      <c r="BQ36" s="447">
        <v>42</v>
      </c>
      <c r="BR36" s="447">
        <v>22</v>
      </c>
      <c r="BS36" s="447">
        <v>0</v>
      </c>
      <c r="BT36" s="447">
        <v>16</v>
      </c>
      <c r="BU36" s="447">
        <v>0</v>
      </c>
      <c r="BV36" s="447">
        <v>21</v>
      </c>
      <c r="BW36" s="447">
        <v>42</v>
      </c>
      <c r="BX36" s="447">
        <v>14</v>
      </c>
      <c r="BY36" s="447">
        <v>0</v>
      </c>
      <c r="BZ36" s="447">
        <v>19</v>
      </c>
      <c r="CA36" s="447">
        <v>42</v>
      </c>
      <c r="CB36" s="447">
        <v>0</v>
      </c>
      <c r="CC36" s="447">
        <v>0</v>
      </c>
      <c r="CD36" s="447">
        <v>0</v>
      </c>
      <c r="CE36" s="447">
        <f t="shared" si="56"/>
        <v>168</v>
      </c>
      <c r="CF36" s="447">
        <f t="shared" si="57"/>
        <v>168</v>
      </c>
      <c r="CG36" s="447">
        <f t="shared" si="57"/>
        <v>169</v>
      </c>
      <c r="CH36" s="447">
        <f t="shared" si="58"/>
        <v>168</v>
      </c>
      <c r="CI36" s="447">
        <f t="shared" si="59"/>
        <v>169</v>
      </c>
      <c r="CJ36" s="447">
        <v>52</v>
      </c>
      <c r="CK36" s="447">
        <v>0</v>
      </c>
      <c r="CL36" s="447">
        <v>0</v>
      </c>
      <c r="CM36" s="447">
        <v>0</v>
      </c>
      <c r="CN36" s="447">
        <v>0</v>
      </c>
      <c r="CO36" s="447">
        <f>CO31+CO34</f>
        <v>5</v>
      </c>
      <c r="CP36" s="447">
        <f t="shared" ref="CP36:DH36" si="67">CP31+CP34</f>
        <v>9</v>
      </c>
      <c r="CQ36" s="447">
        <f t="shared" si="67"/>
        <v>5</v>
      </c>
      <c r="CR36" s="447">
        <f t="shared" si="67"/>
        <v>7</v>
      </c>
      <c r="CS36" s="447">
        <f>CS31+CS34</f>
        <v>5</v>
      </c>
      <c r="CT36" s="447">
        <f t="shared" si="67"/>
        <v>11</v>
      </c>
      <c r="CU36" s="447">
        <f>CU31+CU34</f>
        <v>7</v>
      </c>
      <c r="CV36" s="447">
        <f t="shared" si="67"/>
        <v>4</v>
      </c>
      <c r="CW36" s="447">
        <f t="shared" si="67"/>
        <v>5</v>
      </c>
      <c r="CX36" s="447">
        <f t="shared" si="67"/>
        <v>8</v>
      </c>
      <c r="CY36" s="447">
        <f t="shared" si="67"/>
        <v>5</v>
      </c>
      <c r="CZ36" s="447">
        <f t="shared" si="67"/>
        <v>7</v>
      </c>
      <c r="DA36" s="447">
        <f t="shared" si="67"/>
        <v>5</v>
      </c>
      <c r="DB36" s="447">
        <f t="shared" si="67"/>
        <v>5</v>
      </c>
      <c r="DC36" s="447">
        <f t="shared" si="67"/>
        <v>5</v>
      </c>
      <c r="DD36" s="447">
        <f t="shared" si="67"/>
        <v>1</v>
      </c>
      <c r="DE36" s="447">
        <f t="shared" si="67"/>
        <v>5</v>
      </c>
      <c r="DF36" s="447">
        <f t="shared" si="67"/>
        <v>0</v>
      </c>
      <c r="DG36" s="447">
        <f t="shared" si="67"/>
        <v>5</v>
      </c>
      <c r="DH36" s="448">
        <f t="shared" si="67"/>
        <v>0</v>
      </c>
      <c r="DI36" s="447">
        <f t="shared" ref="DI36:DN36" si="68">DI31+DI34</f>
        <v>52</v>
      </c>
      <c r="DJ36" s="447">
        <f t="shared" si="8"/>
        <v>47</v>
      </c>
      <c r="DK36" s="447">
        <f t="shared" si="9"/>
        <v>52</v>
      </c>
      <c r="DL36" s="447">
        <f t="shared" si="68"/>
        <v>52</v>
      </c>
      <c r="DM36" s="447">
        <f>DM31+DM34</f>
        <v>52</v>
      </c>
      <c r="DN36" s="447">
        <f t="shared" si="68"/>
        <v>21</v>
      </c>
      <c r="DO36" s="450"/>
      <c r="DP36" s="450"/>
      <c r="DQ36" s="450"/>
      <c r="DR36" s="450"/>
      <c r="DS36" s="451"/>
      <c r="DT36" s="451"/>
      <c r="DU36" s="450"/>
      <c r="DV36" s="450"/>
      <c r="DW36" s="450"/>
      <c r="DX36" s="450"/>
      <c r="DY36" s="450"/>
      <c r="DZ36" s="450"/>
      <c r="EA36" s="450"/>
      <c r="EB36" s="450"/>
      <c r="EC36" s="450"/>
      <c r="ED36" s="450"/>
      <c r="EE36" s="450"/>
      <c r="EF36" s="450"/>
      <c r="EG36" s="450"/>
      <c r="EH36" s="450"/>
      <c r="EI36" s="450"/>
      <c r="EJ36" s="450"/>
      <c r="EK36" s="450"/>
      <c r="EL36" s="450"/>
      <c r="EM36" s="480">
        <f>EM31+EM34</f>
        <v>21</v>
      </c>
      <c r="EN36" s="480">
        <f t="shared" si="22"/>
        <v>0</v>
      </c>
      <c r="EO36" s="480">
        <f t="shared" si="23"/>
        <v>0</v>
      </c>
      <c r="EP36" s="480">
        <f t="shared" ref="EP36:EQ36" si="69">EP31+EP34</f>
        <v>21</v>
      </c>
      <c r="EQ36" s="480">
        <f t="shared" si="69"/>
        <v>21</v>
      </c>
      <c r="ER36" s="454">
        <f t="shared" si="28"/>
        <v>0</v>
      </c>
      <c r="ES36" s="135" t="s">
        <v>713</v>
      </c>
      <c r="ET36" s="135" t="s">
        <v>713</v>
      </c>
      <c r="EU36" s="454">
        <f t="shared" si="64"/>
        <v>1.002092050209205</v>
      </c>
      <c r="EV36" s="454">
        <f t="shared" si="13"/>
        <v>1</v>
      </c>
      <c r="EW36" s="580"/>
      <c r="EX36" s="579"/>
      <c r="EY36" s="579"/>
      <c r="EZ36" s="588"/>
      <c r="FA36" s="588"/>
      <c r="FB36" s="225"/>
    </row>
    <row r="37" spans="1:158" ht="24.75" customHeight="1" thickBot="1" x14ac:dyDescent="0.3">
      <c r="A37" s="610"/>
      <c r="B37" s="583"/>
      <c r="C37" s="585"/>
      <c r="D37" s="585"/>
      <c r="E37" s="590"/>
      <c r="F37" s="232" t="s">
        <v>332</v>
      </c>
      <c r="G37" s="233">
        <f t="shared" ref="G37:EL37" si="70">G32+G35</f>
        <v>5504435760.8699999</v>
      </c>
      <c r="H37" s="234">
        <f t="shared" si="70"/>
        <v>610000000</v>
      </c>
      <c r="I37" s="234">
        <f t="shared" si="70"/>
        <v>0</v>
      </c>
      <c r="J37" s="234">
        <f t="shared" si="70"/>
        <v>0</v>
      </c>
      <c r="K37" s="234">
        <f t="shared" si="70"/>
        <v>610000000</v>
      </c>
      <c r="L37" s="234">
        <f t="shared" si="70"/>
        <v>0</v>
      </c>
      <c r="M37" s="234">
        <f t="shared" si="70"/>
        <v>610000000</v>
      </c>
      <c r="N37" s="234">
        <f t="shared" si="70"/>
        <v>0</v>
      </c>
      <c r="O37" s="234">
        <f t="shared" si="70"/>
        <v>610000000</v>
      </c>
      <c r="P37" s="234">
        <f t="shared" si="70"/>
        <v>0</v>
      </c>
      <c r="Q37" s="234">
        <f t="shared" si="70"/>
        <v>610000000</v>
      </c>
      <c r="R37" s="234">
        <f t="shared" si="70"/>
        <v>0</v>
      </c>
      <c r="S37" s="234">
        <f t="shared" si="70"/>
        <v>610000000</v>
      </c>
      <c r="T37" s="234">
        <f t="shared" si="70"/>
        <v>339057670</v>
      </c>
      <c r="U37" s="234">
        <f t="shared" si="70"/>
        <v>525473670</v>
      </c>
      <c r="V37" s="234">
        <f t="shared" si="70"/>
        <v>525473670</v>
      </c>
      <c r="W37" s="234">
        <f t="shared" si="70"/>
        <v>0</v>
      </c>
      <c r="X37" s="234">
        <f t="shared" si="70"/>
        <v>0</v>
      </c>
      <c r="Y37" s="234">
        <f t="shared" si="70"/>
        <v>0</v>
      </c>
      <c r="Z37" s="234">
        <f t="shared" si="70"/>
        <v>525473670</v>
      </c>
      <c r="AA37" s="234">
        <f t="shared" si="70"/>
        <v>525473670</v>
      </c>
      <c r="AB37" s="234">
        <f t="shared" si="70"/>
        <v>2449768941.1300001</v>
      </c>
      <c r="AC37" s="234">
        <f t="shared" si="70"/>
        <v>0</v>
      </c>
      <c r="AD37" s="234">
        <f t="shared" si="70"/>
        <v>0</v>
      </c>
      <c r="AE37" s="234">
        <f t="shared" si="70"/>
        <v>33027586</v>
      </c>
      <c r="AF37" s="234">
        <f t="shared" si="70"/>
        <v>33027586</v>
      </c>
      <c r="AG37" s="234">
        <f t="shared" si="70"/>
        <v>188633847</v>
      </c>
      <c r="AH37" s="234">
        <f t="shared" si="70"/>
        <v>188633847</v>
      </c>
      <c r="AI37" s="234">
        <f t="shared" si="70"/>
        <v>447293000</v>
      </c>
      <c r="AJ37" s="234">
        <f t="shared" si="70"/>
        <v>447293000</v>
      </c>
      <c r="AK37" s="234">
        <f t="shared" si="70"/>
        <v>130562708</v>
      </c>
      <c r="AL37" s="234">
        <f t="shared" si="70"/>
        <v>130562707.87</v>
      </c>
      <c r="AM37" s="234">
        <f t="shared" si="70"/>
        <v>60125326.129999995</v>
      </c>
      <c r="AN37" s="234">
        <f t="shared" si="70"/>
        <v>180435767</v>
      </c>
      <c r="AO37" s="234">
        <f t="shared" si="70"/>
        <v>1624974</v>
      </c>
      <c r="AP37" s="234">
        <f t="shared" si="70"/>
        <v>0</v>
      </c>
      <c r="AQ37" s="234">
        <f t="shared" si="70"/>
        <v>0</v>
      </c>
      <c r="AR37" s="234">
        <f t="shared" si="70"/>
        <v>4272033</v>
      </c>
      <c r="AS37" s="234">
        <f t="shared" si="70"/>
        <v>0</v>
      </c>
      <c r="AT37" s="234">
        <f t="shared" si="70"/>
        <v>0</v>
      </c>
      <c r="AU37" s="234">
        <f t="shared" si="70"/>
        <v>131527033</v>
      </c>
      <c r="AV37" s="234">
        <f t="shared" si="70"/>
        <v>0</v>
      </c>
      <c r="AW37" s="234">
        <f t="shared" si="70"/>
        <v>0</v>
      </c>
      <c r="AX37" s="234">
        <f t="shared" si="70"/>
        <v>0</v>
      </c>
      <c r="AY37" s="234">
        <f t="shared" si="70"/>
        <v>0</v>
      </c>
      <c r="AZ37" s="234">
        <f t="shared" si="70"/>
        <v>6445400</v>
      </c>
      <c r="BA37" s="234">
        <f t="shared" si="70"/>
        <v>992794474.13</v>
      </c>
      <c r="BB37" s="234">
        <f t="shared" si="70"/>
        <v>992794474.13</v>
      </c>
      <c r="BC37" s="234">
        <f t="shared" si="70"/>
        <v>990670340.87</v>
      </c>
      <c r="BD37" s="234">
        <f t="shared" si="70"/>
        <v>992794474.13</v>
      </c>
      <c r="BE37" s="234">
        <f t="shared" si="70"/>
        <v>990670340.87</v>
      </c>
      <c r="BF37" s="234">
        <f t="shared" si="70"/>
        <v>1074822363.1500001</v>
      </c>
      <c r="BG37" s="234">
        <f t="shared" si="70"/>
        <v>805346125.25</v>
      </c>
      <c r="BH37" s="234">
        <f t="shared" si="70"/>
        <v>803650024</v>
      </c>
      <c r="BI37" s="234">
        <f t="shared" si="70"/>
        <v>15236971</v>
      </c>
      <c r="BJ37" s="234">
        <f t="shared" si="70"/>
        <v>4586982</v>
      </c>
      <c r="BK37" s="234">
        <f t="shared" si="70"/>
        <v>0</v>
      </c>
      <c r="BL37" s="234">
        <f t="shared" si="70"/>
        <v>6395810</v>
      </c>
      <c r="BM37" s="234">
        <f t="shared" si="70"/>
        <v>63501204.900000006</v>
      </c>
      <c r="BN37" s="234">
        <f t="shared" si="70"/>
        <v>1636715</v>
      </c>
      <c r="BO37" s="234">
        <f t="shared" si="70"/>
        <v>0</v>
      </c>
      <c r="BP37" s="234">
        <f t="shared" si="70"/>
        <v>56057435</v>
      </c>
      <c r="BQ37" s="234">
        <f t="shared" si="70"/>
        <v>180930420</v>
      </c>
      <c r="BR37" s="234">
        <f t="shared" si="70"/>
        <v>5601668</v>
      </c>
      <c r="BS37" s="234">
        <f t="shared" si="70"/>
        <v>0</v>
      </c>
      <c r="BT37" s="234">
        <f t="shared" si="70"/>
        <v>1565000</v>
      </c>
      <c r="BU37" s="234">
        <f t="shared" si="70"/>
        <v>0</v>
      </c>
      <c r="BV37" s="234">
        <f t="shared" si="70"/>
        <v>1565000</v>
      </c>
      <c r="BW37" s="234">
        <f t="shared" si="70"/>
        <v>-55438000</v>
      </c>
      <c r="BX37" s="234">
        <f t="shared" si="70"/>
        <v>0</v>
      </c>
      <c r="BY37" s="234">
        <f t="shared" si="70"/>
        <v>5918947</v>
      </c>
      <c r="BZ37" s="234">
        <f t="shared" si="70"/>
        <v>0</v>
      </c>
      <c r="CA37" s="234">
        <f t="shared" si="70"/>
        <v>3494000</v>
      </c>
      <c r="CB37" s="234">
        <f t="shared" si="70"/>
        <v>0</v>
      </c>
      <c r="CC37" s="234">
        <f t="shared" si="70"/>
        <v>2305846</v>
      </c>
      <c r="CD37" s="234">
        <f t="shared" si="70"/>
        <v>133269081</v>
      </c>
      <c r="CE37" s="234">
        <f t="shared" si="70"/>
        <v>1021295514.15</v>
      </c>
      <c r="CF37" s="234">
        <f t="shared" si="70"/>
        <v>1021295514.15</v>
      </c>
      <c r="CG37" s="234">
        <f t="shared" si="70"/>
        <v>1014327715</v>
      </c>
      <c r="CH37" s="234">
        <f t="shared" si="70"/>
        <v>1021295514.15</v>
      </c>
      <c r="CI37" s="234">
        <f t="shared" si="70"/>
        <v>1014327715</v>
      </c>
      <c r="CJ37" s="234">
        <f t="shared" si="70"/>
        <v>1087575108</v>
      </c>
      <c r="CK37" s="234">
        <f t="shared" si="70"/>
        <v>339079633</v>
      </c>
      <c r="CL37" s="234">
        <f t="shared" si="70"/>
        <v>339079633</v>
      </c>
      <c r="CM37" s="234">
        <f t="shared" si="70"/>
        <v>383763424</v>
      </c>
      <c r="CN37" s="234">
        <f t="shared" si="70"/>
        <v>383763424</v>
      </c>
      <c r="CO37" s="234">
        <f t="shared" si="70"/>
        <v>63415500.481415749</v>
      </c>
      <c r="CP37" s="234">
        <f t="shared" si="70"/>
        <v>63415500</v>
      </c>
      <c r="CQ37" s="234">
        <f t="shared" si="70"/>
        <v>216643294</v>
      </c>
      <c r="CR37" s="234">
        <f t="shared" si="70"/>
        <v>32681399</v>
      </c>
      <c r="CS37" s="234">
        <f t="shared" si="70"/>
        <v>84673256.518584251</v>
      </c>
      <c r="CT37" s="234">
        <f t="shared" si="70"/>
        <v>35646045</v>
      </c>
      <c r="CU37" s="234">
        <f t="shared" si="70"/>
        <v>0</v>
      </c>
      <c r="CV37" s="234">
        <f t="shared" si="70"/>
        <v>140448107</v>
      </c>
      <c r="CW37" s="234">
        <f t="shared" si="70"/>
        <v>0</v>
      </c>
      <c r="CX37" s="237">
        <f t="shared" si="70"/>
        <v>49793000</v>
      </c>
      <c r="CY37" s="237">
        <f t="shared" si="70"/>
        <v>0</v>
      </c>
      <c r="CZ37" s="237">
        <f t="shared" si="70"/>
        <v>0</v>
      </c>
      <c r="DA37" s="237">
        <f t="shared" si="70"/>
        <v>-783000</v>
      </c>
      <c r="DB37" s="237">
        <f t="shared" si="70"/>
        <v>0</v>
      </c>
      <c r="DC37" s="237">
        <f t="shared" si="70"/>
        <v>0</v>
      </c>
      <c r="DD37" s="237">
        <f t="shared" si="70"/>
        <v>0</v>
      </c>
      <c r="DE37" s="237">
        <f t="shared" si="70"/>
        <v>0</v>
      </c>
      <c r="DF37" s="237">
        <f t="shared" si="70"/>
        <v>3025667</v>
      </c>
      <c r="DG37" s="237">
        <f t="shared" si="70"/>
        <v>-30360000</v>
      </c>
      <c r="DH37" s="237">
        <f t="shared" si="70"/>
        <v>0</v>
      </c>
      <c r="DI37" s="237">
        <f t="shared" si="70"/>
        <v>1056432108</v>
      </c>
      <c r="DJ37" s="237">
        <f t="shared" si="8"/>
        <v>1086792108</v>
      </c>
      <c r="DK37" s="237">
        <f t="shared" si="9"/>
        <v>1047852775</v>
      </c>
      <c r="DL37" s="237">
        <f t="shared" si="70"/>
        <v>1056432108</v>
      </c>
      <c r="DM37" s="237">
        <f t="shared" si="70"/>
        <v>1047852775</v>
      </c>
      <c r="DN37" s="237">
        <f>DN32+DN35</f>
        <v>1926111260</v>
      </c>
      <c r="DO37" s="236">
        <f t="shared" si="70"/>
        <v>83234566</v>
      </c>
      <c r="DP37" s="236">
        <f>DP32+DP35</f>
        <v>83234566</v>
      </c>
      <c r="DQ37" s="236">
        <f t="shared" si="70"/>
        <v>425825294</v>
      </c>
      <c r="DR37" s="236">
        <f t="shared" si="70"/>
        <v>118081032</v>
      </c>
      <c r="DS37" s="138">
        <f t="shared" si="70"/>
        <v>26800400</v>
      </c>
      <c r="DT37" s="138">
        <f t="shared" si="70"/>
        <v>495297075</v>
      </c>
      <c r="DU37" s="236">
        <f t="shared" si="70"/>
        <v>33464000</v>
      </c>
      <c r="DV37" s="236">
        <f t="shared" si="70"/>
        <v>108445187</v>
      </c>
      <c r="DW37" s="236">
        <f t="shared" si="70"/>
        <v>1356787000</v>
      </c>
      <c r="DX37" s="236">
        <f t="shared" si="70"/>
        <v>181711000</v>
      </c>
      <c r="DY37" s="236">
        <f t="shared" si="70"/>
        <v>0</v>
      </c>
      <c r="DZ37" s="236">
        <f t="shared" si="70"/>
        <v>0</v>
      </c>
      <c r="EA37" s="236">
        <f t="shared" si="70"/>
        <v>0</v>
      </c>
      <c r="EB37" s="236">
        <f t="shared" si="70"/>
        <v>0</v>
      </c>
      <c r="EC37" s="236">
        <f t="shared" si="70"/>
        <v>0</v>
      </c>
      <c r="ED37" s="236">
        <f t="shared" si="70"/>
        <v>0</v>
      </c>
      <c r="EE37" s="236">
        <f t="shared" si="70"/>
        <v>0</v>
      </c>
      <c r="EF37" s="236">
        <f t="shared" si="70"/>
        <v>0</v>
      </c>
      <c r="EG37" s="236">
        <f t="shared" si="70"/>
        <v>0</v>
      </c>
      <c r="EH37" s="236">
        <f t="shared" si="70"/>
        <v>0</v>
      </c>
      <c r="EI37" s="236">
        <f t="shared" si="70"/>
        <v>0</v>
      </c>
      <c r="EJ37" s="236">
        <f t="shared" si="70"/>
        <v>0</v>
      </c>
      <c r="EK37" s="236">
        <f t="shared" si="70"/>
        <v>0</v>
      </c>
      <c r="EL37" s="236">
        <f t="shared" si="70"/>
        <v>0</v>
      </c>
      <c r="EM37" s="138">
        <f t="shared" si="32"/>
        <v>1926111260</v>
      </c>
      <c r="EN37" s="138">
        <f t="shared" si="22"/>
        <v>1926111260</v>
      </c>
      <c r="EO37" s="138">
        <f t="shared" si="23"/>
        <v>986768860</v>
      </c>
      <c r="EP37" s="138">
        <f>+EP32+EP35</f>
        <v>1926111260</v>
      </c>
      <c r="EQ37" s="138">
        <f>+EQ32+EQ35</f>
        <v>986768860</v>
      </c>
      <c r="ER37" s="120">
        <f t="shared" si="28"/>
        <v>0.13392743297216145</v>
      </c>
      <c r="ES37" s="120">
        <f>EO37/EN37</f>
        <v>0.51231145390843102</v>
      </c>
      <c r="ET37" s="120">
        <f>EQ37/EP37</f>
        <v>0.51231145390843102</v>
      </c>
      <c r="EU37" s="120">
        <f t="shared" si="64"/>
        <v>0.82669411134997528</v>
      </c>
      <c r="EV37" s="121">
        <f t="shared" si="13"/>
        <v>0.82934810381881308</v>
      </c>
      <c r="EW37" s="608"/>
      <c r="EX37" s="579"/>
      <c r="EY37" s="579"/>
      <c r="EZ37" s="588"/>
      <c r="FA37" s="588"/>
      <c r="FB37" s="225"/>
    </row>
    <row r="38" spans="1:158" ht="24.75" customHeight="1" x14ac:dyDescent="0.25">
      <c r="A38" s="611" t="s">
        <v>337</v>
      </c>
      <c r="B38" s="582">
        <v>4</v>
      </c>
      <c r="C38" s="584" t="s">
        <v>338</v>
      </c>
      <c r="D38" s="584" t="s">
        <v>178</v>
      </c>
      <c r="E38" s="589">
        <v>161</v>
      </c>
      <c r="F38" s="224" t="s">
        <v>327</v>
      </c>
      <c r="G38" s="467">
        <f>AA38+BE38+CI38+DM38+EP38</f>
        <v>1.0010000000000001</v>
      </c>
      <c r="H38" s="455">
        <v>0.1</v>
      </c>
      <c r="I38" s="455"/>
      <c r="J38" s="455"/>
      <c r="K38" s="455">
        <v>0.1</v>
      </c>
      <c r="L38" s="455">
        <v>0</v>
      </c>
      <c r="M38" s="455">
        <v>0.1</v>
      </c>
      <c r="N38" s="455">
        <v>0</v>
      </c>
      <c r="O38" s="455">
        <v>0.1</v>
      </c>
      <c r="P38" s="455">
        <v>0.01</v>
      </c>
      <c r="Q38" s="455">
        <f>+O38</f>
        <v>0.1</v>
      </c>
      <c r="R38" s="455">
        <v>0.01</v>
      </c>
      <c r="S38" s="455">
        <f>+Q38</f>
        <v>0.1</v>
      </c>
      <c r="T38" s="455">
        <v>7.0000000000000007E-2</v>
      </c>
      <c r="U38" s="455">
        <v>0.1</v>
      </c>
      <c r="V38" s="455">
        <v>0.1</v>
      </c>
      <c r="W38" s="457"/>
      <c r="X38" s="457"/>
      <c r="Y38" s="457"/>
      <c r="Z38" s="455">
        <v>0.1</v>
      </c>
      <c r="AA38" s="455">
        <v>0.1</v>
      </c>
      <c r="AB38" s="455">
        <v>0.8</v>
      </c>
      <c r="AC38" s="481">
        <v>0.04</v>
      </c>
      <c r="AD38" s="481">
        <v>0.1</v>
      </c>
      <c r="AE38" s="481">
        <v>0.05</v>
      </c>
      <c r="AF38" s="481">
        <v>0.15</v>
      </c>
      <c r="AG38" s="481">
        <v>0.06</v>
      </c>
      <c r="AH38" s="455">
        <v>0.2</v>
      </c>
      <c r="AI38" s="481">
        <v>0.06</v>
      </c>
      <c r="AJ38" s="455">
        <f>+AG38*0.35</f>
        <v>2.0999999999999998E-2</v>
      </c>
      <c r="AK38" s="455">
        <v>0.13</v>
      </c>
      <c r="AL38" s="455">
        <v>0.25000000000000006</v>
      </c>
      <c r="AM38" s="455">
        <v>0.06</v>
      </c>
      <c r="AN38" s="455"/>
      <c r="AO38" s="455">
        <v>0.06</v>
      </c>
      <c r="AP38" s="455"/>
      <c r="AQ38" s="455">
        <v>0.06</v>
      </c>
      <c r="AR38" s="455"/>
      <c r="AS38" s="455">
        <v>0.06</v>
      </c>
      <c r="AT38" s="455">
        <v>0.02</v>
      </c>
      <c r="AU38" s="455">
        <v>0.06</v>
      </c>
      <c r="AV38" s="455">
        <v>0.06</v>
      </c>
      <c r="AW38" s="455">
        <v>0.06</v>
      </c>
      <c r="AX38" s="455">
        <v>0</v>
      </c>
      <c r="AY38" s="455">
        <v>0.1</v>
      </c>
      <c r="AZ38" s="455"/>
      <c r="BA38" s="455">
        <f t="shared" ref="BA38:BA43" si="71">AC38+AE38+AG38+AI38+AK38+AM38+AO38+AQ38+AS38+AU38+AW38+AY38</f>
        <v>0.80000000000000016</v>
      </c>
      <c r="BB38" s="455">
        <f t="shared" ref="BB38:BC43" si="72">AC38+AE38+AG38+AI38+AK38+AM38+AO38+AQ38+AS38+AU38+AW38+AY38</f>
        <v>0.80000000000000016</v>
      </c>
      <c r="BC38" s="455">
        <f t="shared" si="72"/>
        <v>0.80100000000000016</v>
      </c>
      <c r="BD38" s="455">
        <f t="shared" ref="BD38:BD43" si="73">BA38</f>
        <v>0.80000000000000016</v>
      </c>
      <c r="BE38" s="455">
        <f t="shared" ref="BE38:BE43" si="74">BC38</f>
        <v>0.80100000000000016</v>
      </c>
      <c r="BF38" s="455">
        <v>9.9999999999999992E-2</v>
      </c>
      <c r="BG38" s="455"/>
      <c r="BH38" s="455"/>
      <c r="BI38" s="455">
        <v>0.01</v>
      </c>
      <c r="BJ38" s="455">
        <v>0.01</v>
      </c>
      <c r="BK38" s="455">
        <v>0.01</v>
      </c>
      <c r="BL38" s="455">
        <v>0.01</v>
      </c>
      <c r="BM38" s="455">
        <v>0.01</v>
      </c>
      <c r="BN38" s="455">
        <v>0.01</v>
      </c>
      <c r="BO38" s="455">
        <v>0.01</v>
      </c>
      <c r="BP38" s="455">
        <v>0.01</v>
      </c>
      <c r="BQ38" s="455">
        <v>0.01</v>
      </c>
      <c r="BR38" s="455">
        <v>0.01</v>
      </c>
      <c r="BS38" s="455">
        <v>0.01</v>
      </c>
      <c r="BT38" s="455">
        <v>0.01</v>
      </c>
      <c r="BU38" s="455">
        <v>0.01</v>
      </c>
      <c r="BV38" s="455">
        <v>0.01</v>
      </c>
      <c r="BW38" s="455">
        <v>0.01</v>
      </c>
      <c r="BX38" s="455">
        <v>0.01</v>
      </c>
      <c r="BY38" s="455">
        <v>0.01</v>
      </c>
      <c r="BZ38" s="455">
        <v>0.01</v>
      </c>
      <c r="CA38" s="455">
        <v>0.01</v>
      </c>
      <c r="CB38" s="455">
        <v>0</v>
      </c>
      <c r="CC38" s="455"/>
      <c r="CD38" s="455">
        <v>9.999999999999995E-3</v>
      </c>
      <c r="CE38" s="455">
        <f>+CC38+CA38+BY38+BW38+BU38+BS38+BQ38+BO38+BM38+BK38+BI38+BG38</f>
        <v>9.9999999999999992E-2</v>
      </c>
      <c r="CF38" s="455">
        <f t="shared" ref="CF38:CG43" si="75">BG38+BI38+BK38+BM38+BO38+BQ38+BS38+BU38+BW38+BY38+CA38+CC38</f>
        <v>9.9999999999999992E-2</v>
      </c>
      <c r="CG38" s="455">
        <f t="shared" si="75"/>
        <v>9.9999999999999992E-2</v>
      </c>
      <c r="CH38" s="455">
        <f t="shared" ref="CH38:CH43" si="76">+CC38+CA38+BY38+BW38+BU38+BS38+BQ38+BO38+BM38+BK38+BI38+BG38</f>
        <v>9.9999999999999992E-2</v>
      </c>
      <c r="CI38" s="455">
        <f t="shared" ref="CI38:CI43" si="77">CG38</f>
        <v>9.9999999999999992E-2</v>
      </c>
      <c r="CJ38" s="482">
        <v>0</v>
      </c>
      <c r="CK38" s="455">
        <v>0</v>
      </c>
      <c r="CL38" s="455">
        <v>0</v>
      </c>
      <c r="CM38" s="455">
        <v>0</v>
      </c>
      <c r="CN38" s="455">
        <v>0</v>
      </c>
      <c r="CO38" s="455">
        <v>0</v>
      </c>
      <c r="CP38" s="455">
        <v>0</v>
      </c>
      <c r="CQ38" s="455">
        <v>0</v>
      </c>
      <c r="CR38" s="455">
        <v>0</v>
      </c>
      <c r="CS38" s="455">
        <v>0</v>
      </c>
      <c r="CT38" s="455">
        <v>0</v>
      </c>
      <c r="CU38" s="455">
        <v>0</v>
      </c>
      <c r="CV38" s="455">
        <v>0</v>
      </c>
      <c r="CW38" s="482"/>
      <c r="CX38" s="482"/>
      <c r="CY38" s="482"/>
      <c r="CZ38" s="482"/>
      <c r="DA38" s="482"/>
      <c r="DB38" s="482"/>
      <c r="DC38" s="482"/>
      <c r="DD38" s="482"/>
      <c r="DE38" s="482"/>
      <c r="DF38" s="482"/>
      <c r="DG38" s="482"/>
      <c r="DH38" s="455"/>
      <c r="DI38" s="482">
        <f t="shared" ref="DI38:DI43" si="78">+DG38+DE38+DC38+DA38+CY38+CW38+CU38+CS38+CQ38+CO38+CM38+CK38</f>
        <v>0</v>
      </c>
      <c r="DJ38" s="482">
        <f t="shared" si="8"/>
        <v>0</v>
      </c>
      <c r="DK38" s="482">
        <f t="shared" si="9"/>
        <v>0</v>
      </c>
      <c r="DL38" s="482">
        <f>+DJ38</f>
        <v>0</v>
      </c>
      <c r="DM38" s="482">
        <f t="shared" ref="DL38:DM43" si="79">+DK38</f>
        <v>0</v>
      </c>
      <c r="DN38" s="455"/>
      <c r="DO38" s="456"/>
      <c r="DP38" s="456"/>
      <c r="DQ38" s="456"/>
      <c r="DR38" s="456"/>
      <c r="DS38" s="460"/>
      <c r="DT38" s="460"/>
      <c r="DU38" s="456"/>
      <c r="DV38" s="456"/>
      <c r="DW38" s="456"/>
      <c r="DX38" s="456"/>
      <c r="DY38" s="456"/>
      <c r="DZ38" s="456"/>
      <c r="EA38" s="456"/>
      <c r="EB38" s="456"/>
      <c r="EC38" s="456"/>
      <c r="ED38" s="456"/>
      <c r="EE38" s="456"/>
      <c r="EF38" s="456"/>
      <c r="EG38" s="456"/>
      <c r="EH38" s="456"/>
      <c r="EI38" s="456"/>
      <c r="EJ38" s="456"/>
      <c r="EK38" s="456"/>
      <c r="EL38" s="456"/>
      <c r="EM38" s="461"/>
      <c r="EN38" s="461">
        <f t="shared" si="22"/>
        <v>0</v>
      </c>
      <c r="EO38" s="461">
        <f t="shared" si="23"/>
        <v>0</v>
      </c>
      <c r="EP38" s="461"/>
      <c r="EQ38" s="461">
        <f>+EO38</f>
        <v>0</v>
      </c>
      <c r="ER38" s="462">
        <f t="shared" si="28"/>
        <v>0</v>
      </c>
      <c r="ES38" s="136" t="s">
        <v>713</v>
      </c>
      <c r="ET38" s="136" t="s">
        <v>713</v>
      </c>
      <c r="EU38" s="462">
        <f t="shared" si="64"/>
        <v>1.0009999999999999</v>
      </c>
      <c r="EV38" s="462">
        <f t="shared" si="13"/>
        <v>1</v>
      </c>
      <c r="EW38" s="588" t="s">
        <v>743</v>
      </c>
      <c r="EX38" s="579" t="s">
        <v>180</v>
      </c>
      <c r="EY38" s="579" t="s">
        <v>180</v>
      </c>
      <c r="EZ38" s="588" t="s">
        <v>735</v>
      </c>
      <c r="FA38" s="578" t="s">
        <v>746</v>
      </c>
      <c r="FB38" s="225"/>
    </row>
    <row r="39" spans="1:158" ht="24.75" customHeight="1" x14ac:dyDescent="0.25">
      <c r="A39" s="612"/>
      <c r="B39" s="571"/>
      <c r="C39" s="550"/>
      <c r="D39" s="550"/>
      <c r="E39" s="542"/>
      <c r="F39" s="226" t="s">
        <v>328</v>
      </c>
      <c r="G39" s="434">
        <f>AA39+BE39+CI39+DM39+EP39</f>
        <v>2142480551</v>
      </c>
      <c r="H39" s="435">
        <v>100000000</v>
      </c>
      <c r="I39" s="435"/>
      <c r="J39" s="435"/>
      <c r="K39" s="435">
        <f>+H39</f>
        <v>100000000</v>
      </c>
      <c r="L39" s="435">
        <v>14583000</v>
      </c>
      <c r="M39" s="435">
        <v>100000000</v>
      </c>
      <c r="N39" s="435">
        <v>55399000</v>
      </c>
      <c r="O39" s="435">
        <f>+H39</f>
        <v>100000000</v>
      </c>
      <c r="P39" s="435">
        <v>69982000</v>
      </c>
      <c r="Q39" s="435">
        <v>100000000</v>
      </c>
      <c r="R39" s="435">
        <f>+P39</f>
        <v>69982000</v>
      </c>
      <c r="S39" s="435">
        <v>100000000</v>
      </c>
      <c r="T39" s="435">
        <f>+R39+2519850</f>
        <v>72501850</v>
      </c>
      <c r="U39" s="435">
        <v>87566850</v>
      </c>
      <c r="V39" s="435">
        <v>87566850</v>
      </c>
      <c r="W39" s="435"/>
      <c r="X39" s="435"/>
      <c r="Y39" s="435"/>
      <c r="Z39" s="435">
        <v>87566850</v>
      </c>
      <c r="AA39" s="435">
        <v>87566850</v>
      </c>
      <c r="AB39" s="435">
        <v>1950000000</v>
      </c>
      <c r="AC39" s="434">
        <v>0</v>
      </c>
      <c r="AD39" s="434">
        <v>0</v>
      </c>
      <c r="AE39" s="434">
        <v>16042500</v>
      </c>
      <c r="AF39" s="434">
        <v>16042500</v>
      </c>
      <c r="AG39" s="434">
        <v>0</v>
      </c>
      <c r="AH39" s="435">
        <v>0</v>
      </c>
      <c r="AI39" s="434">
        <v>0</v>
      </c>
      <c r="AJ39" s="435">
        <v>0</v>
      </c>
      <c r="AK39" s="434">
        <v>0</v>
      </c>
      <c r="AL39" s="435">
        <v>0</v>
      </c>
      <c r="AM39" s="435">
        <v>0</v>
      </c>
      <c r="AN39" s="435">
        <v>33957500</v>
      </c>
      <c r="AO39" s="435"/>
      <c r="AP39" s="435"/>
      <c r="AQ39" s="435"/>
      <c r="AR39" s="435"/>
      <c r="AS39" s="435">
        <v>33957500</v>
      </c>
      <c r="AT39" s="435"/>
      <c r="AU39" s="435">
        <v>1034003000</v>
      </c>
      <c r="AV39" s="435">
        <v>1034003000</v>
      </c>
      <c r="AW39" s="435"/>
      <c r="AX39" s="435"/>
      <c r="AY39" s="435"/>
      <c r="AZ39" s="434"/>
      <c r="BA39" s="435">
        <f t="shared" si="71"/>
        <v>1084003000</v>
      </c>
      <c r="BB39" s="435">
        <f t="shared" si="72"/>
        <v>1084003000</v>
      </c>
      <c r="BC39" s="435">
        <f t="shared" si="72"/>
        <v>1084003000</v>
      </c>
      <c r="BD39" s="435">
        <f t="shared" si="73"/>
        <v>1084003000</v>
      </c>
      <c r="BE39" s="435">
        <f t="shared" si="74"/>
        <v>1084003000</v>
      </c>
      <c r="BF39" s="435">
        <v>975245000</v>
      </c>
      <c r="BG39" s="435">
        <v>297070667</v>
      </c>
      <c r="BH39" s="435">
        <v>295618667</v>
      </c>
      <c r="BI39" s="435"/>
      <c r="BJ39" s="435"/>
      <c r="BK39" s="435"/>
      <c r="BL39" s="435"/>
      <c r="BM39" s="435"/>
      <c r="BN39" s="436"/>
      <c r="BO39" s="436"/>
      <c r="BP39" s="436"/>
      <c r="BQ39" s="436"/>
      <c r="BR39" s="436"/>
      <c r="BS39" s="436">
        <v>668548000</v>
      </c>
      <c r="BT39" s="436"/>
      <c r="BU39" s="436"/>
      <c r="BV39" s="436"/>
      <c r="BW39" s="436"/>
      <c r="BX39" s="436"/>
      <c r="BY39" s="436">
        <v>4333333</v>
      </c>
      <c r="BZ39" s="436"/>
      <c r="CA39" s="436"/>
      <c r="CB39" s="436"/>
      <c r="CC39" s="436">
        <v>959667</v>
      </c>
      <c r="CD39" s="436">
        <v>675292034</v>
      </c>
      <c r="CE39" s="435">
        <f>+CC39+CA39+BY39+BW39+BU39+BS39+BQ39+BO39+BM39+BK39+BI39+BG39</f>
        <v>970911667</v>
      </c>
      <c r="CF39" s="435">
        <f t="shared" si="75"/>
        <v>970911667</v>
      </c>
      <c r="CG39" s="435">
        <f t="shared" si="75"/>
        <v>970910701</v>
      </c>
      <c r="CH39" s="435">
        <f t="shared" si="76"/>
        <v>970911667</v>
      </c>
      <c r="CI39" s="435">
        <f t="shared" si="77"/>
        <v>970910701</v>
      </c>
      <c r="CJ39" s="435">
        <v>0</v>
      </c>
      <c r="CK39" s="483"/>
      <c r="CL39" s="483"/>
      <c r="CM39" s="483"/>
      <c r="CN39" s="483"/>
      <c r="CO39" s="483"/>
      <c r="CP39" s="483"/>
      <c r="CQ39" s="483"/>
      <c r="CR39" s="438"/>
      <c r="CS39" s="483"/>
      <c r="CT39" s="483"/>
      <c r="CU39" s="483"/>
      <c r="CV39" s="483"/>
      <c r="CW39" s="483"/>
      <c r="CX39" s="484"/>
      <c r="CY39" s="484"/>
      <c r="CZ39" s="484"/>
      <c r="DA39" s="484"/>
      <c r="DB39" s="484"/>
      <c r="DC39" s="484"/>
      <c r="DD39" s="484"/>
      <c r="DE39" s="484"/>
      <c r="DF39" s="484"/>
      <c r="DG39" s="484"/>
      <c r="DH39" s="439"/>
      <c r="DI39" s="484">
        <f t="shared" si="78"/>
        <v>0</v>
      </c>
      <c r="DJ39" s="484">
        <f t="shared" si="8"/>
        <v>0</v>
      </c>
      <c r="DK39" s="484">
        <f t="shared" si="9"/>
        <v>0</v>
      </c>
      <c r="DL39" s="484">
        <f t="shared" si="79"/>
        <v>0</v>
      </c>
      <c r="DM39" s="484">
        <f t="shared" si="79"/>
        <v>0</v>
      </c>
      <c r="DN39" s="479"/>
      <c r="DO39" s="436"/>
      <c r="DP39" s="436"/>
      <c r="DQ39" s="436"/>
      <c r="DR39" s="436"/>
      <c r="DS39" s="441"/>
      <c r="DT39" s="441"/>
      <c r="DU39" s="436"/>
      <c r="DV39" s="436"/>
      <c r="DW39" s="436"/>
      <c r="DX39" s="436"/>
      <c r="DY39" s="436"/>
      <c r="DZ39" s="436"/>
      <c r="EA39" s="436"/>
      <c r="EB39" s="436"/>
      <c r="EC39" s="436"/>
      <c r="ED39" s="436"/>
      <c r="EE39" s="436"/>
      <c r="EF39" s="436"/>
      <c r="EG39" s="436"/>
      <c r="EH39" s="436"/>
      <c r="EI39" s="436"/>
      <c r="EJ39" s="436"/>
      <c r="EK39" s="436"/>
      <c r="EL39" s="436"/>
      <c r="EM39" s="442"/>
      <c r="EN39" s="442">
        <f t="shared" si="22"/>
        <v>0</v>
      </c>
      <c r="EO39" s="442">
        <f t="shared" si="23"/>
        <v>0</v>
      </c>
      <c r="EP39" s="442"/>
      <c r="EQ39" s="441"/>
      <c r="ER39" s="433">
        <f t="shared" si="28"/>
        <v>0</v>
      </c>
      <c r="ES39" s="134" t="s">
        <v>713</v>
      </c>
      <c r="ET39" s="134" t="s">
        <v>713</v>
      </c>
      <c r="EU39" s="433">
        <f t="shared" si="64"/>
        <v>0.99999954912096445</v>
      </c>
      <c r="EV39" s="433">
        <f t="shared" si="13"/>
        <v>1</v>
      </c>
      <c r="EW39" s="588"/>
      <c r="EX39" s="579"/>
      <c r="EY39" s="579"/>
      <c r="EZ39" s="588"/>
      <c r="FA39" s="578"/>
      <c r="FB39" s="225"/>
    </row>
    <row r="40" spans="1:158" ht="24.75" customHeight="1" x14ac:dyDescent="0.25">
      <c r="A40" s="612"/>
      <c r="B40" s="571"/>
      <c r="C40" s="550"/>
      <c r="D40" s="550"/>
      <c r="E40" s="542"/>
      <c r="F40" s="227" t="s">
        <v>187</v>
      </c>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v>0</v>
      </c>
      <c r="AD40" s="435">
        <v>0</v>
      </c>
      <c r="AE40" s="435">
        <v>0</v>
      </c>
      <c r="AF40" s="435">
        <v>0</v>
      </c>
      <c r="AG40" s="435">
        <v>2500000</v>
      </c>
      <c r="AH40" s="435">
        <v>2500000</v>
      </c>
      <c r="AI40" s="435">
        <v>0</v>
      </c>
      <c r="AJ40" s="435">
        <v>0</v>
      </c>
      <c r="AK40" s="435">
        <v>8542500</v>
      </c>
      <c r="AL40" s="435">
        <v>8542500</v>
      </c>
      <c r="AM40" s="435">
        <v>5000000</v>
      </c>
      <c r="AN40" s="435">
        <v>5000000</v>
      </c>
      <c r="AO40" s="435"/>
      <c r="AP40" s="435"/>
      <c r="AQ40" s="435"/>
      <c r="AR40" s="435">
        <v>254618</v>
      </c>
      <c r="AS40" s="435"/>
      <c r="AT40" s="435">
        <v>1375630</v>
      </c>
      <c r="AU40" s="485">
        <v>33957500</v>
      </c>
      <c r="AV40" s="435">
        <v>1036782448.9654294</v>
      </c>
      <c r="AW40" s="435">
        <f>1900000000-865997000</f>
        <v>1034003000</v>
      </c>
      <c r="AX40" s="435">
        <v>3697738</v>
      </c>
      <c r="AY40" s="435"/>
      <c r="AZ40" s="434">
        <v>6675709.9002579451</v>
      </c>
      <c r="BA40" s="435">
        <f t="shared" si="71"/>
        <v>1084003000</v>
      </c>
      <c r="BB40" s="435">
        <f t="shared" si="72"/>
        <v>1084003000</v>
      </c>
      <c r="BC40" s="435">
        <f t="shared" si="72"/>
        <v>1064828644.8656874</v>
      </c>
      <c r="BD40" s="435">
        <f t="shared" si="73"/>
        <v>1084003000</v>
      </c>
      <c r="BE40" s="435">
        <f t="shared" si="74"/>
        <v>1064828644.8656874</v>
      </c>
      <c r="BF40" s="435">
        <v>0</v>
      </c>
      <c r="BG40" s="435"/>
      <c r="BH40" s="435"/>
      <c r="BI40" s="435"/>
      <c r="BJ40" s="435"/>
      <c r="BK40" s="435"/>
      <c r="BL40" s="435">
        <v>21382200</v>
      </c>
      <c r="BM40" s="435"/>
      <c r="BN40" s="436">
        <v>21754000</v>
      </c>
      <c r="BO40" s="436"/>
      <c r="BP40" s="436">
        <v>21754000</v>
      </c>
      <c r="BQ40" s="436"/>
      <c r="BR40" s="436">
        <v>23937500</v>
      </c>
      <c r="BS40" s="436"/>
      <c r="BT40" s="436">
        <v>21655333</v>
      </c>
      <c r="BU40" s="436"/>
      <c r="BV40" s="436">
        <v>24764000</v>
      </c>
      <c r="BW40" s="436"/>
      <c r="BX40" s="436">
        <v>26431124</v>
      </c>
      <c r="BY40" s="436"/>
      <c r="BZ40" s="436">
        <v>26412133</v>
      </c>
      <c r="CA40" s="436"/>
      <c r="CB40" s="436">
        <v>22080735</v>
      </c>
      <c r="CC40" s="436"/>
      <c r="CD40" s="436">
        <v>700686620.29087019</v>
      </c>
      <c r="CE40" s="435" t="s">
        <v>339</v>
      </c>
      <c r="CF40" s="435">
        <f t="shared" si="75"/>
        <v>0</v>
      </c>
      <c r="CG40" s="435">
        <f t="shared" si="75"/>
        <v>910857645.29087019</v>
      </c>
      <c r="CH40" s="435">
        <f t="shared" si="76"/>
        <v>0</v>
      </c>
      <c r="CI40" s="435">
        <f t="shared" si="77"/>
        <v>910857645.29087019</v>
      </c>
      <c r="CJ40" s="435">
        <v>0</v>
      </c>
      <c r="CK40" s="435"/>
      <c r="CL40" s="435"/>
      <c r="CM40" s="435"/>
      <c r="CN40" s="435"/>
      <c r="CO40" s="435"/>
      <c r="CP40" s="435"/>
      <c r="CQ40" s="435"/>
      <c r="CR40" s="434"/>
      <c r="CS40" s="435"/>
      <c r="CT40" s="435"/>
      <c r="CU40" s="435"/>
      <c r="CV40" s="435"/>
      <c r="CW40" s="435"/>
      <c r="CX40" s="479"/>
      <c r="CY40" s="479"/>
      <c r="CZ40" s="479"/>
      <c r="DA40" s="479"/>
      <c r="DB40" s="479"/>
      <c r="DC40" s="479"/>
      <c r="DD40" s="479"/>
      <c r="DE40" s="479"/>
      <c r="DF40" s="479"/>
      <c r="DG40" s="479"/>
      <c r="DH40" s="440"/>
      <c r="DI40" s="479">
        <f t="shared" si="78"/>
        <v>0</v>
      </c>
      <c r="DJ40" s="479">
        <f t="shared" si="8"/>
        <v>0</v>
      </c>
      <c r="DK40" s="479">
        <f t="shared" si="9"/>
        <v>0</v>
      </c>
      <c r="DL40" s="479">
        <f t="shared" si="79"/>
        <v>0</v>
      </c>
      <c r="DM40" s="479"/>
      <c r="DN40" s="479"/>
      <c r="DO40" s="436"/>
      <c r="DP40" s="436"/>
      <c r="DQ40" s="436"/>
      <c r="DR40" s="436"/>
      <c r="DS40" s="441"/>
      <c r="DT40" s="441"/>
      <c r="DU40" s="436"/>
      <c r="DV40" s="436"/>
      <c r="DW40" s="436"/>
      <c r="DX40" s="436"/>
      <c r="DY40" s="436"/>
      <c r="DZ40" s="436"/>
      <c r="EA40" s="436"/>
      <c r="EB40" s="436"/>
      <c r="EC40" s="436"/>
      <c r="ED40" s="436"/>
      <c r="EE40" s="436"/>
      <c r="EF40" s="436"/>
      <c r="EG40" s="436"/>
      <c r="EH40" s="436"/>
      <c r="EI40" s="436"/>
      <c r="EJ40" s="436"/>
      <c r="EK40" s="436"/>
      <c r="EL40" s="436"/>
      <c r="EM40" s="442"/>
      <c r="EN40" s="442">
        <f t="shared" si="22"/>
        <v>0</v>
      </c>
      <c r="EO40" s="442">
        <f t="shared" si="23"/>
        <v>0</v>
      </c>
      <c r="EP40" s="442"/>
      <c r="EQ40" s="441"/>
      <c r="ER40" s="433">
        <f t="shared" si="28"/>
        <v>0</v>
      </c>
      <c r="ES40" s="134" t="s">
        <v>713</v>
      </c>
      <c r="ET40" s="134" t="s">
        <v>713</v>
      </c>
      <c r="EU40" s="433" t="s">
        <v>713</v>
      </c>
      <c r="EV40" s="433">
        <f t="shared" si="13"/>
        <v>0</v>
      </c>
      <c r="EW40" s="588"/>
      <c r="EX40" s="579"/>
      <c r="EY40" s="579"/>
      <c r="EZ40" s="588"/>
      <c r="FA40" s="578"/>
      <c r="FB40" s="225"/>
    </row>
    <row r="41" spans="1:158" ht="24.75" customHeight="1" x14ac:dyDescent="0.25">
      <c r="A41" s="612"/>
      <c r="B41" s="571"/>
      <c r="C41" s="550"/>
      <c r="D41" s="550"/>
      <c r="E41" s="542"/>
      <c r="F41" s="228" t="s">
        <v>329</v>
      </c>
      <c r="G41" s="443">
        <f>AA41+BE41+CI41+DM41+EP41</f>
        <v>0</v>
      </c>
      <c r="H41" s="430">
        <v>0</v>
      </c>
      <c r="I41" s="430"/>
      <c r="J41" s="430"/>
      <c r="K41" s="430">
        <v>0</v>
      </c>
      <c r="L41" s="430">
        <v>0</v>
      </c>
      <c r="M41" s="430">
        <v>0</v>
      </c>
      <c r="N41" s="430">
        <v>0</v>
      </c>
      <c r="O41" s="430">
        <v>0</v>
      </c>
      <c r="P41" s="430">
        <v>0</v>
      </c>
      <c r="Q41" s="430">
        <v>0</v>
      </c>
      <c r="R41" s="430">
        <v>0</v>
      </c>
      <c r="S41" s="430">
        <v>0</v>
      </c>
      <c r="T41" s="430">
        <v>0</v>
      </c>
      <c r="U41" s="430">
        <v>0</v>
      </c>
      <c r="V41" s="430">
        <v>0</v>
      </c>
      <c r="W41" s="430"/>
      <c r="X41" s="430"/>
      <c r="Y41" s="430"/>
      <c r="Z41" s="430">
        <v>0</v>
      </c>
      <c r="AA41" s="430">
        <v>0</v>
      </c>
      <c r="AB41" s="430">
        <v>0</v>
      </c>
      <c r="AC41" s="430">
        <v>0</v>
      </c>
      <c r="AD41" s="430">
        <v>0</v>
      </c>
      <c r="AE41" s="430">
        <v>0</v>
      </c>
      <c r="AF41" s="430">
        <v>0</v>
      </c>
      <c r="AG41" s="430">
        <v>0</v>
      </c>
      <c r="AH41" s="430">
        <v>0</v>
      </c>
      <c r="AI41" s="430">
        <v>0</v>
      </c>
      <c r="AJ41" s="429">
        <v>0</v>
      </c>
      <c r="AK41" s="430">
        <v>0</v>
      </c>
      <c r="AL41" s="429">
        <v>0</v>
      </c>
      <c r="AM41" s="430">
        <v>0</v>
      </c>
      <c r="AN41" s="429">
        <v>0</v>
      </c>
      <c r="AO41" s="429">
        <v>0</v>
      </c>
      <c r="AP41" s="429">
        <v>0</v>
      </c>
      <c r="AQ41" s="429">
        <v>0</v>
      </c>
      <c r="AR41" s="429">
        <v>0</v>
      </c>
      <c r="AS41" s="429">
        <v>0</v>
      </c>
      <c r="AT41" s="429">
        <v>0</v>
      </c>
      <c r="AU41" s="429">
        <v>0</v>
      </c>
      <c r="AV41" s="429">
        <v>0</v>
      </c>
      <c r="AW41" s="429">
        <v>0</v>
      </c>
      <c r="AX41" s="428">
        <v>0</v>
      </c>
      <c r="AY41" s="429">
        <v>0</v>
      </c>
      <c r="AZ41" s="428"/>
      <c r="BA41" s="444">
        <f t="shared" si="71"/>
        <v>0</v>
      </c>
      <c r="BB41" s="444">
        <f t="shared" si="72"/>
        <v>0</v>
      </c>
      <c r="BC41" s="444">
        <f t="shared" si="72"/>
        <v>0</v>
      </c>
      <c r="BD41" s="444">
        <f t="shared" si="73"/>
        <v>0</v>
      </c>
      <c r="BE41" s="444">
        <f t="shared" si="74"/>
        <v>0</v>
      </c>
      <c r="BF41" s="430">
        <v>0</v>
      </c>
      <c r="BG41" s="430">
        <v>0</v>
      </c>
      <c r="BH41" s="430">
        <v>0</v>
      </c>
      <c r="BI41" s="430">
        <v>0</v>
      </c>
      <c r="BJ41" s="430">
        <v>0</v>
      </c>
      <c r="BK41" s="430">
        <v>0</v>
      </c>
      <c r="BL41" s="430">
        <v>0</v>
      </c>
      <c r="BM41" s="430">
        <v>0</v>
      </c>
      <c r="BN41" s="430">
        <v>0</v>
      </c>
      <c r="BO41" s="430">
        <v>0</v>
      </c>
      <c r="BP41" s="430">
        <v>0</v>
      </c>
      <c r="BQ41" s="430">
        <v>0</v>
      </c>
      <c r="BR41" s="430">
        <v>0</v>
      </c>
      <c r="BS41" s="430">
        <v>0</v>
      </c>
      <c r="BT41" s="430">
        <v>0</v>
      </c>
      <c r="BU41" s="430">
        <v>0</v>
      </c>
      <c r="BV41" s="430">
        <v>0</v>
      </c>
      <c r="BW41" s="430">
        <v>0</v>
      </c>
      <c r="BX41" s="430">
        <v>0</v>
      </c>
      <c r="BY41" s="430">
        <v>0</v>
      </c>
      <c r="BZ41" s="430">
        <v>0</v>
      </c>
      <c r="CA41" s="430">
        <v>0</v>
      </c>
      <c r="CB41" s="430">
        <v>0</v>
      </c>
      <c r="CC41" s="430">
        <v>0</v>
      </c>
      <c r="CD41" s="430">
        <v>0</v>
      </c>
      <c r="CE41" s="430">
        <f>+CC41+CA41+BY41+BW41+BU41+BS41+BQ41+BO41+BM41+BK41+BI41+BG41</f>
        <v>0</v>
      </c>
      <c r="CF41" s="430">
        <f t="shared" si="75"/>
        <v>0</v>
      </c>
      <c r="CG41" s="430">
        <f t="shared" si="75"/>
        <v>0</v>
      </c>
      <c r="CH41" s="430">
        <f t="shared" si="76"/>
        <v>0</v>
      </c>
      <c r="CI41" s="430">
        <f t="shared" si="77"/>
        <v>0</v>
      </c>
      <c r="CJ41" s="430">
        <v>0</v>
      </c>
      <c r="CK41" s="430">
        <v>0</v>
      </c>
      <c r="CL41" s="430">
        <v>0</v>
      </c>
      <c r="CM41" s="430">
        <v>0</v>
      </c>
      <c r="CN41" s="430">
        <v>0</v>
      </c>
      <c r="CO41" s="430">
        <v>0</v>
      </c>
      <c r="CP41" s="430">
        <v>0</v>
      </c>
      <c r="CQ41" s="430">
        <v>0</v>
      </c>
      <c r="CR41" s="429">
        <v>0</v>
      </c>
      <c r="CS41" s="430">
        <v>0</v>
      </c>
      <c r="CT41" s="430">
        <v>0</v>
      </c>
      <c r="CU41" s="430">
        <v>0</v>
      </c>
      <c r="CV41" s="430">
        <v>0</v>
      </c>
      <c r="CW41" s="430">
        <v>0</v>
      </c>
      <c r="CX41" s="430">
        <v>0</v>
      </c>
      <c r="CY41" s="430">
        <v>0</v>
      </c>
      <c r="CZ41" s="430">
        <v>0</v>
      </c>
      <c r="DA41" s="430">
        <v>0</v>
      </c>
      <c r="DB41" s="430">
        <v>0</v>
      </c>
      <c r="DC41" s="430">
        <v>0</v>
      </c>
      <c r="DD41" s="430">
        <v>0</v>
      </c>
      <c r="DE41" s="430">
        <v>0</v>
      </c>
      <c r="DF41" s="430">
        <v>0</v>
      </c>
      <c r="DG41" s="430">
        <v>0</v>
      </c>
      <c r="DH41" s="429">
        <v>0</v>
      </c>
      <c r="DI41" s="430">
        <f t="shared" si="78"/>
        <v>0</v>
      </c>
      <c r="DJ41" s="430">
        <f t="shared" si="8"/>
        <v>0</v>
      </c>
      <c r="DK41" s="430">
        <f t="shared" si="9"/>
        <v>0</v>
      </c>
      <c r="DL41" s="430">
        <f t="shared" si="79"/>
        <v>0</v>
      </c>
      <c r="DM41" s="430">
        <f t="shared" si="79"/>
        <v>0</v>
      </c>
      <c r="DN41" s="430"/>
      <c r="DO41" s="430"/>
      <c r="DP41" s="430"/>
      <c r="DQ41" s="430"/>
      <c r="DR41" s="430"/>
      <c r="DS41" s="445"/>
      <c r="DT41" s="445"/>
      <c r="DU41" s="430"/>
      <c r="DV41" s="430"/>
      <c r="DW41" s="430"/>
      <c r="DX41" s="430"/>
      <c r="DY41" s="430"/>
      <c r="DZ41" s="430"/>
      <c r="EA41" s="430"/>
      <c r="EB41" s="430"/>
      <c r="EC41" s="430"/>
      <c r="ED41" s="430"/>
      <c r="EE41" s="430"/>
      <c r="EF41" s="430"/>
      <c r="EG41" s="430"/>
      <c r="EH41" s="430"/>
      <c r="EI41" s="430"/>
      <c r="EJ41" s="430"/>
      <c r="EK41" s="430"/>
      <c r="EL41" s="430"/>
      <c r="EM41" s="432"/>
      <c r="EN41" s="432">
        <f t="shared" si="22"/>
        <v>0</v>
      </c>
      <c r="EO41" s="432">
        <f t="shared" si="23"/>
        <v>0</v>
      </c>
      <c r="EP41" s="432"/>
      <c r="EQ41" s="464"/>
      <c r="ER41" s="433">
        <f t="shared" si="28"/>
        <v>0</v>
      </c>
      <c r="ES41" s="134" t="s">
        <v>713</v>
      </c>
      <c r="ET41" s="134" t="s">
        <v>713</v>
      </c>
      <c r="EU41" s="433">
        <f>IFERROR((+EO41+DM41+CI41+BE41+AA41)/(Z41+BD41+CH41+DL41+EN41),0)</f>
        <v>0</v>
      </c>
      <c r="EV41" s="433">
        <f t="shared" si="13"/>
        <v>0</v>
      </c>
      <c r="EW41" s="588"/>
      <c r="EX41" s="579"/>
      <c r="EY41" s="579"/>
      <c r="EZ41" s="588"/>
      <c r="FA41" s="578"/>
      <c r="FB41" s="225"/>
    </row>
    <row r="42" spans="1:158" ht="24.75" customHeight="1" x14ac:dyDescent="0.25">
      <c r="A42" s="612"/>
      <c r="B42" s="571"/>
      <c r="C42" s="550"/>
      <c r="D42" s="550"/>
      <c r="E42" s="542"/>
      <c r="F42" s="230" t="s">
        <v>330</v>
      </c>
      <c r="G42" s="434">
        <f>AA42+BE42+CI42+DM42+EP42</f>
        <v>119177916.79912977</v>
      </c>
      <c r="H42" s="435">
        <v>0</v>
      </c>
      <c r="I42" s="435"/>
      <c r="J42" s="435"/>
      <c r="K42" s="435">
        <v>0</v>
      </c>
      <c r="L42" s="435">
        <v>0</v>
      </c>
      <c r="M42" s="435">
        <v>0</v>
      </c>
      <c r="N42" s="435">
        <v>0</v>
      </c>
      <c r="O42" s="435">
        <v>0</v>
      </c>
      <c r="P42" s="435">
        <v>0</v>
      </c>
      <c r="Q42" s="435">
        <v>0</v>
      </c>
      <c r="R42" s="435">
        <v>0</v>
      </c>
      <c r="S42" s="435">
        <v>0</v>
      </c>
      <c r="T42" s="435">
        <v>0</v>
      </c>
      <c r="U42" s="435">
        <v>0</v>
      </c>
      <c r="V42" s="435">
        <v>0</v>
      </c>
      <c r="W42" s="435"/>
      <c r="X42" s="435"/>
      <c r="Y42" s="435"/>
      <c r="Z42" s="435">
        <v>0</v>
      </c>
      <c r="AA42" s="435">
        <v>0</v>
      </c>
      <c r="AB42" s="435">
        <v>39950808.233999997</v>
      </c>
      <c r="AC42" s="434">
        <v>10204000</v>
      </c>
      <c r="AD42" s="434">
        <v>10204000</v>
      </c>
      <c r="AE42" s="434">
        <v>15374500</v>
      </c>
      <c r="AF42" s="434">
        <v>15374500</v>
      </c>
      <c r="AG42" s="434">
        <v>4374900</v>
      </c>
      <c r="AH42" s="435">
        <v>4374900</v>
      </c>
      <c r="AI42" s="434">
        <v>3371400</v>
      </c>
      <c r="AJ42" s="435">
        <v>3371400</v>
      </c>
      <c r="AK42" s="434">
        <v>1764706</v>
      </c>
      <c r="AL42" s="435">
        <v>1764706.0900000036</v>
      </c>
      <c r="AM42" s="435">
        <v>0</v>
      </c>
      <c r="AN42" s="435">
        <v>4861000</v>
      </c>
      <c r="AO42" s="435">
        <v>4861301.9099999964</v>
      </c>
      <c r="AP42" s="435"/>
      <c r="AQ42" s="435"/>
      <c r="AR42" s="435"/>
      <c r="AS42" s="435"/>
      <c r="AT42" s="435"/>
      <c r="AU42" s="435">
        <v>-302</v>
      </c>
      <c r="AV42" s="435"/>
      <c r="AW42" s="435"/>
      <c r="AX42" s="435"/>
      <c r="AY42" s="435"/>
      <c r="AZ42" s="434"/>
      <c r="BA42" s="435">
        <f t="shared" si="71"/>
        <v>39950505.909999996</v>
      </c>
      <c r="BB42" s="435">
        <f t="shared" si="72"/>
        <v>39950505.909999996</v>
      </c>
      <c r="BC42" s="435">
        <f t="shared" si="72"/>
        <v>39950506.090000004</v>
      </c>
      <c r="BD42" s="435">
        <f t="shared" si="73"/>
        <v>39950505.909999996</v>
      </c>
      <c r="BE42" s="435">
        <f t="shared" si="74"/>
        <v>39950506.090000004</v>
      </c>
      <c r="BF42" s="435">
        <v>19042789.949999999</v>
      </c>
      <c r="BG42" s="435">
        <v>2032061.25</v>
      </c>
      <c r="BH42" s="435">
        <v>2046101</v>
      </c>
      <c r="BI42" s="435"/>
      <c r="BJ42" s="435"/>
      <c r="BK42" s="435"/>
      <c r="BL42" s="435">
        <v>391560</v>
      </c>
      <c r="BM42" s="435">
        <v>17142293.699999999</v>
      </c>
      <c r="BN42" s="436">
        <v>452015</v>
      </c>
      <c r="BO42" s="436"/>
      <c r="BP42" s="436">
        <v>15481532</v>
      </c>
      <c r="BQ42" s="436"/>
      <c r="BR42" s="436">
        <v>803147</v>
      </c>
      <c r="BS42" s="436"/>
      <c r="BT42" s="436"/>
      <c r="BU42" s="436"/>
      <c r="BV42" s="436"/>
      <c r="BW42" s="436"/>
      <c r="BX42" s="436"/>
      <c r="BY42" s="436"/>
      <c r="BZ42" s="436"/>
      <c r="CA42" s="436"/>
      <c r="CB42" s="436"/>
      <c r="CC42" s="436"/>
      <c r="CD42" s="436"/>
      <c r="CE42" s="435">
        <f>+CC42+CA42+BY42+BW42+BU42+BS42+BQ42+BO42+BM42+BK42+BI42+BG42</f>
        <v>19174354.949999999</v>
      </c>
      <c r="CF42" s="435">
        <f t="shared" si="75"/>
        <v>19174354.949999999</v>
      </c>
      <c r="CG42" s="435">
        <f t="shared" si="75"/>
        <v>19174355</v>
      </c>
      <c r="CH42" s="435">
        <f t="shared" si="76"/>
        <v>19174354.949999999</v>
      </c>
      <c r="CI42" s="435">
        <f t="shared" si="77"/>
        <v>19174355</v>
      </c>
      <c r="CJ42" s="435">
        <v>60053056</v>
      </c>
      <c r="CK42" s="435">
        <v>11999000</v>
      </c>
      <c r="CL42" s="435">
        <v>11999000</v>
      </c>
      <c r="CM42" s="435">
        <v>20570305</v>
      </c>
      <c r="CN42" s="435">
        <v>20570305</v>
      </c>
      <c r="CO42" s="435">
        <v>5094833.2240286693</v>
      </c>
      <c r="CP42" s="435">
        <v>5094833</v>
      </c>
      <c r="CQ42" s="435">
        <v>22388917.775971331</v>
      </c>
      <c r="CR42" s="438">
        <v>8445450</v>
      </c>
      <c r="CS42" s="435"/>
      <c r="CT42" s="435">
        <v>9211566.7751672864</v>
      </c>
      <c r="CU42" s="435"/>
      <c r="CV42" s="435">
        <v>4731900.9339624792</v>
      </c>
      <c r="CW42" s="435"/>
      <c r="CX42" s="479"/>
      <c r="CY42" s="479"/>
      <c r="CZ42" s="479"/>
      <c r="DA42" s="479"/>
      <c r="DB42" s="479"/>
      <c r="DC42" s="479"/>
      <c r="DD42" s="479"/>
      <c r="DE42" s="479"/>
      <c r="DF42" s="479"/>
      <c r="DG42" s="479"/>
      <c r="DH42" s="440"/>
      <c r="DI42" s="479">
        <f t="shared" si="78"/>
        <v>60053056</v>
      </c>
      <c r="DJ42" s="479">
        <f t="shared" si="8"/>
        <v>60053056</v>
      </c>
      <c r="DK42" s="479">
        <f>+CL42+CN42+CP42+CR42+CT42+CV42+CX42+CZ42+DB42+DD42+DF42</f>
        <v>60053055.709129766</v>
      </c>
      <c r="DL42" s="479">
        <f t="shared" si="79"/>
        <v>60053056</v>
      </c>
      <c r="DM42" s="479">
        <f t="shared" si="79"/>
        <v>60053055.709129766</v>
      </c>
      <c r="DN42" s="479"/>
      <c r="DO42" s="436"/>
      <c r="DP42" s="436"/>
      <c r="DQ42" s="436"/>
      <c r="DR42" s="436"/>
      <c r="DS42" s="441"/>
      <c r="DT42" s="441"/>
      <c r="DU42" s="436"/>
      <c r="DV42" s="436"/>
      <c r="DW42" s="436"/>
      <c r="DX42" s="436"/>
      <c r="DY42" s="436"/>
      <c r="DZ42" s="436"/>
      <c r="EA42" s="436"/>
      <c r="EB42" s="436"/>
      <c r="EC42" s="436"/>
      <c r="ED42" s="436"/>
      <c r="EE42" s="436"/>
      <c r="EF42" s="436"/>
      <c r="EG42" s="436"/>
      <c r="EH42" s="436"/>
      <c r="EI42" s="436"/>
      <c r="EJ42" s="436"/>
      <c r="EK42" s="436"/>
      <c r="EL42" s="436"/>
      <c r="EM42" s="442"/>
      <c r="EN42" s="442">
        <f t="shared" si="22"/>
        <v>0</v>
      </c>
      <c r="EO42" s="442">
        <f t="shared" si="23"/>
        <v>0</v>
      </c>
      <c r="EP42" s="442"/>
      <c r="EQ42" s="441"/>
      <c r="ER42" s="433">
        <f t="shared" si="28"/>
        <v>0</v>
      </c>
      <c r="ES42" s="134" t="s">
        <v>713</v>
      </c>
      <c r="ET42" s="134" t="s">
        <v>713</v>
      </c>
      <c r="EU42" s="433">
        <f t="shared" ref="EU42:EU45" si="80">(+EO42+DM42+CI42+BE42+AA42)/(Z42+BD42+CH42+DL42+EN42)</f>
        <v>0.99999999948924911</v>
      </c>
      <c r="EV42" s="433">
        <f t="shared" si="13"/>
        <v>1</v>
      </c>
      <c r="EW42" s="588"/>
      <c r="EX42" s="579"/>
      <c r="EY42" s="579"/>
      <c r="EZ42" s="588"/>
      <c r="FA42" s="578"/>
      <c r="FB42" s="225"/>
    </row>
    <row r="43" spans="1:158" ht="24.75" customHeight="1" thickBot="1" x14ac:dyDescent="0.3">
      <c r="A43" s="612"/>
      <c r="B43" s="571"/>
      <c r="C43" s="550"/>
      <c r="D43" s="550"/>
      <c r="E43" s="542"/>
      <c r="F43" s="231" t="s">
        <v>331</v>
      </c>
      <c r="G43" s="448">
        <f>+AA43+BE43+CE43+CJ43+DN43</f>
        <v>1.0010000000000001</v>
      </c>
      <c r="H43" s="448">
        <v>0.1</v>
      </c>
      <c r="I43" s="448"/>
      <c r="J43" s="449"/>
      <c r="K43" s="448">
        <v>0.1</v>
      </c>
      <c r="L43" s="486">
        <f>L38</f>
        <v>0</v>
      </c>
      <c r="M43" s="448">
        <f>+M38</f>
        <v>0.1</v>
      </c>
      <c r="N43" s="448">
        <f>N38</f>
        <v>0</v>
      </c>
      <c r="O43" s="448" t="s">
        <v>340</v>
      </c>
      <c r="P43" s="448">
        <f t="shared" ref="P43:V43" si="81">+P38</f>
        <v>0.01</v>
      </c>
      <c r="Q43" s="448">
        <f t="shared" si="81"/>
        <v>0.1</v>
      </c>
      <c r="R43" s="448">
        <f t="shared" si="81"/>
        <v>0.01</v>
      </c>
      <c r="S43" s="448">
        <f t="shared" si="81"/>
        <v>0.1</v>
      </c>
      <c r="T43" s="448">
        <f t="shared" si="81"/>
        <v>7.0000000000000007E-2</v>
      </c>
      <c r="U43" s="448">
        <f t="shared" si="81"/>
        <v>0.1</v>
      </c>
      <c r="V43" s="448">
        <f t="shared" si="81"/>
        <v>0.1</v>
      </c>
      <c r="W43" s="449"/>
      <c r="X43" s="449"/>
      <c r="Y43" s="449"/>
      <c r="Z43" s="448">
        <f t="shared" ref="Z43:AZ43" si="82">+Z38</f>
        <v>0.1</v>
      </c>
      <c r="AA43" s="448">
        <f t="shared" si="82"/>
        <v>0.1</v>
      </c>
      <c r="AB43" s="448">
        <f t="shared" si="82"/>
        <v>0.8</v>
      </c>
      <c r="AC43" s="448">
        <f t="shared" si="82"/>
        <v>0.04</v>
      </c>
      <c r="AD43" s="448">
        <f t="shared" si="82"/>
        <v>0.1</v>
      </c>
      <c r="AE43" s="448">
        <f t="shared" si="82"/>
        <v>0.05</v>
      </c>
      <c r="AF43" s="448">
        <f t="shared" si="82"/>
        <v>0.15</v>
      </c>
      <c r="AG43" s="448">
        <f t="shared" si="82"/>
        <v>0.06</v>
      </c>
      <c r="AH43" s="448">
        <f t="shared" si="82"/>
        <v>0.2</v>
      </c>
      <c r="AI43" s="448">
        <f t="shared" si="82"/>
        <v>0.06</v>
      </c>
      <c r="AJ43" s="448">
        <f t="shared" si="82"/>
        <v>2.0999999999999998E-2</v>
      </c>
      <c r="AK43" s="448">
        <f t="shared" si="82"/>
        <v>0.13</v>
      </c>
      <c r="AL43" s="448">
        <f t="shared" si="82"/>
        <v>0.25000000000000006</v>
      </c>
      <c r="AM43" s="448">
        <f t="shared" si="82"/>
        <v>0.06</v>
      </c>
      <c r="AN43" s="448">
        <f t="shared" si="82"/>
        <v>0</v>
      </c>
      <c r="AO43" s="448">
        <f t="shared" si="82"/>
        <v>0.06</v>
      </c>
      <c r="AP43" s="448">
        <f t="shared" si="82"/>
        <v>0</v>
      </c>
      <c r="AQ43" s="448">
        <f t="shared" si="82"/>
        <v>0.06</v>
      </c>
      <c r="AR43" s="448">
        <f t="shared" si="82"/>
        <v>0</v>
      </c>
      <c r="AS43" s="448">
        <f t="shared" si="82"/>
        <v>0.06</v>
      </c>
      <c r="AT43" s="448">
        <f t="shared" si="82"/>
        <v>0.02</v>
      </c>
      <c r="AU43" s="448">
        <f t="shared" si="82"/>
        <v>0.06</v>
      </c>
      <c r="AV43" s="448">
        <f t="shared" si="82"/>
        <v>0.06</v>
      </c>
      <c r="AW43" s="448">
        <f t="shared" si="82"/>
        <v>0.06</v>
      </c>
      <c r="AX43" s="448">
        <f t="shared" si="82"/>
        <v>0</v>
      </c>
      <c r="AY43" s="448">
        <f t="shared" si="82"/>
        <v>0.1</v>
      </c>
      <c r="AZ43" s="448">
        <f t="shared" si="82"/>
        <v>0</v>
      </c>
      <c r="BA43" s="448">
        <f t="shared" si="71"/>
        <v>0.80000000000000016</v>
      </c>
      <c r="BB43" s="448">
        <f t="shared" si="72"/>
        <v>0.80000000000000016</v>
      </c>
      <c r="BC43" s="448">
        <f t="shared" si="72"/>
        <v>0.80100000000000016</v>
      </c>
      <c r="BD43" s="448">
        <f t="shared" si="73"/>
        <v>0.80000000000000016</v>
      </c>
      <c r="BE43" s="448">
        <f t="shared" si="74"/>
        <v>0.80100000000000016</v>
      </c>
      <c r="BF43" s="448">
        <v>9.9999999999999992E-2</v>
      </c>
      <c r="BG43" s="448">
        <v>0</v>
      </c>
      <c r="BH43" s="448">
        <v>0</v>
      </c>
      <c r="BI43" s="448">
        <v>0.01</v>
      </c>
      <c r="BJ43" s="448">
        <v>0.01</v>
      </c>
      <c r="BK43" s="448">
        <v>0.01</v>
      </c>
      <c r="BL43" s="448">
        <v>0.01</v>
      </c>
      <c r="BM43" s="448">
        <v>0.01</v>
      </c>
      <c r="BN43" s="448">
        <v>0.01</v>
      </c>
      <c r="BO43" s="448">
        <v>0.01</v>
      </c>
      <c r="BP43" s="448">
        <v>0.01</v>
      </c>
      <c r="BQ43" s="448">
        <v>0.01</v>
      </c>
      <c r="BR43" s="448">
        <v>0.01</v>
      </c>
      <c r="BS43" s="448">
        <v>0.01</v>
      </c>
      <c r="BT43" s="448">
        <v>0.01</v>
      </c>
      <c r="BU43" s="448">
        <v>0.01</v>
      </c>
      <c r="BV43" s="448">
        <v>0.01</v>
      </c>
      <c r="BW43" s="448">
        <v>0.01</v>
      </c>
      <c r="BX43" s="448">
        <v>0.01</v>
      </c>
      <c r="BY43" s="448">
        <v>0.01</v>
      </c>
      <c r="BZ43" s="448">
        <v>0.01</v>
      </c>
      <c r="CA43" s="448">
        <v>0.01</v>
      </c>
      <c r="CB43" s="448">
        <v>0</v>
      </c>
      <c r="CC43" s="448">
        <v>0</v>
      </c>
      <c r="CD43" s="448">
        <v>9.999999999999995E-3</v>
      </c>
      <c r="CE43" s="448">
        <f>+CC43+CA43+BY43+BW43+BU43+BS43+BQ43+BO43+BM43+BK43+BI43+BG43</f>
        <v>9.9999999999999992E-2</v>
      </c>
      <c r="CF43" s="448">
        <f t="shared" si="75"/>
        <v>9.9999999999999992E-2</v>
      </c>
      <c r="CG43" s="448">
        <f t="shared" si="75"/>
        <v>9.9999999999999992E-2</v>
      </c>
      <c r="CH43" s="448">
        <f t="shared" si="76"/>
        <v>9.9999999999999992E-2</v>
      </c>
      <c r="CI43" s="448">
        <f t="shared" si="77"/>
        <v>9.9999999999999992E-2</v>
      </c>
      <c r="CJ43" s="448">
        <v>0</v>
      </c>
      <c r="CK43" s="448">
        <v>0</v>
      </c>
      <c r="CL43" s="448">
        <v>0</v>
      </c>
      <c r="CM43" s="448">
        <v>0</v>
      </c>
      <c r="CN43" s="448">
        <v>0</v>
      </c>
      <c r="CO43" s="448">
        <v>0</v>
      </c>
      <c r="CP43" s="448">
        <v>0</v>
      </c>
      <c r="CQ43" s="448">
        <v>0</v>
      </c>
      <c r="CR43" s="448">
        <v>0</v>
      </c>
      <c r="CS43" s="448">
        <v>0</v>
      </c>
      <c r="CT43" s="448">
        <v>0</v>
      </c>
      <c r="CU43" s="448">
        <v>0</v>
      </c>
      <c r="CV43" s="448">
        <v>0</v>
      </c>
      <c r="CW43" s="448">
        <v>0</v>
      </c>
      <c r="CX43" s="448">
        <v>0</v>
      </c>
      <c r="CY43" s="448">
        <v>0</v>
      </c>
      <c r="CZ43" s="448">
        <v>0</v>
      </c>
      <c r="DA43" s="448">
        <v>0</v>
      </c>
      <c r="DB43" s="448">
        <v>0</v>
      </c>
      <c r="DC43" s="448">
        <v>0</v>
      </c>
      <c r="DD43" s="448">
        <v>0</v>
      </c>
      <c r="DE43" s="448">
        <v>0</v>
      </c>
      <c r="DF43" s="448">
        <v>0</v>
      </c>
      <c r="DG43" s="448">
        <v>0</v>
      </c>
      <c r="DH43" s="448">
        <v>0</v>
      </c>
      <c r="DI43" s="448">
        <f t="shared" si="78"/>
        <v>0</v>
      </c>
      <c r="DJ43" s="448">
        <f t="shared" si="8"/>
        <v>0</v>
      </c>
      <c r="DK43" s="448">
        <f t="shared" si="9"/>
        <v>0</v>
      </c>
      <c r="DL43" s="448">
        <f t="shared" si="79"/>
        <v>0</v>
      </c>
      <c r="DM43" s="448">
        <f t="shared" si="79"/>
        <v>0</v>
      </c>
      <c r="DN43" s="448"/>
      <c r="DO43" s="450"/>
      <c r="DP43" s="450"/>
      <c r="DQ43" s="450"/>
      <c r="DR43" s="450"/>
      <c r="DS43" s="451"/>
      <c r="DT43" s="451"/>
      <c r="DU43" s="450"/>
      <c r="DV43" s="450"/>
      <c r="DW43" s="450"/>
      <c r="DX43" s="450"/>
      <c r="DY43" s="450"/>
      <c r="DZ43" s="450"/>
      <c r="EA43" s="450"/>
      <c r="EB43" s="450"/>
      <c r="EC43" s="450"/>
      <c r="ED43" s="450"/>
      <c r="EE43" s="450"/>
      <c r="EF43" s="450"/>
      <c r="EG43" s="450"/>
      <c r="EH43" s="450"/>
      <c r="EI43" s="450"/>
      <c r="EJ43" s="450"/>
      <c r="EK43" s="450"/>
      <c r="EL43" s="450"/>
      <c r="EM43" s="452"/>
      <c r="EN43" s="452">
        <f t="shared" si="22"/>
        <v>0</v>
      </c>
      <c r="EO43" s="452">
        <f t="shared" si="23"/>
        <v>0</v>
      </c>
      <c r="EP43" s="452"/>
      <c r="EQ43" s="466"/>
      <c r="ER43" s="454">
        <f t="shared" si="28"/>
        <v>0</v>
      </c>
      <c r="ES43" s="135" t="s">
        <v>713</v>
      </c>
      <c r="ET43" s="135" t="s">
        <v>713</v>
      </c>
      <c r="EU43" s="454">
        <f t="shared" si="80"/>
        <v>1.0009999999999999</v>
      </c>
      <c r="EV43" s="454">
        <f t="shared" si="13"/>
        <v>1</v>
      </c>
      <c r="EW43" s="588"/>
      <c r="EX43" s="579"/>
      <c r="EY43" s="579"/>
      <c r="EZ43" s="588"/>
      <c r="FA43" s="578"/>
      <c r="FB43" s="225"/>
    </row>
    <row r="44" spans="1:158" ht="24.75" customHeight="1" thickBot="1" x14ac:dyDescent="0.3">
      <c r="A44" s="612"/>
      <c r="B44" s="583"/>
      <c r="C44" s="585"/>
      <c r="D44" s="585"/>
      <c r="E44" s="590"/>
      <c r="F44" s="232" t="s">
        <v>332</v>
      </c>
      <c r="G44" s="233">
        <f t="shared" ref="G44:EL44" si="83">G39+G42</f>
        <v>2261658467.79913</v>
      </c>
      <c r="H44" s="234">
        <f t="shared" si="83"/>
        <v>100000000</v>
      </c>
      <c r="I44" s="234">
        <f t="shared" si="83"/>
        <v>0</v>
      </c>
      <c r="J44" s="234">
        <f t="shared" si="83"/>
        <v>0</v>
      </c>
      <c r="K44" s="234">
        <f t="shared" si="83"/>
        <v>100000000</v>
      </c>
      <c r="L44" s="234">
        <f t="shared" si="83"/>
        <v>14583000</v>
      </c>
      <c r="M44" s="234">
        <f t="shared" si="83"/>
        <v>100000000</v>
      </c>
      <c r="N44" s="234">
        <f t="shared" si="83"/>
        <v>55399000</v>
      </c>
      <c r="O44" s="234">
        <f t="shared" si="83"/>
        <v>100000000</v>
      </c>
      <c r="P44" s="234">
        <f t="shared" si="83"/>
        <v>69982000</v>
      </c>
      <c r="Q44" s="234">
        <f t="shared" si="83"/>
        <v>100000000</v>
      </c>
      <c r="R44" s="234">
        <f t="shared" si="83"/>
        <v>69982000</v>
      </c>
      <c r="S44" s="234">
        <f t="shared" si="83"/>
        <v>100000000</v>
      </c>
      <c r="T44" s="234">
        <f t="shared" si="83"/>
        <v>72501850</v>
      </c>
      <c r="U44" s="234">
        <f t="shared" si="83"/>
        <v>87566850</v>
      </c>
      <c r="V44" s="234">
        <f t="shared" si="83"/>
        <v>87566850</v>
      </c>
      <c r="W44" s="234">
        <f t="shared" si="83"/>
        <v>0</v>
      </c>
      <c r="X44" s="234">
        <f t="shared" si="83"/>
        <v>0</v>
      </c>
      <c r="Y44" s="234">
        <f t="shared" si="83"/>
        <v>0</v>
      </c>
      <c r="Z44" s="234">
        <f t="shared" si="83"/>
        <v>87566850</v>
      </c>
      <c r="AA44" s="234">
        <f t="shared" si="83"/>
        <v>87566850</v>
      </c>
      <c r="AB44" s="234">
        <f t="shared" si="83"/>
        <v>1989950808.234</v>
      </c>
      <c r="AC44" s="234">
        <f t="shared" si="83"/>
        <v>10204000</v>
      </c>
      <c r="AD44" s="234">
        <f t="shared" si="83"/>
        <v>10204000</v>
      </c>
      <c r="AE44" s="234">
        <f t="shared" si="83"/>
        <v>31417000</v>
      </c>
      <c r="AF44" s="234">
        <f t="shared" si="83"/>
        <v>31417000</v>
      </c>
      <c r="AG44" s="234">
        <f t="shared" si="83"/>
        <v>4374900</v>
      </c>
      <c r="AH44" s="234">
        <f t="shared" si="83"/>
        <v>4374900</v>
      </c>
      <c r="AI44" s="234">
        <f t="shared" si="83"/>
        <v>3371400</v>
      </c>
      <c r="AJ44" s="234">
        <f t="shared" si="83"/>
        <v>3371400</v>
      </c>
      <c r="AK44" s="234">
        <f t="shared" si="83"/>
        <v>1764706</v>
      </c>
      <c r="AL44" s="234">
        <f t="shared" si="83"/>
        <v>1764706.0900000036</v>
      </c>
      <c r="AM44" s="234">
        <f t="shared" si="83"/>
        <v>0</v>
      </c>
      <c r="AN44" s="234">
        <f t="shared" si="83"/>
        <v>38818500</v>
      </c>
      <c r="AO44" s="234">
        <f t="shared" si="83"/>
        <v>4861301.9099999964</v>
      </c>
      <c r="AP44" s="234">
        <f t="shared" si="83"/>
        <v>0</v>
      </c>
      <c r="AQ44" s="234">
        <f t="shared" si="83"/>
        <v>0</v>
      </c>
      <c r="AR44" s="234">
        <f t="shared" si="83"/>
        <v>0</v>
      </c>
      <c r="AS44" s="234">
        <f t="shared" si="83"/>
        <v>33957500</v>
      </c>
      <c r="AT44" s="234">
        <f t="shared" si="83"/>
        <v>0</v>
      </c>
      <c r="AU44" s="234">
        <f t="shared" si="83"/>
        <v>1034002698</v>
      </c>
      <c r="AV44" s="234">
        <f t="shared" si="83"/>
        <v>1034003000</v>
      </c>
      <c r="AW44" s="234">
        <f t="shared" si="83"/>
        <v>0</v>
      </c>
      <c r="AX44" s="234">
        <f t="shared" si="83"/>
        <v>0</v>
      </c>
      <c r="AY44" s="234">
        <f t="shared" si="83"/>
        <v>0</v>
      </c>
      <c r="AZ44" s="234">
        <f t="shared" si="83"/>
        <v>0</v>
      </c>
      <c r="BA44" s="234">
        <f t="shared" si="83"/>
        <v>1123953505.9100001</v>
      </c>
      <c r="BB44" s="234">
        <f t="shared" si="83"/>
        <v>1123953505.9100001</v>
      </c>
      <c r="BC44" s="234">
        <f t="shared" si="83"/>
        <v>1123953506.0899999</v>
      </c>
      <c r="BD44" s="234">
        <f t="shared" si="83"/>
        <v>1123953505.9100001</v>
      </c>
      <c r="BE44" s="234">
        <f t="shared" si="83"/>
        <v>1123953506.0899999</v>
      </c>
      <c r="BF44" s="234">
        <f t="shared" si="83"/>
        <v>994287789.95000005</v>
      </c>
      <c r="BG44" s="234">
        <f t="shared" si="83"/>
        <v>299102728.25</v>
      </c>
      <c r="BH44" s="234">
        <f t="shared" si="83"/>
        <v>297664768</v>
      </c>
      <c r="BI44" s="234">
        <f t="shared" si="83"/>
        <v>0</v>
      </c>
      <c r="BJ44" s="234">
        <f t="shared" si="83"/>
        <v>0</v>
      </c>
      <c r="BK44" s="234">
        <f t="shared" si="83"/>
        <v>0</v>
      </c>
      <c r="BL44" s="234">
        <f t="shared" si="83"/>
        <v>391560</v>
      </c>
      <c r="BM44" s="234">
        <f t="shared" si="83"/>
        <v>17142293.699999999</v>
      </c>
      <c r="BN44" s="234">
        <f t="shared" si="83"/>
        <v>452015</v>
      </c>
      <c r="BO44" s="234">
        <f t="shared" si="83"/>
        <v>0</v>
      </c>
      <c r="BP44" s="234">
        <f t="shared" si="83"/>
        <v>15481532</v>
      </c>
      <c r="BQ44" s="234">
        <f t="shared" si="83"/>
        <v>0</v>
      </c>
      <c r="BR44" s="234">
        <f t="shared" si="83"/>
        <v>803147</v>
      </c>
      <c r="BS44" s="234">
        <f t="shared" si="83"/>
        <v>668548000</v>
      </c>
      <c r="BT44" s="234">
        <f t="shared" si="83"/>
        <v>0</v>
      </c>
      <c r="BU44" s="234">
        <f t="shared" si="83"/>
        <v>0</v>
      </c>
      <c r="BV44" s="234">
        <f t="shared" si="83"/>
        <v>0</v>
      </c>
      <c r="BW44" s="234">
        <f t="shared" si="83"/>
        <v>0</v>
      </c>
      <c r="BX44" s="234">
        <f t="shared" si="83"/>
        <v>0</v>
      </c>
      <c r="BY44" s="234">
        <f t="shared" si="83"/>
        <v>4333333</v>
      </c>
      <c r="BZ44" s="234">
        <f t="shared" si="83"/>
        <v>0</v>
      </c>
      <c r="CA44" s="234">
        <f t="shared" si="83"/>
        <v>0</v>
      </c>
      <c r="CB44" s="234">
        <f t="shared" si="83"/>
        <v>0</v>
      </c>
      <c r="CC44" s="234">
        <f t="shared" si="83"/>
        <v>959667</v>
      </c>
      <c r="CD44" s="234">
        <f t="shared" si="83"/>
        <v>675292034</v>
      </c>
      <c r="CE44" s="234">
        <f t="shared" si="83"/>
        <v>990086021.95000005</v>
      </c>
      <c r="CF44" s="234">
        <f t="shared" si="83"/>
        <v>990086021.95000005</v>
      </c>
      <c r="CG44" s="234">
        <f t="shared" si="83"/>
        <v>990085056</v>
      </c>
      <c r="CH44" s="234">
        <f t="shared" si="83"/>
        <v>990086021.95000005</v>
      </c>
      <c r="CI44" s="234">
        <f t="shared" si="83"/>
        <v>990085056</v>
      </c>
      <c r="CJ44" s="234">
        <f t="shared" si="83"/>
        <v>60053056</v>
      </c>
      <c r="CK44" s="234">
        <f t="shared" si="83"/>
        <v>11999000</v>
      </c>
      <c r="CL44" s="234">
        <f t="shared" si="83"/>
        <v>11999000</v>
      </c>
      <c r="CM44" s="234">
        <f t="shared" si="83"/>
        <v>20570305</v>
      </c>
      <c r="CN44" s="234">
        <f t="shared" si="83"/>
        <v>20570305</v>
      </c>
      <c r="CO44" s="234">
        <f t="shared" si="83"/>
        <v>5094833.2240286693</v>
      </c>
      <c r="CP44" s="234">
        <f t="shared" si="83"/>
        <v>5094833</v>
      </c>
      <c r="CQ44" s="234">
        <f t="shared" si="83"/>
        <v>22388917.775971331</v>
      </c>
      <c r="CR44" s="234">
        <f t="shared" si="83"/>
        <v>8445450</v>
      </c>
      <c r="CS44" s="234">
        <f t="shared" si="83"/>
        <v>0</v>
      </c>
      <c r="CT44" s="234">
        <f t="shared" si="83"/>
        <v>9211566.7751672864</v>
      </c>
      <c r="CU44" s="234">
        <f t="shared" si="83"/>
        <v>0</v>
      </c>
      <c r="CV44" s="234">
        <f t="shared" si="83"/>
        <v>4731900.9339624792</v>
      </c>
      <c r="CW44" s="234">
        <f t="shared" si="83"/>
        <v>0</v>
      </c>
      <c r="CX44" s="237">
        <f t="shared" si="83"/>
        <v>0</v>
      </c>
      <c r="CY44" s="237">
        <f t="shared" si="83"/>
        <v>0</v>
      </c>
      <c r="CZ44" s="237">
        <f t="shared" si="83"/>
        <v>0</v>
      </c>
      <c r="DA44" s="237">
        <f t="shared" si="83"/>
        <v>0</v>
      </c>
      <c r="DB44" s="237">
        <f t="shared" si="83"/>
        <v>0</v>
      </c>
      <c r="DC44" s="237">
        <f t="shared" si="83"/>
        <v>0</v>
      </c>
      <c r="DD44" s="237">
        <f t="shared" si="83"/>
        <v>0</v>
      </c>
      <c r="DE44" s="237">
        <f t="shared" si="83"/>
        <v>0</v>
      </c>
      <c r="DF44" s="237">
        <f t="shared" si="83"/>
        <v>0</v>
      </c>
      <c r="DG44" s="237">
        <f t="shared" si="83"/>
        <v>0</v>
      </c>
      <c r="DH44" s="237">
        <f t="shared" si="83"/>
        <v>0</v>
      </c>
      <c r="DI44" s="237">
        <f t="shared" si="83"/>
        <v>60053056</v>
      </c>
      <c r="DJ44" s="237">
        <f t="shared" si="8"/>
        <v>60053056</v>
      </c>
      <c r="DK44" s="237">
        <f t="shared" si="9"/>
        <v>60053055.709129766</v>
      </c>
      <c r="DL44" s="237">
        <f t="shared" si="83"/>
        <v>60053056</v>
      </c>
      <c r="DM44" s="237">
        <f t="shared" si="83"/>
        <v>60053055.709129766</v>
      </c>
      <c r="DN44" s="237">
        <f t="shared" si="83"/>
        <v>0</v>
      </c>
      <c r="DO44" s="236">
        <f t="shared" si="83"/>
        <v>0</v>
      </c>
      <c r="DP44" s="236">
        <f t="shared" si="83"/>
        <v>0</v>
      </c>
      <c r="DQ44" s="236">
        <f t="shared" si="83"/>
        <v>0</v>
      </c>
      <c r="DR44" s="236">
        <f t="shared" si="83"/>
        <v>0</v>
      </c>
      <c r="DS44" s="138">
        <f t="shared" si="83"/>
        <v>0</v>
      </c>
      <c r="DT44" s="138">
        <f t="shared" si="83"/>
        <v>0</v>
      </c>
      <c r="DU44" s="236">
        <f t="shared" si="83"/>
        <v>0</v>
      </c>
      <c r="DV44" s="236">
        <f t="shared" si="83"/>
        <v>0</v>
      </c>
      <c r="DW44" s="236">
        <f t="shared" si="83"/>
        <v>0</v>
      </c>
      <c r="DX44" s="236">
        <f t="shared" si="83"/>
        <v>0</v>
      </c>
      <c r="DY44" s="236">
        <f t="shared" si="83"/>
        <v>0</v>
      </c>
      <c r="DZ44" s="236">
        <f t="shared" si="83"/>
        <v>0</v>
      </c>
      <c r="EA44" s="236">
        <f t="shared" si="83"/>
        <v>0</v>
      </c>
      <c r="EB44" s="236">
        <f t="shared" si="83"/>
        <v>0</v>
      </c>
      <c r="EC44" s="236">
        <f t="shared" si="83"/>
        <v>0</v>
      </c>
      <c r="ED44" s="236">
        <f t="shared" si="83"/>
        <v>0</v>
      </c>
      <c r="EE44" s="236">
        <f t="shared" si="83"/>
        <v>0</v>
      </c>
      <c r="EF44" s="236">
        <f t="shared" si="83"/>
        <v>0</v>
      </c>
      <c r="EG44" s="236">
        <f t="shared" si="83"/>
        <v>0</v>
      </c>
      <c r="EH44" s="236">
        <f t="shared" si="83"/>
        <v>0</v>
      </c>
      <c r="EI44" s="236">
        <f t="shared" si="83"/>
        <v>0</v>
      </c>
      <c r="EJ44" s="236">
        <f t="shared" si="83"/>
        <v>0</v>
      </c>
      <c r="EK44" s="236">
        <f t="shared" si="83"/>
        <v>0</v>
      </c>
      <c r="EL44" s="236">
        <f t="shared" si="83"/>
        <v>0</v>
      </c>
      <c r="EM44" s="138">
        <f t="shared" si="32"/>
        <v>0</v>
      </c>
      <c r="EN44" s="138">
        <f t="shared" si="22"/>
        <v>0</v>
      </c>
      <c r="EO44" s="138">
        <f t="shared" si="23"/>
        <v>0</v>
      </c>
      <c r="EP44" s="138">
        <f>+EP39+EP42</f>
        <v>0</v>
      </c>
      <c r="EQ44" s="138">
        <f>+EQ39+EQ42</f>
        <v>0</v>
      </c>
      <c r="ER44" s="120">
        <f t="shared" si="28"/>
        <v>0</v>
      </c>
      <c r="ES44" s="137" t="s">
        <v>713</v>
      </c>
      <c r="ET44" s="137" t="s">
        <v>713</v>
      </c>
      <c r="EU44" s="120">
        <f t="shared" si="80"/>
        <v>0.99999957285307584</v>
      </c>
      <c r="EV44" s="121">
        <f t="shared" si="13"/>
        <v>0.99999999999999978</v>
      </c>
      <c r="EW44" s="593"/>
      <c r="EX44" s="579"/>
      <c r="EY44" s="579"/>
      <c r="EZ44" s="588"/>
      <c r="FA44" s="578"/>
      <c r="FB44" s="225"/>
    </row>
    <row r="45" spans="1:158" ht="24.75" customHeight="1" x14ac:dyDescent="0.25">
      <c r="A45" s="612"/>
      <c r="B45" s="582">
        <v>5</v>
      </c>
      <c r="C45" s="584" t="s">
        <v>700</v>
      </c>
      <c r="D45" s="584" t="s">
        <v>178</v>
      </c>
      <c r="E45" s="589">
        <v>161</v>
      </c>
      <c r="F45" s="224" t="s">
        <v>327</v>
      </c>
      <c r="G45" s="467">
        <f>AA45+BE45+CI45+DM45+EP45</f>
        <v>1188.4000000000001</v>
      </c>
      <c r="H45" s="456">
        <v>0</v>
      </c>
      <c r="I45" s="456"/>
      <c r="J45" s="456"/>
      <c r="K45" s="456">
        <v>0</v>
      </c>
      <c r="L45" s="456">
        <v>0</v>
      </c>
      <c r="M45" s="456">
        <v>0</v>
      </c>
      <c r="N45" s="456">
        <v>0</v>
      </c>
      <c r="O45" s="456">
        <v>0</v>
      </c>
      <c r="P45" s="456">
        <v>0</v>
      </c>
      <c r="Q45" s="456">
        <v>0</v>
      </c>
      <c r="R45" s="456">
        <v>0</v>
      </c>
      <c r="S45" s="456">
        <v>0</v>
      </c>
      <c r="T45" s="456">
        <v>0</v>
      </c>
      <c r="U45" s="456">
        <v>0</v>
      </c>
      <c r="V45" s="456">
        <f>+T45</f>
        <v>0</v>
      </c>
      <c r="W45" s="457"/>
      <c r="X45" s="457"/>
      <c r="Y45" s="457"/>
      <c r="Z45" s="456">
        <v>0</v>
      </c>
      <c r="AA45" s="456">
        <f>+Y45</f>
        <v>0</v>
      </c>
      <c r="AB45" s="456">
        <v>200</v>
      </c>
      <c r="AC45" s="457">
        <v>0</v>
      </c>
      <c r="AD45" s="457">
        <v>0</v>
      </c>
      <c r="AE45" s="457">
        <v>0</v>
      </c>
      <c r="AF45" s="457">
        <v>0</v>
      </c>
      <c r="AG45" s="457">
        <v>0</v>
      </c>
      <c r="AH45" s="455">
        <v>0</v>
      </c>
      <c r="AI45" s="457">
        <v>0</v>
      </c>
      <c r="AJ45" s="455">
        <v>0</v>
      </c>
      <c r="AK45" s="455">
        <v>0</v>
      </c>
      <c r="AL45" s="455">
        <v>0</v>
      </c>
      <c r="AM45" s="455">
        <v>0</v>
      </c>
      <c r="AN45" s="455">
        <v>0</v>
      </c>
      <c r="AO45" s="455">
        <v>0</v>
      </c>
      <c r="AP45" s="455"/>
      <c r="AQ45" s="455">
        <v>10</v>
      </c>
      <c r="AR45" s="455"/>
      <c r="AS45" s="455">
        <v>20</v>
      </c>
      <c r="AT45" s="455"/>
      <c r="AU45" s="455">
        <v>40</v>
      </c>
      <c r="AV45" s="455">
        <v>0</v>
      </c>
      <c r="AW45" s="455">
        <v>40</v>
      </c>
      <c r="AX45" s="455"/>
      <c r="AY45" s="455">
        <v>90</v>
      </c>
      <c r="AZ45" s="455">
        <v>200</v>
      </c>
      <c r="BA45" s="456">
        <f t="shared" ref="BA45:BA50" si="84">AC45+AE45+AG45+AI45+AK45+AM45+AO45+AQ45+AS45+AU45+AW45+AY45</f>
        <v>200</v>
      </c>
      <c r="BB45" s="456">
        <f t="shared" ref="BB45:BC50" si="85">AC45+AE45+AG45+AI45+AK45+AM45+AO45+AQ45+AS45+AU45+AW45+AY45</f>
        <v>200</v>
      </c>
      <c r="BC45" s="456">
        <f t="shared" si="85"/>
        <v>200</v>
      </c>
      <c r="BD45" s="456">
        <f t="shared" ref="BD45:BD50" si="86">BA45</f>
        <v>200</v>
      </c>
      <c r="BE45" s="456">
        <f t="shared" ref="BE45:BE50" si="87">BC45</f>
        <v>200</v>
      </c>
      <c r="BF45" s="456">
        <v>550</v>
      </c>
      <c r="BG45" s="455"/>
      <c r="BH45" s="455"/>
      <c r="BI45" s="455"/>
      <c r="BJ45" s="455"/>
      <c r="BK45" s="455"/>
      <c r="BL45" s="455"/>
      <c r="BM45" s="455"/>
      <c r="BN45" s="455"/>
      <c r="BO45" s="455"/>
      <c r="BP45" s="455">
        <v>53.9</v>
      </c>
      <c r="BQ45" s="455"/>
      <c r="BR45" s="455"/>
      <c r="BS45" s="455">
        <v>200</v>
      </c>
      <c r="BT45" s="455"/>
      <c r="BU45" s="455"/>
      <c r="BV45" s="455">
        <v>0</v>
      </c>
      <c r="BW45" s="455"/>
      <c r="BX45" s="455">
        <v>0</v>
      </c>
      <c r="BY45" s="455"/>
      <c r="BZ45" s="455"/>
      <c r="CA45" s="455">
        <v>350</v>
      </c>
      <c r="CB45" s="455"/>
      <c r="CC45" s="455"/>
      <c r="CD45" s="455">
        <v>507.7</v>
      </c>
      <c r="CE45" s="456">
        <f t="shared" ref="CE45:CE50" si="88">+CC45+CA45+BY45+BW45+BU45+BS45+BQ45+BO45+BM45+BK45+BI45+BG45</f>
        <v>550</v>
      </c>
      <c r="CF45" s="456">
        <f t="shared" ref="CF45:CG50" si="89">BG45+BI45+BK45+BM45+BO45+BQ45+BS45+BU45+BW45+BY45+CA45+CC45</f>
        <v>550</v>
      </c>
      <c r="CG45" s="456">
        <f t="shared" si="89"/>
        <v>561.6</v>
      </c>
      <c r="CH45" s="456">
        <f t="shared" ref="CH45:CH50" si="90">+CC45+CA45+BY45+BW45+BU45+BS45+BQ45+BO45+BM45+BK45+BI45+BG45</f>
        <v>550</v>
      </c>
      <c r="CI45" s="455">
        <f t="shared" ref="CI45:CI50" si="91">CG45</f>
        <v>561.6</v>
      </c>
      <c r="CJ45" s="487">
        <v>238.4</v>
      </c>
      <c r="CK45" s="455">
        <v>0</v>
      </c>
      <c r="CL45" s="455">
        <v>0</v>
      </c>
      <c r="CM45" s="455">
        <v>0</v>
      </c>
      <c r="CN45" s="455">
        <v>0</v>
      </c>
      <c r="CO45" s="455">
        <v>0</v>
      </c>
      <c r="CP45" s="455">
        <v>0</v>
      </c>
      <c r="CQ45" s="455">
        <v>0</v>
      </c>
      <c r="CR45" s="455">
        <v>0</v>
      </c>
      <c r="CS45" s="487">
        <v>238.4</v>
      </c>
      <c r="CT45" s="487">
        <v>219.8</v>
      </c>
      <c r="CU45" s="487">
        <v>188.4</v>
      </c>
      <c r="CV45" s="456">
        <v>207</v>
      </c>
      <c r="CW45" s="456"/>
      <c r="CX45" s="456">
        <v>0</v>
      </c>
      <c r="CY45" s="456"/>
      <c r="CZ45" s="456"/>
      <c r="DA45" s="456"/>
      <c r="DB45" s="456"/>
      <c r="DC45" s="456"/>
      <c r="DD45" s="456"/>
      <c r="DE45" s="456"/>
      <c r="DF45" s="456"/>
      <c r="DG45" s="456"/>
      <c r="DH45" s="455"/>
      <c r="DI45" s="487">
        <v>426.8</v>
      </c>
      <c r="DJ45" s="487">
        <f t="shared" si="8"/>
        <v>426.8</v>
      </c>
      <c r="DK45" s="487">
        <f>+CL45+CN45+CP45+CR45+CT45+CV45+CX45+CZ45+DB45+DD45+DF45</f>
        <v>426.8</v>
      </c>
      <c r="DL45" s="487">
        <f>+DJ45</f>
        <v>426.8</v>
      </c>
      <c r="DM45" s="487">
        <f>+DK45</f>
        <v>426.8</v>
      </c>
      <c r="DN45" s="456">
        <v>0</v>
      </c>
      <c r="DO45" s="456"/>
      <c r="DP45" s="456"/>
      <c r="DQ45" s="456"/>
      <c r="DR45" s="456"/>
      <c r="DS45" s="460"/>
      <c r="DT45" s="460"/>
      <c r="DU45" s="456"/>
      <c r="DV45" s="456"/>
      <c r="DW45" s="456"/>
      <c r="DX45" s="456"/>
      <c r="DY45" s="456"/>
      <c r="DZ45" s="456"/>
      <c r="EA45" s="456"/>
      <c r="EB45" s="456"/>
      <c r="EC45" s="456"/>
      <c r="ED45" s="456"/>
      <c r="EE45" s="456"/>
      <c r="EF45" s="456"/>
      <c r="EG45" s="456"/>
      <c r="EH45" s="456"/>
      <c r="EI45" s="456"/>
      <c r="EJ45" s="456"/>
      <c r="EK45" s="456"/>
      <c r="EL45" s="456"/>
      <c r="EM45" s="460">
        <f>+DO45+DQ45+DS45+DU45+DW45+DY45+EA45+EC45+EE45+EC45+EG45+EI45+EK45</f>
        <v>0</v>
      </c>
      <c r="EN45" s="468">
        <f t="shared" si="22"/>
        <v>0</v>
      </c>
      <c r="EO45" s="468">
        <f t="shared" si="23"/>
        <v>0</v>
      </c>
      <c r="EP45" s="468">
        <f>+DO45+DQ45+DS45+DU45+DW45+DY45+EA45+EC45+EE45+EG45+EI45+EK45</f>
        <v>0</v>
      </c>
      <c r="EQ45" s="461">
        <f>+EO45</f>
        <v>0</v>
      </c>
      <c r="ER45" s="462">
        <f t="shared" si="28"/>
        <v>0</v>
      </c>
      <c r="ES45" s="136" t="s">
        <v>713</v>
      </c>
      <c r="ET45" s="136" t="s">
        <v>713</v>
      </c>
      <c r="EU45" s="462">
        <f t="shared" si="80"/>
        <v>1.0098572399728076</v>
      </c>
      <c r="EV45" s="462">
        <f t="shared" si="13"/>
        <v>1</v>
      </c>
      <c r="EW45" s="588" t="s">
        <v>747</v>
      </c>
      <c r="EX45" s="579" t="s">
        <v>180</v>
      </c>
      <c r="EY45" s="579" t="s">
        <v>180</v>
      </c>
      <c r="EZ45" s="588" t="s">
        <v>736</v>
      </c>
      <c r="FA45" s="578" t="s">
        <v>746</v>
      </c>
      <c r="FB45" s="225"/>
    </row>
    <row r="46" spans="1:158" ht="24.75" customHeight="1" x14ac:dyDescent="0.25">
      <c r="A46" s="612"/>
      <c r="B46" s="571"/>
      <c r="C46" s="550"/>
      <c r="D46" s="550"/>
      <c r="E46" s="542"/>
      <c r="F46" s="226" t="s">
        <v>328</v>
      </c>
      <c r="G46" s="434">
        <f>AA46+BE46+CI46+DM46+EP46</f>
        <v>8377355906</v>
      </c>
      <c r="H46" s="436">
        <v>0</v>
      </c>
      <c r="I46" s="436"/>
      <c r="J46" s="436"/>
      <c r="K46" s="436">
        <v>0</v>
      </c>
      <c r="L46" s="436">
        <v>0</v>
      </c>
      <c r="M46" s="436">
        <v>0</v>
      </c>
      <c r="N46" s="436">
        <v>0</v>
      </c>
      <c r="O46" s="436">
        <v>0</v>
      </c>
      <c r="P46" s="436">
        <v>0</v>
      </c>
      <c r="Q46" s="436">
        <v>0</v>
      </c>
      <c r="R46" s="436">
        <v>0</v>
      </c>
      <c r="S46" s="436">
        <v>0</v>
      </c>
      <c r="T46" s="436">
        <v>0</v>
      </c>
      <c r="U46" s="436">
        <v>0</v>
      </c>
      <c r="V46" s="436">
        <f>+T46</f>
        <v>0</v>
      </c>
      <c r="W46" s="436"/>
      <c r="X46" s="436"/>
      <c r="Y46" s="436"/>
      <c r="Z46" s="436">
        <v>0</v>
      </c>
      <c r="AA46" s="436">
        <f>+Y46</f>
        <v>0</v>
      </c>
      <c r="AB46" s="435">
        <v>1490000000</v>
      </c>
      <c r="AC46" s="435">
        <v>0</v>
      </c>
      <c r="AD46" s="435">
        <v>0</v>
      </c>
      <c r="AE46" s="435">
        <v>65822500</v>
      </c>
      <c r="AF46" s="435">
        <v>65822500</v>
      </c>
      <c r="AG46" s="435">
        <v>157174000</v>
      </c>
      <c r="AH46" s="435">
        <v>157174000</v>
      </c>
      <c r="AI46" s="435">
        <v>232029000</v>
      </c>
      <c r="AJ46" s="435">
        <v>232029000</v>
      </c>
      <c r="AK46" s="435">
        <v>0</v>
      </c>
      <c r="AL46" s="435"/>
      <c r="AM46" s="435">
        <v>0</v>
      </c>
      <c r="AN46" s="435">
        <v>33957500</v>
      </c>
      <c r="AO46" s="435"/>
      <c r="AP46" s="435"/>
      <c r="AQ46" s="435"/>
      <c r="AR46" s="435"/>
      <c r="AS46" s="435">
        <v>960774445</v>
      </c>
      <c r="AT46" s="435"/>
      <c r="AU46" s="435"/>
      <c r="AV46" s="435">
        <v>943997000</v>
      </c>
      <c r="AW46" s="435"/>
      <c r="AX46" s="435"/>
      <c r="AY46" s="435">
        <v>357016055</v>
      </c>
      <c r="AZ46" s="435">
        <v>339836000</v>
      </c>
      <c r="BA46" s="436">
        <f t="shared" si="84"/>
        <v>1772816000</v>
      </c>
      <c r="BB46" s="436">
        <f t="shared" si="85"/>
        <v>1772816000</v>
      </c>
      <c r="BC46" s="436">
        <f t="shared" si="85"/>
        <v>1772816000</v>
      </c>
      <c r="BD46" s="436">
        <f t="shared" si="86"/>
        <v>1772816000</v>
      </c>
      <c r="BE46" s="436">
        <f t="shared" si="87"/>
        <v>1772816000</v>
      </c>
      <c r="BF46" s="436">
        <v>4061750000</v>
      </c>
      <c r="BG46" s="436">
        <v>405857667</v>
      </c>
      <c r="BH46" s="436">
        <v>407309666</v>
      </c>
      <c r="BI46" s="436">
        <v>90552000</v>
      </c>
      <c r="BJ46" s="436"/>
      <c r="BK46" s="436"/>
      <c r="BL46" s="436"/>
      <c r="BM46" s="436"/>
      <c r="BN46" s="436"/>
      <c r="BO46" s="436"/>
      <c r="BP46" s="488"/>
      <c r="BQ46" s="436">
        <v>3066000</v>
      </c>
      <c r="BR46" s="488"/>
      <c r="BS46" s="436">
        <v>3554072000</v>
      </c>
      <c r="BT46" s="488"/>
      <c r="BU46" s="436"/>
      <c r="BV46" s="488">
        <v>133572912</v>
      </c>
      <c r="BW46" s="436"/>
      <c r="BX46" s="436"/>
      <c r="BY46" s="436">
        <v>4333333</v>
      </c>
      <c r="BZ46" s="436"/>
      <c r="CA46" s="436"/>
      <c r="CB46" s="436">
        <v>2539000</v>
      </c>
      <c r="CC46" s="436">
        <v>-464333</v>
      </c>
      <c r="CD46" s="436">
        <v>3488638549</v>
      </c>
      <c r="CE46" s="436">
        <f t="shared" si="88"/>
        <v>4057416667</v>
      </c>
      <c r="CF46" s="436">
        <f t="shared" si="89"/>
        <v>4057416667</v>
      </c>
      <c r="CG46" s="436">
        <f t="shared" si="89"/>
        <v>4032060127</v>
      </c>
      <c r="CH46" s="436">
        <f t="shared" si="90"/>
        <v>4057416667</v>
      </c>
      <c r="CI46" s="436">
        <f t="shared" si="91"/>
        <v>4032060127</v>
      </c>
      <c r="CJ46" s="436">
        <v>2243507000</v>
      </c>
      <c r="CK46" s="484">
        <v>168556000</v>
      </c>
      <c r="CL46" s="484">
        <v>168556000</v>
      </c>
      <c r="CM46" s="484">
        <v>679310000</v>
      </c>
      <c r="CN46" s="484">
        <v>679310000</v>
      </c>
      <c r="CO46" s="484">
        <v>102990000</v>
      </c>
      <c r="CP46" s="484">
        <v>102990000</v>
      </c>
      <c r="CQ46" s="484">
        <v>650432000</v>
      </c>
      <c r="CR46" s="438"/>
      <c r="CS46" s="484">
        <v>107800000</v>
      </c>
      <c r="CT46" s="484"/>
      <c r="CU46" s="484">
        <f>501709750+534419000</f>
        <v>1036128750</v>
      </c>
      <c r="CV46" s="484">
        <v>53130000</v>
      </c>
      <c r="CW46" s="484"/>
      <c r="CX46" s="484">
        <v>362863200</v>
      </c>
      <c r="CY46" s="484"/>
      <c r="CZ46" s="484">
        <v>856590475</v>
      </c>
      <c r="DA46" s="484"/>
      <c r="DB46" s="484">
        <v>11096000</v>
      </c>
      <c r="DC46" s="484"/>
      <c r="DD46" s="484"/>
      <c r="DE46" s="484"/>
      <c r="DF46" s="484">
        <v>108189104</v>
      </c>
      <c r="DG46" s="484"/>
      <c r="DH46" s="439">
        <v>229755000</v>
      </c>
      <c r="DI46" s="484">
        <f>+DG46+DE46+DC46+DA46+CY46+CW46+CU46+CS46+CQ46+CO46+CM46+CK46</f>
        <v>2745216750</v>
      </c>
      <c r="DJ46" s="484">
        <f>+CK46+CM46+CO46+CQ46+CS46+CU46+CW46+CY46+DA46+DC46+DE46</f>
        <v>2745216750</v>
      </c>
      <c r="DK46" s="484">
        <f>+CL46+CN46+CP46+CR46+CT46+CV46+CX46+CZ46+DB46+DD46+DF46+DH46</f>
        <v>2572479779</v>
      </c>
      <c r="DL46" s="484">
        <f>+CK46+CM46+CO46+CQ46+CS46+CU46+CW46+CY46+DA46+DC46+DE46+DG46</f>
        <v>2745216750</v>
      </c>
      <c r="DM46" s="484">
        <f>+DK46</f>
        <v>2572479779</v>
      </c>
      <c r="DN46" s="436"/>
      <c r="DO46" s="436"/>
      <c r="DP46" s="436"/>
      <c r="DQ46" s="436"/>
      <c r="DR46" s="436"/>
      <c r="DS46" s="441"/>
      <c r="DT46" s="441"/>
      <c r="DU46" s="436"/>
      <c r="DV46" s="436"/>
      <c r="DW46" s="436"/>
      <c r="DX46" s="436"/>
      <c r="DY46" s="436"/>
      <c r="DZ46" s="436"/>
      <c r="EA46" s="436"/>
      <c r="EB46" s="436"/>
      <c r="EC46" s="436"/>
      <c r="ED46" s="436"/>
      <c r="EE46" s="436"/>
      <c r="EF46" s="436"/>
      <c r="EG46" s="436"/>
      <c r="EH46" s="436"/>
      <c r="EI46" s="436"/>
      <c r="EJ46" s="436"/>
      <c r="EK46" s="436"/>
      <c r="EL46" s="436"/>
      <c r="EM46" s="441">
        <f t="shared" ref="EM46:EM50" si="92">+DO46+DQ46+DS46+DU46+DW46+DY46+EA46+EC46+EE46+EC46+EG46+EI46+EK46</f>
        <v>0</v>
      </c>
      <c r="EN46" s="469">
        <f t="shared" si="22"/>
        <v>0</v>
      </c>
      <c r="EO46" s="469">
        <f t="shared" si="23"/>
        <v>0</v>
      </c>
      <c r="EP46" s="469">
        <f t="shared" ref="EP46:EP50" si="93">+DO46+DQ46+DS46+DU46+DW46+DY46+EA46+EC46+EE46+EG46+EI46+EK46</f>
        <v>0</v>
      </c>
      <c r="EQ46" s="441">
        <f t="shared" ref="EQ46:EQ50" si="94">+EO46</f>
        <v>0</v>
      </c>
      <c r="ER46" s="433">
        <f t="shared" si="28"/>
        <v>0</v>
      </c>
      <c r="ES46" s="134" t="s">
        <v>713</v>
      </c>
      <c r="ET46" s="134" t="s">
        <v>713</v>
      </c>
      <c r="EU46" s="433">
        <f>(+EO46+DM46+CI46+BE46+AA46)/(Z46+BD46+CH46+DL46+EN46)</f>
        <v>0.97689992659658176</v>
      </c>
      <c r="EV46" s="433">
        <f t="shared" si="13"/>
        <v>1</v>
      </c>
      <c r="EW46" s="588"/>
      <c r="EX46" s="579"/>
      <c r="EY46" s="579"/>
      <c r="EZ46" s="588"/>
      <c r="FA46" s="578"/>
      <c r="FB46" s="240"/>
    </row>
    <row r="47" spans="1:158" ht="24.75" customHeight="1" x14ac:dyDescent="0.25">
      <c r="A47" s="612"/>
      <c r="B47" s="571"/>
      <c r="C47" s="550"/>
      <c r="D47" s="550"/>
      <c r="E47" s="542"/>
      <c r="F47" s="227" t="s">
        <v>187</v>
      </c>
      <c r="G47" s="436"/>
      <c r="H47" s="436"/>
      <c r="I47" s="436"/>
      <c r="J47" s="436"/>
      <c r="K47" s="436"/>
      <c r="L47" s="436"/>
      <c r="M47" s="436"/>
      <c r="N47" s="436"/>
      <c r="O47" s="436"/>
      <c r="P47" s="436"/>
      <c r="Q47" s="436"/>
      <c r="R47" s="436"/>
      <c r="S47" s="436"/>
      <c r="T47" s="436"/>
      <c r="U47" s="436"/>
      <c r="V47" s="436"/>
      <c r="W47" s="430"/>
      <c r="X47" s="430"/>
      <c r="Y47" s="430"/>
      <c r="Z47" s="436"/>
      <c r="AA47" s="436"/>
      <c r="AB47" s="435"/>
      <c r="AC47" s="435">
        <v>0</v>
      </c>
      <c r="AD47" s="435">
        <v>0</v>
      </c>
      <c r="AE47" s="435">
        <v>0</v>
      </c>
      <c r="AF47" s="435">
        <v>0</v>
      </c>
      <c r="AG47" s="435">
        <v>2500000</v>
      </c>
      <c r="AH47" s="435">
        <v>2500000</v>
      </c>
      <c r="AI47" s="435">
        <v>3526933</v>
      </c>
      <c r="AJ47" s="435">
        <v>3526933</v>
      </c>
      <c r="AK47" s="435">
        <v>39600467</v>
      </c>
      <c r="AL47" s="435">
        <v>39600467</v>
      </c>
      <c r="AM47" s="435">
        <v>66204400</v>
      </c>
      <c r="AN47" s="435">
        <v>66204400</v>
      </c>
      <c r="AO47" s="435"/>
      <c r="AP47" s="435">
        <v>51045000</v>
      </c>
      <c r="AQ47" s="435">
        <v>65202729</v>
      </c>
      <c r="AR47" s="435">
        <v>46321618</v>
      </c>
      <c r="AS47" s="435">
        <f>33957500+65202729</f>
        <v>99160229</v>
      </c>
      <c r="AT47" s="435">
        <v>57398633</v>
      </c>
      <c r="AU47" s="435">
        <v>1074402458</v>
      </c>
      <c r="AV47" s="435">
        <v>992843445.96542954</v>
      </c>
      <c r="AW47" s="435">
        <v>65202729</v>
      </c>
      <c r="AX47" s="435">
        <v>59720738</v>
      </c>
      <c r="AY47" s="435">
        <v>357016055</v>
      </c>
      <c r="AZ47" s="435">
        <v>60806777</v>
      </c>
      <c r="BA47" s="436">
        <f t="shared" si="84"/>
        <v>1772816000</v>
      </c>
      <c r="BB47" s="436">
        <f t="shared" si="85"/>
        <v>1772816000</v>
      </c>
      <c r="BC47" s="436">
        <f t="shared" si="85"/>
        <v>1379968011.9654295</v>
      </c>
      <c r="BD47" s="436">
        <f t="shared" si="86"/>
        <v>1772816000</v>
      </c>
      <c r="BE47" s="436">
        <f t="shared" si="87"/>
        <v>1379968011.9654295</v>
      </c>
      <c r="BF47" s="436">
        <v>0</v>
      </c>
      <c r="BG47" s="436"/>
      <c r="BH47" s="436"/>
      <c r="BI47" s="436"/>
      <c r="BJ47" s="436"/>
      <c r="BK47" s="436"/>
      <c r="BL47" s="436">
        <v>31840467</v>
      </c>
      <c r="BM47" s="436"/>
      <c r="BN47" s="436">
        <v>34424000</v>
      </c>
      <c r="BO47" s="436"/>
      <c r="BP47" s="436">
        <v>34424000</v>
      </c>
      <c r="BQ47" s="436"/>
      <c r="BR47" s="436">
        <v>36607500</v>
      </c>
      <c r="BS47" s="436"/>
      <c r="BT47" s="436">
        <v>37335333</v>
      </c>
      <c r="BU47" s="436"/>
      <c r="BV47" s="436">
        <v>34424000</v>
      </c>
      <c r="BW47" s="436"/>
      <c r="BX47" s="436">
        <v>39101124</v>
      </c>
      <c r="BY47" s="436"/>
      <c r="BZ47" s="436">
        <v>39082133</v>
      </c>
      <c r="CA47" s="436"/>
      <c r="CB47" s="436">
        <v>95971191</v>
      </c>
      <c r="CC47" s="436"/>
      <c r="CD47" s="436">
        <v>2599436619.7993593</v>
      </c>
      <c r="CE47" s="436">
        <f t="shared" si="88"/>
        <v>0</v>
      </c>
      <c r="CF47" s="436">
        <f t="shared" si="89"/>
        <v>0</v>
      </c>
      <c r="CG47" s="436">
        <f t="shared" si="89"/>
        <v>2982646367.7993593</v>
      </c>
      <c r="CH47" s="436">
        <f t="shared" si="90"/>
        <v>0</v>
      </c>
      <c r="CI47" s="436">
        <f t="shared" si="91"/>
        <v>2982646367.7993593</v>
      </c>
      <c r="CJ47" s="436">
        <v>0</v>
      </c>
      <c r="CK47" s="436"/>
      <c r="CL47" s="436"/>
      <c r="CM47" s="436"/>
      <c r="CN47" s="436"/>
      <c r="CO47" s="436"/>
      <c r="CP47" s="436">
        <v>13926800</v>
      </c>
      <c r="CQ47" s="436"/>
      <c r="CR47" s="434">
        <v>78740633</v>
      </c>
      <c r="CS47" s="436"/>
      <c r="CT47" s="436">
        <v>78832000</v>
      </c>
      <c r="CU47" s="463"/>
      <c r="CV47" s="436">
        <v>78531000</v>
      </c>
      <c r="CW47" s="436"/>
      <c r="CX47" s="436">
        <v>283351230.20012903</v>
      </c>
      <c r="CY47" s="436"/>
      <c r="CZ47" s="479">
        <v>101019910.72635126</v>
      </c>
      <c r="DA47" s="436"/>
      <c r="DB47" s="436">
        <v>102527090.47443008</v>
      </c>
      <c r="DC47" s="436"/>
      <c r="DD47" s="436">
        <v>105442116.06273127</v>
      </c>
      <c r="DE47" s="436"/>
      <c r="DF47" s="436">
        <v>369778353.51348376</v>
      </c>
      <c r="DG47" s="436"/>
      <c r="DH47" s="440">
        <v>552118749.19040871</v>
      </c>
      <c r="DI47" s="436">
        <f>+DG47+DE47+DC47+DA47+CY47+CW47+CV47+CS47+CQ47+CO47+CM47+CK47</f>
        <v>78531000</v>
      </c>
      <c r="DJ47" s="436">
        <f t="shared" si="8"/>
        <v>0</v>
      </c>
      <c r="DK47" s="436">
        <f t="shared" si="9"/>
        <v>1212149133.9771254</v>
      </c>
      <c r="DL47" s="436">
        <f>+DJ47</f>
        <v>0</v>
      </c>
      <c r="DM47" s="436">
        <f>+DK47</f>
        <v>1212149133.9771254</v>
      </c>
      <c r="DN47" s="436"/>
      <c r="DO47" s="436"/>
      <c r="DP47" s="436"/>
      <c r="DQ47" s="436"/>
      <c r="DR47" s="436"/>
      <c r="DS47" s="441"/>
      <c r="DT47" s="441"/>
      <c r="DU47" s="436"/>
      <c r="DV47" s="436"/>
      <c r="DW47" s="436"/>
      <c r="DX47" s="436"/>
      <c r="DY47" s="436"/>
      <c r="DZ47" s="436"/>
      <c r="EA47" s="436"/>
      <c r="EB47" s="436"/>
      <c r="EC47" s="436"/>
      <c r="ED47" s="436"/>
      <c r="EE47" s="436"/>
      <c r="EF47" s="436"/>
      <c r="EG47" s="436"/>
      <c r="EH47" s="436"/>
      <c r="EI47" s="436"/>
      <c r="EJ47" s="436"/>
      <c r="EK47" s="436"/>
      <c r="EL47" s="436"/>
      <c r="EM47" s="441">
        <f t="shared" si="92"/>
        <v>0</v>
      </c>
      <c r="EN47" s="469">
        <f t="shared" si="22"/>
        <v>0</v>
      </c>
      <c r="EO47" s="469">
        <f t="shared" si="23"/>
        <v>0</v>
      </c>
      <c r="EP47" s="469">
        <f t="shared" si="93"/>
        <v>0</v>
      </c>
      <c r="EQ47" s="441">
        <f t="shared" si="94"/>
        <v>0</v>
      </c>
      <c r="ER47" s="433">
        <f t="shared" si="28"/>
        <v>0</v>
      </c>
      <c r="ES47" s="134" t="s">
        <v>713</v>
      </c>
      <c r="ET47" s="134" t="s">
        <v>713</v>
      </c>
      <c r="EU47" s="433" t="s">
        <v>713</v>
      </c>
      <c r="EV47" s="433">
        <f t="shared" si="13"/>
        <v>0</v>
      </c>
      <c r="EW47" s="588"/>
      <c r="EX47" s="579"/>
      <c r="EY47" s="579"/>
      <c r="EZ47" s="588"/>
      <c r="FA47" s="578"/>
      <c r="FB47" s="225"/>
    </row>
    <row r="48" spans="1:158" ht="24.75" customHeight="1" x14ac:dyDescent="0.25">
      <c r="A48" s="612"/>
      <c r="B48" s="571"/>
      <c r="C48" s="550"/>
      <c r="D48" s="550"/>
      <c r="E48" s="542"/>
      <c r="F48" s="228" t="s">
        <v>329</v>
      </c>
      <c r="G48" s="443">
        <f>AA48+BE48+CI48+DM48+EP48</f>
        <v>0</v>
      </c>
      <c r="H48" s="430">
        <v>0</v>
      </c>
      <c r="I48" s="430"/>
      <c r="J48" s="430"/>
      <c r="K48" s="430">
        <v>0</v>
      </c>
      <c r="L48" s="430">
        <v>0</v>
      </c>
      <c r="M48" s="430">
        <v>0</v>
      </c>
      <c r="N48" s="430">
        <v>0</v>
      </c>
      <c r="O48" s="430">
        <v>0</v>
      </c>
      <c r="P48" s="430">
        <v>0</v>
      </c>
      <c r="Q48" s="430">
        <v>0</v>
      </c>
      <c r="R48" s="430">
        <v>0</v>
      </c>
      <c r="S48" s="430">
        <v>0</v>
      </c>
      <c r="T48" s="430">
        <v>0</v>
      </c>
      <c r="U48" s="430">
        <v>0</v>
      </c>
      <c r="V48" s="430">
        <v>0</v>
      </c>
      <c r="W48" s="430"/>
      <c r="X48" s="430"/>
      <c r="Y48" s="430"/>
      <c r="Z48" s="430">
        <v>0</v>
      </c>
      <c r="AA48" s="430">
        <v>0</v>
      </c>
      <c r="AB48" s="430">
        <v>0</v>
      </c>
      <c r="AC48" s="430">
        <v>0</v>
      </c>
      <c r="AD48" s="430">
        <v>0</v>
      </c>
      <c r="AE48" s="430">
        <v>0</v>
      </c>
      <c r="AF48" s="430">
        <v>0</v>
      </c>
      <c r="AG48" s="430">
        <v>0</v>
      </c>
      <c r="AH48" s="430">
        <v>0</v>
      </c>
      <c r="AI48" s="430">
        <v>0</v>
      </c>
      <c r="AJ48" s="429">
        <v>0</v>
      </c>
      <c r="AK48" s="430">
        <v>0</v>
      </c>
      <c r="AL48" s="429">
        <v>0</v>
      </c>
      <c r="AM48" s="430">
        <v>0</v>
      </c>
      <c r="AN48" s="429">
        <v>0</v>
      </c>
      <c r="AO48" s="429">
        <v>0</v>
      </c>
      <c r="AP48" s="429">
        <v>0</v>
      </c>
      <c r="AQ48" s="429">
        <v>0</v>
      </c>
      <c r="AR48" s="429">
        <v>0</v>
      </c>
      <c r="AS48" s="429">
        <v>0</v>
      </c>
      <c r="AT48" s="429">
        <v>0</v>
      </c>
      <c r="AU48" s="429">
        <v>0</v>
      </c>
      <c r="AV48" s="429">
        <v>0</v>
      </c>
      <c r="AW48" s="429">
        <v>0</v>
      </c>
      <c r="AX48" s="428">
        <v>0</v>
      </c>
      <c r="AY48" s="429">
        <v>0</v>
      </c>
      <c r="AZ48" s="428"/>
      <c r="BA48" s="444">
        <f t="shared" si="84"/>
        <v>0</v>
      </c>
      <c r="BB48" s="444">
        <f t="shared" si="85"/>
        <v>0</v>
      </c>
      <c r="BC48" s="444">
        <f t="shared" si="85"/>
        <v>0</v>
      </c>
      <c r="BD48" s="444">
        <f t="shared" si="86"/>
        <v>0</v>
      </c>
      <c r="BE48" s="444">
        <f t="shared" si="87"/>
        <v>0</v>
      </c>
      <c r="BF48" s="430">
        <v>0</v>
      </c>
      <c r="BG48" s="430">
        <v>0</v>
      </c>
      <c r="BH48" s="430">
        <v>0</v>
      </c>
      <c r="BI48" s="430">
        <v>0</v>
      </c>
      <c r="BJ48" s="430">
        <v>0</v>
      </c>
      <c r="BK48" s="430">
        <v>0</v>
      </c>
      <c r="BL48" s="430">
        <v>0</v>
      </c>
      <c r="BM48" s="430">
        <v>0</v>
      </c>
      <c r="BN48" s="430">
        <v>0</v>
      </c>
      <c r="BO48" s="430">
        <v>0</v>
      </c>
      <c r="BP48" s="430">
        <v>0</v>
      </c>
      <c r="BQ48" s="430">
        <v>0</v>
      </c>
      <c r="BR48" s="430">
        <v>0</v>
      </c>
      <c r="BS48" s="430">
        <v>0</v>
      </c>
      <c r="BT48" s="430">
        <v>0</v>
      </c>
      <c r="BU48" s="430">
        <v>0</v>
      </c>
      <c r="BV48" s="430">
        <v>0</v>
      </c>
      <c r="BW48" s="430">
        <v>0</v>
      </c>
      <c r="BX48" s="430">
        <v>0</v>
      </c>
      <c r="BY48" s="430">
        <v>0</v>
      </c>
      <c r="BZ48" s="430">
        <v>0</v>
      </c>
      <c r="CA48" s="430">
        <v>0</v>
      </c>
      <c r="CB48" s="430">
        <v>0</v>
      </c>
      <c r="CC48" s="430">
        <v>0</v>
      </c>
      <c r="CD48" s="430">
        <v>0</v>
      </c>
      <c r="CE48" s="430">
        <f t="shared" si="88"/>
        <v>0</v>
      </c>
      <c r="CF48" s="430">
        <f t="shared" si="89"/>
        <v>0</v>
      </c>
      <c r="CG48" s="430">
        <f t="shared" si="89"/>
        <v>0</v>
      </c>
      <c r="CH48" s="430">
        <f t="shared" si="90"/>
        <v>0</v>
      </c>
      <c r="CI48" s="430">
        <f t="shared" si="91"/>
        <v>0</v>
      </c>
      <c r="CJ48" s="430">
        <v>0</v>
      </c>
      <c r="CK48" s="430">
        <v>0</v>
      </c>
      <c r="CL48" s="430">
        <v>0</v>
      </c>
      <c r="CM48" s="430">
        <v>0</v>
      </c>
      <c r="CN48" s="430">
        <v>0</v>
      </c>
      <c r="CO48" s="430">
        <v>0</v>
      </c>
      <c r="CP48" s="430">
        <v>0</v>
      </c>
      <c r="CQ48" s="430">
        <v>0</v>
      </c>
      <c r="CR48" s="429">
        <v>0</v>
      </c>
      <c r="CS48" s="430">
        <v>0</v>
      </c>
      <c r="CT48" s="430">
        <v>0</v>
      </c>
      <c r="CU48" s="430">
        <v>0</v>
      </c>
      <c r="CV48" s="430">
        <v>0</v>
      </c>
      <c r="CW48" s="430">
        <v>0</v>
      </c>
      <c r="CX48" s="430">
        <v>0</v>
      </c>
      <c r="CY48" s="430">
        <v>0</v>
      </c>
      <c r="CZ48" s="430">
        <v>0</v>
      </c>
      <c r="DA48" s="430">
        <v>0</v>
      </c>
      <c r="DB48" s="430">
        <v>0</v>
      </c>
      <c r="DC48" s="430">
        <v>0</v>
      </c>
      <c r="DD48" s="430">
        <v>0</v>
      </c>
      <c r="DE48" s="430">
        <v>0</v>
      </c>
      <c r="DF48" s="430">
        <v>0</v>
      </c>
      <c r="DG48" s="430">
        <v>0</v>
      </c>
      <c r="DH48" s="429">
        <v>0</v>
      </c>
      <c r="DI48" s="430">
        <f>+DG48+DE48+DC48+DA48+CY48+CW48+CU48+CS48+CQ48+CO48+CM48+CK48</f>
        <v>0</v>
      </c>
      <c r="DJ48" s="430">
        <f t="shared" si="8"/>
        <v>0</v>
      </c>
      <c r="DK48" s="430">
        <f t="shared" si="9"/>
        <v>0</v>
      </c>
      <c r="DL48" s="430">
        <f>+DJ48</f>
        <v>0</v>
      </c>
      <c r="DM48" s="430">
        <f>+DK48</f>
        <v>0</v>
      </c>
      <c r="DN48" s="430">
        <v>0</v>
      </c>
      <c r="DO48" s="430">
        <v>0</v>
      </c>
      <c r="DP48" s="430">
        <v>0</v>
      </c>
      <c r="DQ48" s="430">
        <v>0</v>
      </c>
      <c r="DR48" s="430">
        <v>0</v>
      </c>
      <c r="DS48" s="445">
        <v>0</v>
      </c>
      <c r="DT48" s="445">
        <v>0</v>
      </c>
      <c r="DU48" s="430">
        <v>0</v>
      </c>
      <c r="DV48" s="430">
        <v>0</v>
      </c>
      <c r="DW48" s="430">
        <v>0</v>
      </c>
      <c r="DX48" s="430">
        <v>0</v>
      </c>
      <c r="DY48" s="430">
        <v>0</v>
      </c>
      <c r="DZ48" s="430">
        <v>0</v>
      </c>
      <c r="EA48" s="430">
        <v>0</v>
      </c>
      <c r="EB48" s="430">
        <v>0</v>
      </c>
      <c r="EC48" s="430">
        <v>0</v>
      </c>
      <c r="ED48" s="430">
        <v>0</v>
      </c>
      <c r="EE48" s="430">
        <v>0</v>
      </c>
      <c r="EF48" s="430">
        <v>0</v>
      </c>
      <c r="EG48" s="430">
        <v>0</v>
      </c>
      <c r="EH48" s="430">
        <v>0</v>
      </c>
      <c r="EI48" s="430">
        <v>0</v>
      </c>
      <c r="EJ48" s="430">
        <v>0</v>
      </c>
      <c r="EK48" s="430">
        <v>0</v>
      </c>
      <c r="EL48" s="430">
        <v>0</v>
      </c>
      <c r="EM48" s="470">
        <f t="shared" si="92"/>
        <v>0</v>
      </c>
      <c r="EN48" s="471">
        <f t="shared" si="22"/>
        <v>0</v>
      </c>
      <c r="EO48" s="471">
        <f t="shared" si="23"/>
        <v>0</v>
      </c>
      <c r="EP48" s="471">
        <f t="shared" si="93"/>
        <v>0</v>
      </c>
      <c r="EQ48" s="472">
        <f t="shared" si="94"/>
        <v>0</v>
      </c>
      <c r="ER48" s="433">
        <f t="shared" si="28"/>
        <v>0</v>
      </c>
      <c r="ES48" s="134" t="s">
        <v>713</v>
      </c>
      <c r="ET48" s="134" t="s">
        <v>713</v>
      </c>
      <c r="EU48" s="433">
        <f>IFERROR((+EO48+DM48+CI48+BE48+AA48)/(Z48+BD48+CH48+DL48+EN48),0)</f>
        <v>0</v>
      </c>
      <c r="EV48" s="433">
        <f t="shared" si="13"/>
        <v>0</v>
      </c>
      <c r="EW48" s="588"/>
      <c r="EX48" s="579"/>
      <c r="EY48" s="579"/>
      <c r="EZ48" s="588"/>
      <c r="FA48" s="578"/>
      <c r="FB48" s="225"/>
    </row>
    <row r="49" spans="1:158" ht="24.75" customHeight="1" x14ac:dyDescent="0.25">
      <c r="A49" s="612"/>
      <c r="B49" s="571"/>
      <c r="C49" s="550"/>
      <c r="D49" s="550"/>
      <c r="E49" s="542"/>
      <c r="F49" s="230" t="s">
        <v>330</v>
      </c>
      <c r="G49" s="434">
        <f>AA49+BE49+CI49+DM49+EP49</f>
        <v>2163545955.0331068</v>
      </c>
      <c r="H49" s="435">
        <v>0</v>
      </c>
      <c r="I49" s="435"/>
      <c r="J49" s="435"/>
      <c r="K49" s="435">
        <v>0</v>
      </c>
      <c r="L49" s="435">
        <v>0</v>
      </c>
      <c r="M49" s="435">
        <v>0</v>
      </c>
      <c r="N49" s="435">
        <v>0</v>
      </c>
      <c r="O49" s="435">
        <v>0</v>
      </c>
      <c r="P49" s="435">
        <v>0</v>
      </c>
      <c r="Q49" s="435">
        <v>0</v>
      </c>
      <c r="R49" s="435">
        <v>0</v>
      </c>
      <c r="S49" s="435">
        <v>0</v>
      </c>
      <c r="T49" s="435">
        <v>0</v>
      </c>
      <c r="U49" s="435">
        <v>0</v>
      </c>
      <c r="V49" s="435">
        <v>0</v>
      </c>
      <c r="W49" s="435"/>
      <c r="X49" s="435"/>
      <c r="Y49" s="435"/>
      <c r="Z49" s="435">
        <v>0</v>
      </c>
      <c r="AA49" s="435">
        <v>0</v>
      </c>
      <c r="AB49" s="435">
        <v>0</v>
      </c>
      <c r="AC49" s="435">
        <v>0</v>
      </c>
      <c r="AD49" s="435">
        <v>0</v>
      </c>
      <c r="AE49" s="435">
        <v>0</v>
      </c>
      <c r="AF49" s="435">
        <v>0</v>
      </c>
      <c r="AG49" s="435">
        <v>0</v>
      </c>
      <c r="AH49" s="435">
        <v>0</v>
      </c>
      <c r="AI49" s="435">
        <f>+AG49</f>
        <v>0</v>
      </c>
      <c r="AJ49" s="435">
        <v>0</v>
      </c>
      <c r="AK49" s="435">
        <v>0</v>
      </c>
      <c r="AL49" s="435">
        <v>0</v>
      </c>
      <c r="AM49" s="435">
        <v>0</v>
      </c>
      <c r="AN49" s="435">
        <v>0</v>
      </c>
      <c r="AO49" s="435">
        <v>0</v>
      </c>
      <c r="AP49" s="435">
        <v>0</v>
      </c>
      <c r="AQ49" s="435">
        <v>0</v>
      </c>
      <c r="AR49" s="435">
        <v>0</v>
      </c>
      <c r="AS49" s="435">
        <v>0</v>
      </c>
      <c r="AT49" s="435">
        <v>0</v>
      </c>
      <c r="AU49" s="435">
        <v>0</v>
      </c>
      <c r="AV49" s="435">
        <v>0</v>
      </c>
      <c r="AW49" s="435">
        <v>0</v>
      </c>
      <c r="AX49" s="435">
        <v>0</v>
      </c>
      <c r="AY49" s="435">
        <v>0</v>
      </c>
      <c r="AZ49" s="435"/>
      <c r="BA49" s="435">
        <f t="shared" si="84"/>
        <v>0</v>
      </c>
      <c r="BB49" s="435">
        <f t="shared" si="85"/>
        <v>0</v>
      </c>
      <c r="BC49" s="435">
        <f t="shared" si="85"/>
        <v>0</v>
      </c>
      <c r="BD49" s="435">
        <f t="shared" si="86"/>
        <v>0</v>
      </c>
      <c r="BE49" s="435">
        <f t="shared" si="87"/>
        <v>0</v>
      </c>
      <c r="BF49" s="435">
        <v>390952955.94999999</v>
      </c>
      <c r="BG49" s="435">
        <v>21248394.25</v>
      </c>
      <c r="BH49" s="435">
        <v>19484927</v>
      </c>
      <c r="BI49" s="435">
        <v>16825398</v>
      </c>
      <c r="BJ49" s="435">
        <v>12331807</v>
      </c>
      <c r="BK49" s="435">
        <v>0</v>
      </c>
      <c r="BL49" s="435">
        <v>5369560</v>
      </c>
      <c r="BM49" s="435">
        <v>15849195.699999999</v>
      </c>
      <c r="BN49" s="436">
        <v>452015</v>
      </c>
      <c r="BO49" s="436">
        <v>336000000</v>
      </c>
      <c r="BP49" s="436">
        <v>15481532</v>
      </c>
      <c r="BQ49" s="436">
        <v>0</v>
      </c>
      <c r="BR49" s="436">
        <v>31463147</v>
      </c>
      <c r="BS49" s="436">
        <v>0</v>
      </c>
      <c r="BT49" s="436">
        <v>137340000</v>
      </c>
      <c r="BU49" s="436">
        <v>0</v>
      </c>
      <c r="BV49" s="436">
        <v>0</v>
      </c>
      <c r="BW49" s="436">
        <v>0</v>
      </c>
      <c r="BX49" s="436">
        <v>0</v>
      </c>
      <c r="BY49" s="436">
        <v>0</v>
      </c>
      <c r="BZ49" s="436">
        <v>0</v>
      </c>
      <c r="CA49" s="436">
        <v>0</v>
      </c>
      <c r="CB49" s="436">
        <v>0</v>
      </c>
      <c r="CC49" s="436">
        <v>0</v>
      </c>
      <c r="CD49" s="436">
        <v>168000000</v>
      </c>
      <c r="CE49" s="435">
        <f t="shared" si="88"/>
        <v>389922987.94999999</v>
      </c>
      <c r="CF49" s="435">
        <f t="shared" si="89"/>
        <v>389922987.94999999</v>
      </c>
      <c r="CG49" s="435">
        <f t="shared" si="89"/>
        <v>389922988</v>
      </c>
      <c r="CH49" s="435">
        <f t="shared" si="90"/>
        <v>389922987.94999999</v>
      </c>
      <c r="CI49" s="435">
        <f t="shared" si="91"/>
        <v>389922988</v>
      </c>
      <c r="CJ49" s="435">
        <v>1049413759</v>
      </c>
      <c r="CK49" s="435">
        <v>3010000</v>
      </c>
      <c r="CL49" s="435">
        <v>3010000</v>
      </c>
      <c r="CM49" s="435">
        <v>30351137</v>
      </c>
      <c r="CN49" s="435">
        <v>30351137</v>
      </c>
      <c r="CO49" s="435">
        <v>31995833.07052692</v>
      </c>
      <c r="CP49" s="435">
        <v>31995833</v>
      </c>
      <c r="CQ49" s="435">
        <v>35544916.92947308</v>
      </c>
      <c r="CR49" s="434">
        <v>8445450</v>
      </c>
      <c r="CS49" s="435">
        <v>47811456</v>
      </c>
      <c r="CT49" s="435">
        <v>16801566</v>
      </c>
      <c r="CU49" s="435">
        <v>450350208</v>
      </c>
      <c r="CV49" s="435">
        <v>106453037.20064092</v>
      </c>
      <c r="CW49" s="435">
        <v>0</v>
      </c>
      <c r="CX49" s="479">
        <v>340623360</v>
      </c>
      <c r="CY49" s="479">
        <v>0</v>
      </c>
      <c r="CZ49" s="479">
        <v>0</v>
      </c>
      <c r="DA49" s="479">
        <v>0</v>
      </c>
      <c r="DB49" s="479">
        <v>46747008</v>
      </c>
      <c r="DC49" s="479">
        <v>0</v>
      </c>
      <c r="DD49" s="479">
        <v>0</v>
      </c>
      <c r="DE49" s="479">
        <v>0</v>
      </c>
      <c r="DF49" s="479">
        <v>335212416</v>
      </c>
      <c r="DG49" s="479">
        <v>450350208</v>
      </c>
      <c r="DH49" s="440">
        <v>45771264</v>
      </c>
      <c r="DI49" s="479">
        <f>+DG49+DE49+DC49+DA49+CY49+CW49+CU49+CS49+CQ49+CO49+CM49+CK49</f>
        <v>1049413759</v>
      </c>
      <c r="DJ49" s="479">
        <f>+CK49+CM49+CO49+CQ49+CS49+CU49+CW49+CY49+DA49+DC49+DE49+DG49</f>
        <v>1049413759</v>
      </c>
      <c r="DK49" s="479">
        <f>+CL49+CN49+CP49+CR49+CT49+CV49+CX49+CZ49+DB49+DD49+DF49+DH49</f>
        <v>965411071.20064092</v>
      </c>
      <c r="DL49" s="479">
        <f>+CK49+CM49+CO49+CQ49+CS49+CU49+CW49+CY49+DA49+DC49+DE49+DG49</f>
        <v>1049413759</v>
      </c>
      <c r="DM49" s="479">
        <f>+DK49</f>
        <v>965411071.20064092</v>
      </c>
      <c r="DN49" s="479">
        <v>808211895.83246589</v>
      </c>
      <c r="DO49" s="436">
        <v>28533000</v>
      </c>
      <c r="DP49" s="436">
        <v>28533000</v>
      </c>
      <c r="DQ49" s="436">
        <v>85549467</v>
      </c>
      <c r="DR49" s="436">
        <v>105900526.04888171</v>
      </c>
      <c r="DS49" s="441">
        <v>140707744.83246595</v>
      </c>
      <c r="DT49" s="441">
        <v>99958939.084415793</v>
      </c>
      <c r="DU49" s="436">
        <v>60398567</v>
      </c>
      <c r="DV49" s="436">
        <v>75493113.699168444</v>
      </c>
      <c r="DW49" s="436">
        <v>253000</v>
      </c>
      <c r="DX49" s="436">
        <v>5556199.9999999404</v>
      </c>
      <c r="DY49" s="436">
        <v>0</v>
      </c>
      <c r="DZ49" s="436">
        <v>0</v>
      </c>
      <c r="EA49" s="436">
        <v>492770117</v>
      </c>
      <c r="EB49" s="436"/>
      <c r="EC49" s="436">
        <v>0</v>
      </c>
      <c r="ED49" s="436">
        <v>0</v>
      </c>
      <c r="EE49" s="436">
        <v>0</v>
      </c>
      <c r="EF49" s="436">
        <v>0</v>
      </c>
      <c r="EG49" s="436">
        <v>0</v>
      </c>
      <c r="EH49" s="436">
        <v>0</v>
      </c>
      <c r="EI49" s="436">
        <v>0</v>
      </c>
      <c r="EJ49" s="436">
        <v>0</v>
      </c>
      <c r="EK49" s="436">
        <v>0</v>
      </c>
      <c r="EL49" s="436">
        <v>0</v>
      </c>
      <c r="EM49" s="441">
        <f t="shared" si="92"/>
        <v>808211895.83246589</v>
      </c>
      <c r="EN49" s="442">
        <f t="shared" si="22"/>
        <v>315441778.83246595</v>
      </c>
      <c r="EO49" s="442">
        <f t="shared" si="23"/>
        <v>315441778.83246589</v>
      </c>
      <c r="EP49" s="442">
        <f t="shared" si="93"/>
        <v>808211895.83246589</v>
      </c>
      <c r="EQ49" s="441">
        <f t="shared" si="94"/>
        <v>315441778.83246589</v>
      </c>
      <c r="ER49" s="433">
        <f t="shared" si="28"/>
        <v>21.961264822134151</v>
      </c>
      <c r="ES49" s="433">
        <f>EO49/EN49</f>
        <v>0.99999999999999978</v>
      </c>
      <c r="ET49" s="433">
        <f>EQ49/EP49</f>
        <v>0.39029588707990726</v>
      </c>
      <c r="EU49" s="433">
        <f>(+EO49+DM49+CI49+BE49+AA49)/(Z49+BD49+CH49+DL49+EN49)</f>
        <v>0.95212917954309828</v>
      </c>
      <c r="EV49" s="433">
        <f t="shared" si="13"/>
        <v>0.77223958850808894</v>
      </c>
      <c r="EW49" s="588"/>
      <c r="EX49" s="579"/>
      <c r="EY49" s="579"/>
      <c r="EZ49" s="588"/>
      <c r="FA49" s="578"/>
      <c r="FB49" s="225"/>
    </row>
    <row r="50" spans="1:158" ht="24.75" customHeight="1" thickBot="1" x14ac:dyDescent="0.3">
      <c r="A50" s="612"/>
      <c r="B50" s="571"/>
      <c r="C50" s="550"/>
      <c r="D50" s="550"/>
      <c r="E50" s="542"/>
      <c r="F50" s="231" t="s">
        <v>331</v>
      </c>
      <c r="G50" s="448">
        <f>AA50+BE50+CI50+DL50+DN50</f>
        <v>1188.4000000000001</v>
      </c>
      <c r="H50" s="448">
        <v>0</v>
      </c>
      <c r="I50" s="448"/>
      <c r="J50" s="448"/>
      <c r="K50" s="448">
        <v>0</v>
      </c>
      <c r="L50" s="448">
        <v>0</v>
      </c>
      <c r="M50" s="448">
        <v>0</v>
      </c>
      <c r="N50" s="448">
        <v>0</v>
      </c>
      <c r="O50" s="448">
        <v>0</v>
      </c>
      <c r="P50" s="448">
        <v>0</v>
      </c>
      <c r="Q50" s="448">
        <v>0</v>
      </c>
      <c r="R50" s="448">
        <v>0</v>
      </c>
      <c r="S50" s="448">
        <v>0</v>
      </c>
      <c r="T50" s="448">
        <v>0</v>
      </c>
      <c r="U50" s="448">
        <f>+U45</f>
        <v>0</v>
      </c>
      <c r="V50" s="448">
        <f>+V45</f>
        <v>0</v>
      </c>
      <c r="W50" s="449"/>
      <c r="X50" s="449"/>
      <c r="Y50" s="449"/>
      <c r="Z50" s="448">
        <f t="shared" ref="Z50:AZ50" si="95">+Z45</f>
        <v>0</v>
      </c>
      <c r="AA50" s="448">
        <f t="shared" si="95"/>
        <v>0</v>
      </c>
      <c r="AB50" s="448">
        <f t="shared" si="95"/>
        <v>200</v>
      </c>
      <c r="AC50" s="448">
        <f t="shared" si="95"/>
        <v>0</v>
      </c>
      <c r="AD50" s="448">
        <f t="shared" si="95"/>
        <v>0</v>
      </c>
      <c r="AE50" s="448">
        <f t="shared" si="95"/>
        <v>0</v>
      </c>
      <c r="AF50" s="448">
        <f t="shared" si="95"/>
        <v>0</v>
      </c>
      <c r="AG50" s="448">
        <f t="shared" si="95"/>
        <v>0</v>
      </c>
      <c r="AH50" s="448">
        <f t="shared" si="95"/>
        <v>0</v>
      </c>
      <c r="AI50" s="448">
        <f t="shared" si="95"/>
        <v>0</v>
      </c>
      <c r="AJ50" s="448">
        <f t="shared" si="95"/>
        <v>0</v>
      </c>
      <c r="AK50" s="448">
        <f t="shared" si="95"/>
        <v>0</v>
      </c>
      <c r="AL50" s="448">
        <f t="shared" si="95"/>
        <v>0</v>
      </c>
      <c r="AM50" s="448">
        <f t="shared" si="95"/>
        <v>0</v>
      </c>
      <c r="AN50" s="448">
        <f t="shared" si="95"/>
        <v>0</v>
      </c>
      <c r="AO50" s="448">
        <f t="shared" si="95"/>
        <v>0</v>
      </c>
      <c r="AP50" s="448">
        <f t="shared" si="95"/>
        <v>0</v>
      </c>
      <c r="AQ50" s="448">
        <f t="shared" si="95"/>
        <v>10</v>
      </c>
      <c r="AR50" s="448">
        <f t="shared" si="95"/>
        <v>0</v>
      </c>
      <c r="AS50" s="448">
        <f t="shared" si="95"/>
        <v>20</v>
      </c>
      <c r="AT50" s="448">
        <f t="shared" si="95"/>
        <v>0</v>
      </c>
      <c r="AU50" s="448">
        <f t="shared" si="95"/>
        <v>40</v>
      </c>
      <c r="AV50" s="448">
        <f t="shared" si="95"/>
        <v>0</v>
      </c>
      <c r="AW50" s="448">
        <f t="shared" si="95"/>
        <v>40</v>
      </c>
      <c r="AX50" s="448">
        <f t="shared" si="95"/>
        <v>0</v>
      </c>
      <c r="AY50" s="448">
        <f t="shared" si="95"/>
        <v>90</v>
      </c>
      <c r="AZ50" s="448">
        <f t="shared" si="95"/>
        <v>200</v>
      </c>
      <c r="BA50" s="448">
        <f t="shared" si="84"/>
        <v>200</v>
      </c>
      <c r="BB50" s="448">
        <f t="shared" si="85"/>
        <v>200</v>
      </c>
      <c r="BC50" s="448">
        <f t="shared" si="85"/>
        <v>200</v>
      </c>
      <c r="BD50" s="448">
        <f t="shared" si="86"/>
        <v>200</v>
      </c>
      <c r="BE50" s="448">
        <f t="shared" si="87"/>
        <v>200</v>
      </c>
      <c r="BF50" s="448">
        <v>550</v>
      </c>
      <c r="BG50" s="448">
        <v>0</v>
      </c>
      <c r="BH50" s="448">
        <v>0</v>
      </c>
      <c r="BI50" s="448">
        <v>0</v>
      </c>
      <c r="BJ50" s="448">
        <v>0</v>
      </c>
      <c r="BK50" s="448">
        <v>0</v>
      </c>
      <c r="BL50" s="448">
        <v>0</v>
      </c>
      <c r="BM50" s="448">
        <v>0</v>
      </c>
      <c r="BN50" s="448">
        <v>0</v>
      </c>
      <c r="BO50" s="448">
        <v>0</v>
      </c>
      <c r="BP50" s="448">
        <v>53.9</v>
      </c>
      <c r="BQ50" s="448">
        <v>0</v>
      </c>
      <c r="BR50" s="448">
        <v>0</v>
      </c>
      <c r="BS50" s="448">
        <v>200</v>
      </c>
      <c r="BT50" s="448">
        <v>0</v>
      </c>
      <c r="BU50" s="448">
        <v>0</v>
      </c>
      <c r="BV50" s="448">
        <v>0</v>
      </c>
      <c r="BW50" s="448">
        <v>0</v>
      </c>
      <c r="BX50" s="448">
        <v>0</v>
      </c>
      <c r="BY50" s="448">
        <v>0</v>
      </c>
      <c r="BZ50" s="448">
        <v>0</v>
      </c>
      <c r="CA50" s="448">
        <v>350</v>
      </c>
      <c r="CB50" s="448">
        <v>0</v>
      </c>
      <c r="CC50" s="448">
        <v>0</v>
      </c>
      <c r="CD50" s="448">
        <v>507.7</v>
      </c>
      <c r="CE50" s="448">
        <f t="shared" si="88"/>
        <v>550</v>
      </c>
      <c r="CF50" s="448">
        <f t="shared" si="89"/>
        <v>550</v>
      </c>
      <c r="CG50" s="448">
        <f t="shared" si="89"/>
        <v>561.6</v>
      </c>
      <c r="CH50" s="448">
        <f t="shared" si="90"/>
        <v>550</v>
      </c>
      <c r="CI50" s="448">
        <f t="shared" si="91"/>
        <v>561.6</v>
      </c>
      <c r="CJ50" s="448">
        <v>238.4</v>
      </c>
      <c r="CK50" s="448">
        <v>0</v>
      </c>
      <c r="CL50" s="448">
        <v>0</v>
      </c>
      <c r="CM50" s="448">
        <v>0</v>
      </c>
      <c r="CN50" s="448">
        <v>0</v>
      </c>
      <c r="CO50" s="448">
        <v>0</v>
      </c>
      <c r="CP50" s="448">
        <v>0</v>
      </c>
      <c r="CQ50" s="448">
        <v>0</v>
      </c>
      <c r="CR50" s="448">
        <v>0</v>
      </c>
      <c r="CS50" s="448">
        <f>CS45</f>
        <v>238.4</v>
      </c>
      <c r="CT50" s="448">
        <f>CT45</f>
        <v>219.8</v>
      </c>
      <c r="CU50" s="448">
        <f>CU45</f>
        <v>188.4</v>
      </c>
      <c r="CV50" s="448">
        <f>CV45</f>
        <v>207</v>
      </c>
      <c r="CW50" s="448">
        <v>0</v>
      </c>
      <c r="CX50" s="448">
        <v>0</v>
      </c>
      <c r="CY50" s="448">
        <v>0</v>
      </c>
      <c r="CZ50" s="448">
        <v>0</v>
      </c>
      <c r="DA50" s="448">
        <v>0</v>
      </c>
      <c r="DB50" s="448">
        <v>0</v>
      </c>
      <c r="DC50" s="448">
        <v>0</v>
      </c>
      <c r="DD50" s="448">
        <v>0</v>
      </c>
      <c r="DE50" s="448">
        <v>0</v>
      </c>
      <c r="DF50" s="448">
        <v>0</v>
      </c>
      <c r="DG50" s="448">
        <v>0</v>
      </c>
      <c r="DH50" s="448">
        <v>0</v>
      </c>
      <c r="DI50" s="448">
        <f>DI45+DI48</f>
        <v>426.8</v>
      </c>
      <c r="DJ50" s="448">
        <f t="shared" si="8"/>
        <v>426.8</v>
      </c>
      <c r="DK50" s="448">
        <f t="shared" si="9"/>
        <v>426.8</v>
      </c>
      <c r="DL50" s="448">
        <f>DL45+DL48</f>
        <v>426.8</v>
      </c>
      <c r="DM50" s="448">
        <f>DM45+DM48</f>
        <v>426.8</v>
      </c>
      <c r="DN50" s="448">
        <f>+DN45</f>
        <v>0</v>
      </c>
      <c r="DO50" s="450"/>
      <c r="DP50" s="450"/>
      <c r="DQ50" s="450"/>
      <c r="DR50" s="450"/>
      <c r="DS50" s="451"/>
      <c r="DT50" s="451"/>
      <c r="DU50" s="450"/>
      <c r="DV50" s="450"/>
      <c r="DW50" s="450"/>
      <c r="DX50" s="450"/>
      <c r="DY50" s="450"/>
      <c r="DZ50" s="450"/>
      <c r="EA50" s="450"/>
      <c r="EB50" s="450"/>
      <c r="EC50" s="450"/>
      <c r="ED50" s="450"/>
      <c r="EE50" s="450"/>
      <c r="EF50" s="450"/>
      <c r="EG50" s="450"/>
      <c r="EH50" s="450"/>
      <c r="EI50" s="450"/>
      <c r="EJ50" s="450"/>
      <c r="EK50" s="450"/>
      <c r="EL50" s="450"/>
      <c r="EM50" s="473">
        <f t="shared" si="92"/>
        <v>0</v>
      </c>
      <c r="EN50" s="474">
        <f t="shared" si="22"/>
        <v>0</v>
      </c>
      <c r="EO50" s="474">
        <f t="shared" si="23"/>
        <v>0</v>
      </c>
      <c r="EP50" s="474">
        <f t="shared" si="93"/>
        <v>0</v>
      </c>
      <c r="EQ50" s="489">
        <f t="shared" si="94"/>
        <v>0</v>
      </c>
      <c r="ER50" s="454">
        <f t="shared" si="28"/>
        <v>0</v>
      </c>
      <c r="ES50" s="135" t="s">
        <v>713</v>
      </c>
      <c r="ET50" s="135" t="s">
        <v>713</v>
      </c>
      <c r="EU50" s="454">
        <f t="shared" ref="EU50" si="96">(+EO50+DM50+CI50+BE50+AA50)/(Z50+BD50+CH50+DL50+EN50)</f>
        <v>1.0098572399728076</v>
      </c>
      <c r="EV50" s="454">
        <f t="shared" si="13"/>
        <v>1</v>
      </c>
      <c r="EW50" s="588"/>
      <c r="EX50" s="579"/>
      <c r="EY50" s="579"/>
      <c r="EZ50" s="588"/>
      <c r="FA50" s="578"/>
      <c r="FB50" s="225"/>
    </row>
    <row r="51" spans="1:158" ht="24.75" customHeight="1" thickBot="1" x14ac:dyDescent="0.3">
      <c r="A51" s="612"/>
      <c r="B51" s="583"/>
      <c r="C51" s="585"/>
      <c r="D51" s="585"/>
      <c r="E51" s="590"/>
      <c r="F51" s="232" t="s">
        <v>332</v>
      </c>
      <c r="G51" s="233">
        <f t="shared" ref="G51:DM51" si="97">G46+G49</f>
        <v>10540901861.033108</v>
      </c>
      <c r="H51" s="234">
        <f t="shared" si="97"/>
        <v>0</v>
      </c>
      <c r="I51" s="234">
        <f t="shared" si="97"/>
        <v>0</v>
      </c>
      <c r="J51" s="234">
        <f t="shared" si="97"/>
        <v>0</v>
      </c>
      <c r="K51" s="234">
        <f t="shared" si="97"/>
        <v>0</v>
      </c>
      <c r="L51" s="234">
        <f t="shared" si="97"/>
        <v>0</v>
      </c>
      <c r="M51" s="234">
        <f t="shared" si="97"/>
        <v>0</v>
      </c>
      <c r="N51" s="234">
        <f t="shared" si="97"/>
        <v>0</v>
      </c>
      <c r="O51" s="234">
        <f t="shared" si="97"/>
        <v>0</v>
      </c>
      <c r="P51" s="234">
        <f t="shared" si="97"/>
        <v>0</v>
      </c>
      <c r="Q51" s="234">
        <f t="shared" si="97"/>
        <v>0</v>
      </c>
      <c r="R51" s="234">
        <f t="shared" si="97"/>
        <v>0</v>
      </c>
      <c r="S51" s="234">
        <f t="shared" si="97"/>
        <v>0</v>
      </c>
      <c r="T51" s="234">
        <f t="shared" si="97"/>
        <v>0</v>
      </c>
      <c r="U51" s="234">
        <f t="shared" si="97"/>
        <v>0</v>
      </c>
      <c r="V51" s="234">
        <f t="shared" si="97"/>
        <v>0</v>
      </c>
      <c r="W51" s="234">
        <f t="shared" si="97"/>
        <v>0</v>
      </c>
      <c r="X51" s="234">
        <f t="shared" si="97"/>
        <v>0</v>
      </c>
      <c r="Y51" s="234">
        <f t="shared" si="97"/>
        <v>0</v>
      </c>
      <c r="Z51" s="234">
        <f t="shared" si="97"/>
        <v>0</v>
      </c>
      <c r="AA51" s="234">
        <f t="shared" si="97"/>
        <v>0</v>
      </c>
      <c r="AB51" s="234">
        <f t="shared" si="97"/>
        <v>1490000000</v>
      </c>
      <c r="AC51" s="234">
        <f t="shared" si="97"/>
        <v>0</v>
      </c>
      <c r="AD51" s="234">
        <f t="shared" si="97"/>
        <v>0</v>
      </c>
      <c r="AE51" s="234">
        <f t="shared" si="97"/>
        <v>65822500</v>
      </c>
      <c r="AF51" s="234">
        <f t="shared" si="97"/>
        <v>65822500</v>
      </c>
      <c r="AG51" s="234">
        <f t="shared" si="97"/>
        <v>157174000</v>
      </c>
      <c r="AH51" s="234">
        <f t="shared" si="97"/>
        <v>157174000</v>
      </c>
      <c r="AI51" s="234">
        <f t="shared" si="97"/>
        <v>232029000</v>
      </c>
      <c r="AJ51" s="234">
        <f t="shared" si="97"/>
        <v>232029000</v>
      </c>
      <c r="AK51" s="234">
        <f t="shared" si="97"/>
        <v>0</v>
      </c>
      <c r="AL51" s="234">
        <f t="shared" si="97"/>
        <v>0</v>
      </c>
      <c r="AM51" s="234">
        <f t="shared" si="97"/>
        <v>0</v>
      </c>
      <c r="AN51" s="234">
        <f t="shared" si="97"/>
        <v>33957500</v>
      </c>
      <c r="AO51" s="234">
        <f t="shared" si="97"/>
        <v>0</v>
      </c>
      <c r="AP51" s="234">
        <f t="shared" si="97"/>
        <v>0</v>
      </c>
      <c r="AQ51" s="234">
        <f t="shared" si="97"/>
        <v>0</v>
      </c>
      <c r="AR51" s="234">
        <f t="shared" si="97"/>
        <v>0</v>
      </c>
      <c r="AS51" s="234">
        <f t="shared" si="97"/>
        <v>960774445</v>
      </c>
      <c r="AT51" s="234">
        <f t="shared" si="97"/>
        <v>0</v>
      </c>
      <c r="AU51" s="234">
        <f t="shared" si="97"/>
        <v>0</v>
      </c>
      <c r="AV51" s="234">
        <f t="shared" si="97"/>
        <v>943997000</v>
      </c>
      <c r="AW51" s="234">
        <f t="shared" si="97"/>
        <v>0</v>
      </c>
      <c r="AX51" s="234">
        <f t="shared" si="97"/>
        <v>0</v>
      </c>
      <c r="AY51" s="234">
        <f t="shared" si="97"/>
        <v>357016055</v>
      </c>
      <c r="AZ51" s="234">
        <f t="shared" si="97"/>
        <v>339836000</v>
      </c>
      <c r="BA51" s="234">
        <f t="shared" si="97"/>
        <v>1772816000</v>
      </c>
      <c r="BB51" s="234">
        <f t="shared" si="97"/>
        <v>1772816000</v>
      </c>
      <c r="BC51" s="234">
        <f t="shared" si="97"/>
        <v>1772816000</v>
      </c>
      <c r="BD51" s="234">
        <f t="shared" si="97"/>
        <v>1772816000</v>
      </c>
      <c r="BE51" s="234">
        <f t="shared" si="97"/>
        <v>1772816000</v>
      </c>
      <c r="BF51" s="234">
        <f t="shared" si="97"/>
        <v>4452702955.9499998</v>
      </c>
      <c r="BG51" s="234">
        <f t="shared" si="97"/>
        <v>427106061.25</v>
      </c>
      <c r="BH51" s="234">
        <f t="shared" si="97"/>
        <v>426794593</v>
      </c>
      <c r="BI51" s="234">
        <f t="shared" si="97"/>
        <v>107377398</v>
      </c>
      <c r="BJ51" s="234">
        <f t="shared" si="97"/>
        <v>12331807</v>
      </c>
      <c r="BK51" s="234">
        <f t="shared" si="97"/>
        <v>0</v>
      </c>
      <c r="BL51" s="234">
        <f t="shared" si="97"/>
        <v>5369560</v>
      </c>
      <c r="BM51" s="234">
        <f t="shared" si="97"/>
        <v>15849195.699999999</v>
      </c>
      <c r="BN51" s="234">
        <f t="shared" si="97"/>
        <v>452015</v>
      </c>
      <c r="BO51" s="234">
        <f t="shared" si="97"/>
        <v>336000000</v>
      </c>
      <c r="BP51" s="234">
        <f t="shared" si="97"/>
        <v>15481532</v>
      </c>
      <c r="BQ51" s="234">
        <f t="shared" si="97"/>
        <v>3066000</v>
      </c>
      <c r="BR51" s="234">
        <f t="shared" si="97"/>
        <v>31463147</v>
      </c>
      <c r="BS51" s="234">
        <f t="shared" si="97"/>
        <v>3554072000</v>
      </c>
      <c r="BT51" s="234">
        <f t="shared" si="97"/>
        <v>137340000</v>
      </c>
      <c r="BU51" s="234">
        <f t="shared" si="97"/>
        <v>0</v>
      </c>
      <c r="BV51" s="234">
        <f t="shared" si="97"/>
        <v>133572912</v>
      </c>
      <c r="BW51" s="234">
        <f t="shared" si="97"/>
        <v>0</v>
      </c>
      <c r="BX51" s="234">
        <f t="shared" si="97"/>
        <v>0</v>
      </c>
      <c r="BY51" s="234">
        <f t="shared" si="97"/>
        <v>4333333</v>
      </c>
      <c r="BZ51" s="234">
        <f t="shared" si="97"/>
        <v>0</v>
      </c>
      <c r="CA51" s="234">
        <f t="shared" si="97"/>
        <v>0</v>
      </c>
      <c r="CB51" s="234">
        <f t="shared" si="97"/>
        <v>2539000</v>
      </c>
      <c r="CC51" s="234">
        <f t="shared" si="97"/>
        <v>-464333</v>
      </c>
      <c r="CD51" s="234">
        <f t="shared" si="97"/>
        <v>3656638549</v>
      </c>
      <c r="CE51" s="234">
        <f t="shared" si="97"/>
        <v>4447339654.9499998</v>
      </c>
      <c r="CF51" s="234">
        <f t="shared" si="97"/>
        <v>4447339654.9499998</v>
      </c>
      <c r="CG51" s="234">
        <f t="shared" si="97"/>
        <v>4421983115</v>
      </c>
      <c r="CH51" s="234">
        <f t="shared" si="97"/>
        <v>4447339654.9499998</v>
      </c>
      <c r="CI51" s="234">
        <f t="shared" si="97"/>
        <v>4421983115</v>
      </c>
      <c r="CJ51" s="234">
        <f t="shared" si="97"/>
        <v>3292920759</v>
      </c>
      <c r="CK51" s="234">
        <f t="shared" si="97"/>
        <v>171566000</v>
      </c>
      <c r="CL51" s="234">
        <f t="shared" si="97"/>
        <v>171566000</v>
      </c>
      <c r="CM51" s="234">
        <f t="shared" si="97"/>
        <v>709661137</v>
      </c>
      <c r="CN51" s="234">
        <f t="shared" si="97"/>
        <v>709661137</v>
      </c>
      <c r="CO51" s="234">
        <f t="shared" si="97"/>
        <v>134985833.07052693</v>
      </c>
      <c r="CP51" s="234">
        <f t="shared" si="97"/>
        <v>134985833</v>
      </c>
      <c r="CQ51" s="234">
        <f t="shared" si="97"/>
        <v>685976916.92947304</v>
      </c>
      <c r="CR51" s="234">
        <f t="shared" si="97"/>
        <v>8445450</v>
      </c>
      <c r="CS51" s="234">
        <f t="shared" si="97"/>
        <v>155611456</v>
      </c>
      <c r="CT51" s="234">
        <f t="shared" si="97"/>
        <v>16801566</v>
      </c>
      <c r="CU51" s="234">
        <f t="shared" si="97"/>
        <v>1486478958</v>
      </c>
      <c r="CV51" s="234">
        <f t="shared" si="97"/>
        <v>159583037.20064092</v>
      </c>
      <c r="CW51" s="234">
        <f t="shared" si="97"/>
        <v>0</v>
      </c>
      <c r="CX51" s="237">
        <f t="shared" si="97"/>
        <v>703486560</v>
      </c>
      <c r="CY51" s="237">
        <f t="shared" si="97"/>
        <v>0</v>
      </c>
      <c r="CZ51" s="237">
        <f t="shared" si="97"/>
        <v>856590475</v>
      </c>
      <c r="DA51" s="237">
        <f t="shared" si="97"/>
        <v>0</v>
      </c>
      <c r="DB51" s="237">
        <f t="shared" si="97"/>
        <v>57843008</v>
      </c>
      <c r="DC51" s="237">
        <f t="shared" si="97"/>
        <v>0</v>
      </c>
      <c r="DD51" s="237">
        <f t="shared" si="97"/>
        <v>0</v>
      </c>
      <c r="DE51" s="237">
        <f t="shared" si="97"/>
        <v>0</v>
      </c>
      <c r="DF51" s="237">
        <f t="shared" si="97"/>
        <v>443401520</v>
      </c>
      <c r="DG51" s="237">
        <f t="shared" si="97"/>
        <v>450350208</v>
      </c>
      <c r="DH51" s="237">
        <f t="shared" si="97"/>
        <v>275526264</v>
      </c>
      <c r="DI51" s="237">
        <f t="shared" si="97"/>
        <v>3794630509</v>
      </c>
      <c r="DJ51" s="237">
        <f t="shared" si="8"/>
        <v>3344280301</v>
      </c>
      <c r="DK51" s="237">
        <f t="shared" si="9"/>
        <v>3262364586.2006407</v>
      </c>
      <c r="DL51" s="237">
        <f>DL46+DL49</f>
        <v>3794630509</v>
      </c>
      <c r="DM51" s="237">
        <f t="shared" si="97"/>
        <v>3537890850.2006407</v>
      </c>
      <c r="DN51" s="237">
        <f>DN46+DN49</f>
        <v>808211895.83246589</v>
      </c>
      <c r="DO51" s="237">
        <f t="shared" ref="DO51:EM51" si="98">DO46+DO49</f>
        <v>28533000</v>
      </c>
      <c r="DP51" s="237">
        <f t="shared" si="98"/>
        <v>28533000</v>
      </c>
      <c r="DQ51" s="237">
        <f t="shared" si="98"/>
        <v>85549467</v>
      </c>
      <c r="DR51" s="237">
        <f t="shared" si="98"/>
        <v>105900526.04888171</v>
      </c>
      <c r="DS51" s="139">
        <f t="shared" si="98"/>
        <v>140707744.83246595</v>
      </c>
      <c r="DT51" s="139">
        <f t="shared" si="98"/>
        <v>99958939.084415793</v>
      </c>
      <c r="DU51" s="237">
        <f t="shared" si="98"/>
        <v>60398567</v>
      </c>
      <c r="DV51" s="237">
        <f t="shared" si="98"/>
        <v>75493113.699168444</v>
      </c>
      <c r="DW51" s="237">
        <f t="shared" si="98"/>
        <v>253000</v>
      </c>
      <c r="DX51" s="237">
        <f t="shared" si="98"/>
        <v>5556199.9999999404</v>
      </c>
      <c r="DY51" s="237">
        <f t="shared" si="98"/>
        <v>0</v>
      </c>
      <c r="DZ51" s="237">
        <f t="shared" si="98"/>
        <v>0</v>
      </c>
      <c r="EA51" s="237">
        <f t="shared" si="98"/>
        <v>492770117</v>
      </c>
      <c r="EB51" s="237">
        <f t="shared" si="98"/>
        <v>0</v>
      </c>
      <c r="EC51" s="237">
        <f t="shared" si="98"/>
        <v>0</v>
      </c>
      <c r="ED51" s="237">
        <f t="shared" si="98"/>
        <v>0</v>
      </c>
      <c r="EE51" s="237">
        <f t="shared" si="98"/>
        <v>0</v>
      </c>
      <c r="EF51" s="237">
        <f t="shared" si="98"/>
        <v>0</v>
      </c>
      <c r="EG51" s="237">
        <f t="shared" si="98"/>
        <v>0</v>
      </c>
      <c r="EH51" s="237">
        <f t="shared" si="98"/>
        <v>0</v>
      </c>
      <c r="EI51" s="237">
        <f t="shared" si="98"/>
        <v>0</v>
      </c>
      <c r="EJ51" s="237">
        <f t="shared" si="98"/>
        <v>0</v>
      </c>
      <c r="EK51" s="237">
        <f t="shared" si="98"/>
        <v>0</v>
      </c>
      <c r="EL51" s="237">
        <f t="shared" si="98"/>
        <v>0</v>
      </c>
      <c r="EM51" s="139">
        <f t="shared" si="98"/>
        <v>808211895.83246589</v>
      </c>
      <c r="EN51" s="138">
        <f t="shared" si="22"/>
        <v>315441778.83246595</v>
      </c>
      <c r="EO51" s="138">
        <f t="shared" si="23"/>
        <v>315441778.83246589</v>
      </c>
      <c r="EP51" s="138">
        <f>+EP46+EP49</f>
        <v>808211895.83246589</v>
      </c>
      <c r="EQ51" s="138">
        <f>+EQ46+EQ49</f>
        <v>315441778.83246589</v>
      </c>
      <c r="ER51" s="120">
        <f>IFERROR(DX51/DW51,0)</f>
        <v>21.961264822134151</v>
      </c>
      <c r="ES51" s="120">
        <f t="shared" si="33"/>
        <v>0.99999999999999978</v>
      </c>
      <c r="ET51" s="120">
        <f>EQ51/EP51</f>
        <v>0.39029588707990726</v>
      </c>
      <c r="EU51" s="120">
        <f>(+EO51+DM51+CI51+BE51+AA51)/(Z51+BD51+CH51+DL51+EN51)</f>
        <v>0.97269216126576818</v>
      </c>
      <c r="EV51" s="121">
        <f t="shared" si="13"/>
        <v>0.95325161703462591</v>
      </c>
      <c r="EW51" s="593"/>
      <c r="EX51" s="579"/>
      <c r="EY51" s="579"/>
      <c r="EZ51" s="588"/>
      <c r="FA51" s="578"/>
      <c r="FB51" s="240"/>
    </row>
    <row r="52" spans="1:158" ht="24.75" customHeight="1" x14ac:dyDescent="0.25">
      <c r="A52" s="612"/>
      <c r="B52" s="586">
        <v>7</v>
      </c>
      <c r="C52" s="586" t="s">
        <v>719</v>
      </c>
      <c r="D52" s="586" t="s">
        <v>326</v>
      </c>
      <c r="E52" s="586">
        <v>161</v>
      </c>
      <c r="F52" s="224" t="s">
        <v>327</v>
      </c>
      <c r="G52" s="467">
        <f>AA52+BE52+CI52+DM52+EP52</f>
        <v>1</v>
      </c>
      <c r="H52" s="490"/>
      <c r="I52" s="490"/>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c r="AS52" s="490"/>
      <c r="AT52" s="490"/>
      <c r="AU52" s="490"/>
      <c r="AV52" s="490"/>
      <c r="AW52" s="490"/>
      <c r="AX52" s="490"/>
      <c r="AY52" s="490"/>
      <c r="AZ52" s="490"/>
      <c r="BA52" s="490"/>
      <c r="BB52" s="490"/>
      <c r="BC52" s="490"/>
      <c r="BD52" s="490"/>
      <c r="BE52" s="490"/>
      <c r="BF52" s="490"/>
      <c r="BG52" s="490"/>
      <c r="BH52" s="490"/>
      <c r="BI52" s="490"/>
      <c r="BJ52" s="490"/>
      <c r="BK52" s="490"/>
      <c r="BL52" s="490"/>
      <c r="BM52" s="490"/>
      <c r="BN52" s="490"/>
      <c r="BO52" s="490"/>
      <c r="BP52" s="490"/>
      <c r="BQ52" s="490"/>
      <c r="BR52" s="490"/>
      <c r="BS52" s="490"/>
      <c r="BT52" s="490"/>
      <c r="BU52" s="490"/>
      <c r="BV52" s="490"/>
      <c r="BW52" s="490"/>
      <c r="BX52" s="490"/>
      <c r="BY52" s="490"/>
      <c r="BZ52" s="490"/>
      <c r="CA52" s="490"/>
      <c r="CB52" s="490"/>
      <c r="CC52" s="490"/>
      <c r="CD52" s="490"/>
      <c r="CE52" s="490"/>
      <c r="CF52" s="490"/>
      <c r="CG52" s="490"/>
      <c r="CH52" s="490"/>
      <c r="CI52" s="490"/>
      <c r="CJ52" s="490"/>
      <c r="CK52" s="490"/>
      <c r="CL52" s="490"/>
      <c r="CM52" s="490"/>
      <c r="CN52" s="490"/>
      <c r="CO52" s="490"/>
      <c r="CP52" s="490"/>
      <c r="CQ52" s="490"/>
      <c r="CR52" s="490"/>
      <c r="CS52" s="490"/>
      <c r="CT52" s="490"/>
      <c r="CU52" s="490"/>
      <c r="CV52" s="490"/>
      <c r="CW52" s="490"/>
      <c r="CX52" s="490"/>
      <c r="CY52" s="490"/>
      <c r="CZ52" s="490"/>
      <c r="DA52" s="490"/>
      <c r="DB52" s="490"/>
      <c r="DC52" s="490"/>
      <c r="DD52" s="490"/>
      <c r="DE52" s="490"/>
      <c r="DF52" s="490"/>
      <c r="DG52" s="490"/>
      <c r="DH52" s="490"/>
      <c r="DI52" s="490"/>
      <c r="DJ52" s="490"/>
      <c r="DK52" s="490"/>
      <c r="DL52" s="490"/>
      <c r="DM52" s="490"/>
      <c r="DN52" s="238">
        <v>1</v>
      </c>
      <c r="DO52" s="241">
        <v>0.17</v>
      </c>
      <c r="DP52" s="241">
        <v>0.17</v>
      </c>
      <c r="DQ52" s="241">
        <v>0.17</v>
      </c>
      <c r="DR52" s="241">
        <v>0</v>
      </c>
      <c r="DS52" s="141">
        <v>0.17</v>
      </c>
      <c r="DT52" s="141">
        <v>0.17</v>
      </c>
      <c r="DU52" s="241">
        <v>0.17</v>
      </c>
      <c r="DV52" s="241">
        <v>0.17</v>
      </c>
      <c r="DW52" s="241">
        <v>0.32</v>
      </c>
      <c r="DX52" s="241">
        <v>0.3</v>
      </c>
      <c r="DY52" s="241"/>
      <c r="DZ52" s="241"/>
      <c r="EA52" s="241"/>
      <c r="EB52" s="241"/>
      <c r="EC52" s="241"/>
      <c r="ED52" s="241"/>
      <c r="EE52" s="241"/>
      <c r="EF52" s="241"/>
      <c r="EG52" s="241"/>
      <c r="EH52" s="241"/>
      <c r="EI52" s="241"/>
      <c r="EJ52" s="241"/>
      <c r="EK52" s="241"/>
      <c r="EL52" s="241"/>
      <c r="EM52" s="141">
        <f>+DO52+DQ52+DS52+DU52+DW52+DY52+EA52+EC52+EE52+EC52+EG52+EI52+EK52</f>
        <v>1</v>
      </c>
      <c r="EN52" s="141">
        <f t="shared" si="22"/>
        <v>1</v>
      </c>
      <c r="EO52" s="141">
        <f t="shared" si="23"/>
        <v>0.81</v>
      </c>
      <c r="EP52" s="141">
        <f>+DO52+DQ52+DS52+DU52+DW52+DY52+EA52+EC52+EE52+EG52+EI52+EK52</f>
        <v>1</v>
      </c>
      <c r="EQ52" s="491">
        <f>+EO52</f>
        <v>0.81</v>
      </c>
      <c r="ER52" s="462">
        <f t="shared" si="28"/>
        <v>0.9375</v>
      </c>
      <c r="ES52" s="462">
        <f>EO52/EN52</f>
        <v>0.81</v>
      </c>
      <c r="ET52" s="462">
        <f>EQ52/EP52</f>
        <v>0.81</v>
      </c>
      <c r="EU52" s="462">
        <f t="shared" ref="EU52" si="99">(+EO52+DM52+CI52+BE52+AA52)/(Z52+BD52+CH52+DL52+EN52)</f>
        <v>0.81</v>
      </c>
      <c r="EV52" s="462">
        <f t="shared" si="13"/>
        <v>0.81</v>
      </c>
      <c r="EW52" s="588" t="s">
        <v>764</v>
      </c>
      <c r="EX52" s="591" t="s">
        <v>180</v>
      </c>
      <c r="EY52" s="591" t="s">
        <v>180</v>
      </c>
      <c r="EZ52" s="591" t="s">
        <v>736</v>
      </c>
      <c r="FA52" s="591" t="s">
        <v>185</v>
      </c>
      <c r="FB52" s="242"/>
    </row>
    <row r="53" spans="1:158" ht="24.75" customHeight="1" x14ac:dyDescent="0.25">
      <c r="A53" s="612"/>
      <c r="B53" s="587"/>
      <c r="C53" s="587"/>
      <c r="D53" s="587"/>
      <c r="E53" s="587"/>
      <c r="F53" s="226" t="s">
        <v>328</v>
      </c>
      <c r="G53" s="434">
        <f>AA53+BE53+CI53+DM53+EP53</f>
        <v>3979143000</v>
      </c>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c r="BN53" s="434"/>
      <c r="BO53" s="434"/>
      <c r="BP53" s="434"/>
      <c r="BQ53" s="434"/>
      <c r="BR53" s="434"/>
      <c r="BS53" s="434"/>
      <c r="BT53" s="434"/>
      <c r="BU53" s="434"/>
      <c r="BV53" s="434"/>
      <c r="BW53" s="434"/>
      <c r="BX53" s="434"/>
      <c r="BY53" s="434"/>
      <c r="BZ53" s="434"/>
      <c r="CA53" s="434"/>
      <c r="CB53" s="434"/>
      <c r="CC53" s="434"/>
      <c r="CD53" s="434"/>
      <c r="CE53" s="434"/>
      <c r="CF53" s="434"/>
      <c r="CG53" s="434"/>
      <c r="CH53" s="434"/>
      <c r="CI53" s="434"/>
      <c r="CJ53" s="434"/>
      <c r="CK53" s="434"/>
      <c r="CL53" s="434"/>
      <c r="CM53" s="434"/>
      <c r="CN53" s="434"/>
      <c r="CO53" s="434"/>
      <c r="CP53" s="434"/>
      <c r="CQ53" s="434"/>
      <c r="CR53" s="434"/>
      <c r="CS53" s="434"/>
      <c r="CT53" s="434"/>
      <c r="CU53" s="434"/>
      <c r="CV53" s="434"/>
      <c r="CW53" s="434"/>
      <c r="CX53" s="434"/>
      <c r="CY53" s="434"/>
      <c r="CZ53" s="434"/>
      <c r="DA53" s="434"/>
      <c r="DB53" s="434"/>
      <c r="DC53" s="434"/>
      <c r="DD53" s="434"/>
      <c r="DE53" s="434"/>
      <c r="DF53" s="434"/>
      <c r="DG53" s="434"/>
      <c r="DH53" s="434"/>
      <c r="DI53" s="434"/>
      <c r="DJ53" s="434"/>
      <c r="DK53" s="434"/>
      <c r="DL53" s="434"/>
      <c r="DM53" s="434"/>
      <c r="DN53" s="440">
        <v>3979143000</v>
      </c>
      <c r="DO53" s="436">
        <v>0</v>
      </c>
      <c r="DP53" s="436">
        <v>41830000</v>
      </c>
      <c r="DQ53" s="436">
        <v>787793934</v>
      </c>
      <c r="DR53" s="436">
        <v>0</v>
      </c>
      <c r="DS53" s="441">
        <v>277020000</v>
      </c>
      <c r="DT53" s="441">
        <v>184000000</v>
      </c>
      <c r="DU53" s="436">
        <v>16732000</v>
      </c>
      <c r="DV53" s="436">
        <v>114420000</v>
      </c>
      <c r="DW53" s="436">
        <v>2897597066</v>
      </c>
      <c r="DX53" s="436">
        <v>1215926800</v>
      </c>
      <c r="DY53" s="436"/>
      <c r="DZ53" s="436"/>
      <c r="EA53" s="436"/>
      <c r="EB53" s="436"/>
      <c r="EC53" s="436"/>
      <c r="ED53" s="436"/>
      <c r="EE53" s="436"/>
      <c r="EF53" s="436"/>
      <c r="EG53" s="436"/>
      <c r="EH53" s="436"/>
      <c r="EI53" s="436"/>
      <c r="EJ53" s="436"/>
      <c r="EK53" s="436"/>
      <c r="EL53" s="436"/>
      <c r="EM53" s="441">
        <f>+DO53+DQ53+DS53+DU53+DW53+DY53+EA53+EC53+EE53+EC53+EG53+EI53+EK53</f>
        <v>3979143000</v>
      </c>
      <c r="EN53" s="441">
        <f t="shared" si="22"/>
        <v>3979143000</v>
      </c>
      <c r="EO53" s="441">
        <f t="shared" si="23"/>
        <v>1556176800</v>
      </c>
      <c r="EP53" s="441">
        <f>+DO53+DQ53+DS53+DU53+DW53+DY53+EA53+EC53+EE53+EG53+EI53+EK53</f>
        <v>3979143000</v>
      </c>
      <c r="EQ53" s="441">
        <f t="shared" ref="EQ53:EQ56" si="100">+EO53</f>
        <v>1556176800</v>
      </c>
      <c r="ER53" s="433">
        <f t="shared" si="28"/>
        <v>0.41963281032670674</v>
      </c>
      <c r="ES53" s="433">
        <f>IFERROR(EO53/EN53,0)</f>
        <v>0.39108340665314112</v>
      </c>
      <c r="ET53" s="433">
        <f>EQ53/EP53</f>
        <v>0.39108340665314112</v>
      </c>
      <c r="EU53" s="433">
        <f>(+EO53+DM53+CI53+BE53+AA53)/(Z53+BD53+CH53+DL53+EN53)</f>
        <v>0.39108340665314112</v>
      </c>
      <c r="EV53" s="433">
        <f>IFERROR((DM53+CI53+BE53+AA53+EQ53)/G53,0)</f>
        <v>0.39108340665314112</v>
      </c>
      <c r="EW53" s="588"/>
      <c r="EX53" s="591"/>
      <c r="EY53" s="591"/>
      <c r="EZ53" s="591"/>
      <c r="FA53" s="591"/>
      <c r="FB53" s="240"/>
    </row>
    <row r="54" spans="1:158" ht="24.75" customHeight="1" x14ac:dyDescent="0.25">
      <c r="A54" s="612"/>
      <c r="B54" s="587"/>
      <c r="C54" s="587"/>
      <c r="D54" s="587"/>
      <c r="E54" s="587"/>
      <c r="F54" s="227" t="s">
        <v>187</v>
      </c>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c r="BN54" s="434"/>
      <c r="BO54" s="434"/>
      <c r="BP54" s="434"/>
      <c r="BQ54" s="434"/>
      <c r="BR54" s="434"/>
      <c r="BS54" s="434"/>
      <c r="BT54" s="434"/>
      <c r="BU54" s="434"/>
      <c r="BV54" s="434"/>
      <c r="BW54" s="434"/>
      <c r="BX54" s="434"/>
      <c r="BY54" s="434"/>
      <c r="BZ54" s="434"/>
      <c r="CA54" s="434"/>
      <c r="CB54" s="434"/>
      <c r="CC54" s="434"/>
      <c r="CD54" s="434"/>
      <c r="CE54" s="434"/>
      <c r="CF54" s="434"/>
      <c r="CG54" s="434"/>
      <c r="CH54" s="434"/>
      <c r="CI54" s="434"/>
      <c r="CJ54" s="434"/>
      <c r="CK54" s="434"/>
      <c r="CL54" s="434"/>
      <c r="CM54" s="434"/>
      <c r="CN54" s="434"/>
      <c r="CO54" s="434"/>
      <c r="CP54" s="434"/>
      <c r="CQ54" s="434"/>
      <c r="CR54" s="434"/>
      <c r="CS54" s="434"/>
      <c r="CT54" s="434"/>
      <c r="CU54" s="434"/>
      <c r="CV54" s="434"/>
      <c r="CW54" s="434"/>
      <c r="CX54" s="434"/>
      <c r="CY54" s="434"/>
      <c r="CZ54" s="434"/>
      <c r="DA54" s="434"/>
      <c r="DB54" s="434"/>
      <c r="DC54" s="434"/>
      <c r="DD54" s="434"/>
      <c r="DE54" s="434"/>
      <c r="DF54" s="434"/>
      <c r="DG54" s="434"/>
      <c r="DH54" s="434"/>
      <c r="DI54" s="434"/>
      <c r="DJ54" s="434"/>
      <c r="DK54" s="434"/>
      <c r="DL54" s="434"/>
      <c r="DM54" s="434"/>
      <c r="DN54" s="440">
        <v>0</v>
      </c>
      <c r="DO54" s="440">
        <v>0</v>
      </c>
      <c r="DP54" s="440">
        <v>0</v>
      </c>
      <c r="DQ54" s="440">
        <v>0</v>
      </c>
      <c r="DR54" s="440">
        <v>0</v>
      </c>
      <c r="DS54" s="492">
        <v>0</v>
      </c>
      <c r="DT54" s="492">
        <v>8366000</v>
      </c>
      <c r="DU54" s="440">
        <v>0</v>
      </c>
      <c r="DV54" s="440">
        <v>8867986.6613226458</v>
      </c>
      <c r="DW54" s="440">
        <v>0</v>
      </c>
      <c r="DX54" s="440">
        <v>38245461.276553102</v>
      </c>
      <c r="DY54" s="440">
        <v>0</v>
      </c>
      <c r="DZ54" s="440">
        <v>0</v>
      </c>
      <c r="EA54" s="440">
        <v>0</v>
      </c>
      <c r="EB54" s="440">
        <v>0</v>
      </c>
      <c r="EC54" s="440">
        <v>0</v>
      </c>
      <c r="ED54" s="440">
        <v>0</v>
      </c>
      <c r="EE54" s="440">
        <v>0</v>
      </c>
      <c r="EF54" s="440">
        <v>0</v>
      </c>
      <c r="EG54" s="440">
        <v>0</v>
      </c>
      <c r="EH54" s="440">
        <v>0</v>
      </c>
      <c r="EI54" s="440">
        <v>0</v>
      </c>
      <c r="EJ54" s="440">
        <v>0</v>
      </c>
      <c r="EK54" s="440">
        <v>0</v>
      </c>
      <c r="EL54" s="440">
        <v>0</v>
      </c>
      <c r="EM54" s="441">
        <v>0</v>
      </c>
      <c r="EN54" s="441">
        <f t="shared" si="22"/>
        <v>0</v>
      </c>
      <c r="EO54" s="441">
        <f t="shared" si="23"/>
        <v>55479447.937875748</v>
      </c>
      <c r="EP54" s="441">
        <v>0</v>
      </c>
      <c r="EQ54" s="441">
        <f t="shared" si="100"/>
        <v>55479447.937875748</v>
      </c>
      <c r="ER54" s="433">
        <f t="shared" si="28"/>
        <v>0</v>
      </c>
      <c r="ES54" s="134" t="s">
        <v>713</v>
      </c>
      <c r="ET54" s="134" t="s">
        <v>713</v>
      </c>
      <c r="EU54" s="134" t="s">
        <v>713</v>
      </c>
      <c r="EV54" s="433">
        <f t="shared" si="13"/>
        <v>0</v>
      </c>
      <c r="EW54" s="588"/>
      <c r="EX54" s="591"/>
      <c r="EY54" s="591"/>
      <c r="EZ54" s="591"/>
      <c r="FA54" s="591"/>
      <c r="FB54" s="240"/>
    </row>
    <row r="55" spans="1:158" ht="24.75" customHeight="1" x14ac:dyDescent="0.25">
      <c r="A55" s="612"/>
      <c r="B55" s="587"/>
      <c r="C55" s="587"/>
      <c r="D55" s="587"/>
      <c r="E55" s="587"/>
      <c r="F55" s="228" t="s">
        <v>329</v>
      </c>
      <c r="G55" s="443">
        <f>AA55+BE55+CI55+DM55+EP55</f>
        <v>0</v>
      </c>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c r="BN55" s="434"/>
      <c r="BO55" s="434"/>
      <c r="BP55" s="434"/>
      <c r="BQ55" s="434"/>
      <c r="BR55" s="434"/>
      <c r="BS55" s="434"/>
      <c r="BT55" s="434"/>
      <c r="BU55" s="434"/>
      <c r="BV55" s="434"/>
      <c r="BW55" s="434"/>
      <c r="BX55" s="434"/>
      <c r="BY55" s="434"/>
      <c r="BZ55" s="434"/>
      <c r="CA55" s="434"/>
      <c r="CB55" s="434"/>
      <c r="CC55" s="434"/>
      <c r="CD55" s="434"/>
      <c r="CE55" s="434"/>
      <c r="CF55" s="434"/>
      <c r="CG55" s="434"/>
      <c r="CH55" s="434"/>
      <c r="CI55" s="434"/>
      <c r="CJ55" s="434"/>
      <c r="CK55" s="434"/>
      <c r="CL55" s="434"/>
      <c r="CM55" s="434"/>
      <c r="CN55" s="434"/>
      <c r="CO55" s="434"/>
      <c r="CP55" s="434"/>
      <c r="CQ55" s="434"/>
      <c r="CR55" s="434"/>
      <c r="CS55" s="434"/>
      <c r="CT55" s="434"/>
      <c r="CU55" s="434"/>
      <c r="CV55" s="434"/>
      <c r="CW55" s="434"/>
      <c r="CX55" s="434"/>
      <c r="CY55" s="434"/>
      <c r="CZ55" s="434"/>
      <c r="DA55" s="434"/>
      <c r="DB55" s="434"/>
      <c r="DC55" s="434"/>
      <c r="DD55" s="434"/>
      <c r="DE55" s="434"/>
      <c r="DF55" s="434"/>
      <c r="DG55" s="434"/>
      <c r="DH55" s="434"/>
      <c r="DI55" s="434"/>
      <c r="DJ55" s="434"/>
      <c r="DK55" s="434"/>
      <c r="DL55" s="434"/>
      <c r="DM55" s="434"/>
      <c r="DN55" s="443">
        <v>0</v>
      </c>
      <c r="DO55" s="443">
        <v>0</v>
      </c>
      <c r="DP55" s="443">
        <v>0</v>
      </c>
      <c r="DQ55" s="443">
        <v>0</v>
      </c>
      <c r="DR55" s="443">
        <v>0</v>
      </c>
      <c r="DS55" s="493">
        <v>0</v>
      </c>
      <c r="DT55" s="493">
        <v>0</v>
      </c>
      <c r="DU55" s="443">
        <v>0</v>
      </c>
      <c r="DV55" s="443">
        <v>0</v>
      </c>
      <c r="DW55" s="443">
        <v>0</v>
      </c>
      <c r="DX55" s="443">
        <v>0</v>
      </c>
      <c r="DY55" s="443">
        <v>0</v>
      </c>
      <c r="DZ55" s="443">
        <v>0</v>
      </c>
      <c r="EA55" s="443">
        <v>0</v>
      </c>
      <c r="EB55" s="443">
        <v>0</v>
      </c>
      <c r="EC55" s="443">
        <v>0</v>
      </c>
      <c r="ED55" s="443">
        <v>0</v>
      </c>
      <c r="EE55" s="443">
        <v>0</v>
      </c>
      <c r="EF55" s="443">
        <v>0</v>
      </c>
      <c r="EG55" s="443">
        <v>0</v>
      </c>
      <c r="EH55" s="443">
        <v>0</v>
      </c>
      <c r="EI55" s="443">
        <v>0</v>
      </c>
      <c r="EJ55" s="443">
        <v>0</v>
      </c>
      <c r="EK55" s="443">
        <v>0</v>
      </c>
      <c r="EL55" s="443">
        <v>0</v>
      </c>
      <c r="EM55" s="493">
        <v>0</v>
      </c>
      <c r="EN55" s="493">
        <f t="shared" si="22"/>
        <v>0</v>
      </c>
      <c r="EO55" s="493">
        <f t="shared" si="23"/>
        <v>0</v>
      </c>
      <c r="EP55" s="493">
        <v>0</v>
      </c>
      <c r="EQ55" s="493">
        <f t="shared" si="100"/>
        <v>0</v>
      </c>
      <c r="ER55" s="433">
        <f t="shared" si="28"/>
        <v>0</v>
      </c>
      <c r="ES55" s="134" t="s">
        <v>713</v>
      </c>
      <c r="ET55" s="134" t="s">
        <v>713</v>
      </c>
      <c r="EU55" s="134" t="s">
        <v>713</v>
      </c>
      <c r="EV55" s="433">
        <f t="shared" si="13"/>
        <v>0</v>
      </c>
      <c r="EW55" s="588"/>
      <c r="EX55" s="591"/>
      <c r="EY55" s="591"/>
      <c r="EZ55" s="591"/>
      <c r="FA55" s="591"/>
      <c r="FB55" s="240"/>
    </row>
    <row r="56" spans="1:158" ht="24.75" customHeight="1" x14ac:dyDescent="0.25">
      <c r="A56" s="612"/>
      <c r="B56" s="587"/>
      <c r="C56" s="587"/>
      <c r="D56" s="587"/>
      <c r="E56" s="587"/>
      <c r="F56" s="230" t="s">
        <v>330</v>
      </c>
      <c r="G56" s="443">
        <f>AA56+BE56+CI56+DM56+EP56</f>
        <v>0</v>
      </c>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c r="BN56" s="434"/>
      <c r="BO56" s="434"/>
      <c r="BP56" s="434"/>
      <c r="BQ56" s="434"/>
      <c r="BR56" s="434"/>
      <c r="BS56" s="434"/>
      <c r="BT56" s="434"/>
      <c r="BU56" s="434"/>
      <c r="BV56" s="434"/>
      <c r="BW56" s="434"/>
      <c r="BX56" s="434"/>
      <c r="BY56" s="434"/>
      <c r="BZ56" s="434"/>
      <c r="CA56" s="434"/>
      <c r="CB56" s="434"/>
      <c r="CC56" s="434"/>
      <c r="CD56" s="434"/>
      <c r="CE56" s="434"/>
      <c r="CF56" s="434"/>
      <c r="CG56" s="434"/>
      <c r="CH56" s="434"/>
      <c r="CI56" s="434"/>
      <c r="CJ56" s="434"/>
      <c r="CK56" s="434"/>
      <c r="CL56" s="434"/>
      <c r="CM56" s="434"/>
      <c r="CN56" s="434"/>
      <c r="CO56" s="434"/>
      <c r="CP56" s="434"/>
      <c r="CQ56" s="434"/>
      <c r="CR56" s="434"/>
      <c r="CS56" s="434"/>
      <c r="CT56" s="434"/>
      <c r="CU56" s="434"/>
      <c r="CV56" s="434"/>
      <c r="CW56" s="434"/>
      <c r="CX56" s="434"/>
      <c r="CY56" s="434"/>
      <c r="CZ56" s="434"/>
      <c r="DA56" s="434"/>
      <c r="DB56" s="434"/>
      <c r="DC56" s="434"/>
      <c r="DD56" s="434"/>
      <c r="DE56" s="434"/>
      <c r="DF56" s="434"/>
      <c r="DG56" s="434"/>
      <c r="DH56" s="434"/>
      <c r="DI56" s="434"/>
      <c r="DJ56" s="434"/>
      <c r="DK56" s="434"/>
      <c r="DL56" s="434"/>
      <c r="DM56" s="434"/>
      <c r="DN56" s="440">
        <v>0</v>
      </c>
      <c r="DO56" s="440">
        <v>0</v>
      </c>
      <c r="DP56" s="440">
        <v>0</v>
      </c>
      <c r="DQ56" s="440">
        <v>0</v>
      </c>
      <c r="DR56" s="440">
        <v>0</v>
      </c>
      <c r="DS56" s="492">
        <v>0</v>
      </c>
      <c r="DT56" s="492">
        <v>0</v>
      </c>
      <c r="DU56" s="440">
        <v>0</v>
      </c>
      <c r="DV56" s="440">
        <v>0</v>
      </c>
      <c r="DW56" s="440">
        <v>0</v>
      </c>
      <c r="DX56" s="440">
        <v>0</v>
      </c>
      <c r="DY56" s="440">
        <v>0</v>
      </c>
      <c r="DZ56" s="440">
        <v>0</v>
      </c>
      <c r="EA56" s="440">
        <v>0</v>
      </c>
      <c r="EB56" s="440">
        <v>0</v>
      </c>
      <c r="EC56" s="440">
        <v>0</v>
      </c>
      <c r="ED56" s="440">
        <v>0</v>
      </c>
      <c r="EE56" s="440">
        <v>0</v>
      </c>
      <c r="EF56" s="440">
        <v>0</v>
      </c>
      <c r="EG56" s="440">
        <v>0</v>
      </c>
      <c r="EH56" s="440">
        <v>0</v>
      </c>
      <c r="EI56" s="440">
        <v>0</v>
      </c>
      <c r="EJ56" s="440">
        <v>0</v>
      </c>
      <c r="EK56" s="440">
        <v>0</v>
      </c>
      <c r="EL56" s="440">
        <v>0</v>
      </c>
      <c r="EM56" s="492">
        <v>0</v>
      </c>
      <c r="EN56" s="492">
        <f t="shared" si="22"/>
        <v>0</v>
      </c>
      <c r="EO56" s="492">
        <f t="shared" si="23"/>
        <v>0</v>
      </c>
      <c r="EP56" s="492">
        <v>0</v>
      </c>
      <c r="EQ56" s="492">
        <f t="shared" si="100"/>
        <v>0</v>
      </c>
      <c r="ER56" s="433">
        <f t="shared" si="28"/>
        <v>0</v>
      </c>
      <c r="ES56" s="134" t="s">
        <v>713</v>
      </c>
      <c r="ET56" s="134" t="s">
        <v>713</v>
      </c>
      <c r="EU56" s="134" t="s">
        <v>713</v>
      </c>
      <c r="EV56" s="433">
        <f t="shared" si="13"/>
        <v>0</v>
      </c>
      <c r="EW56" s="588"/>
      <c r="EX56" s="591"/>
      <c r="EY56" s="591"/>
      <c r="EZ56" s="591"/>
      <c r="FA56" s="591"/>
      <c r="FB56" s="240"/>
    </row>
    <row r="57" spans="1:158" ht="24.75" customHeight="1" thickBot="1" x14ac:dyDescent="0.3">
      <c r="A57" s="612"/>
      <c r="B57" s="587"/>
      <c r="C57" s="587"/>
      <c r="D57" s="587"/>
      <c r="E57" s="587"/>
      <c r="F57" s="231" t="s">
        <v>331</v>
      </c>
      <c r="G57" s="494">
        <f>AA57+BE57+CI57+DM57+EP57</f>
        <v>1</v>
      </c>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c r="AS57" s="495"/>
      <c r="AT57" s="495"/>
      <c r="AU57" s="495"/>
      <c r="AV57" s="495"/>
      <c r="AW57" s="495"/>
      <c r="AX57" s="495"/>
      <c r="AY57" s="495"/>
      <c r="AZ57" s="495"/>
      <c r="BA57" s="495"/>
      <c r="BB57" s="495"/>
      <c r="BC57" s="495"/>
      <c r="BD57" s="495"/>
      <c r="BE57" s="495"/>
      <c r="BF57" s="495"/>
      <c r="BG57" s="495"/>
      <c r="BH57" s="495"/>
      <c r="BI57" s="495"/>
      <c r="BJ57" s="495"/>
      <c r="BK57" s="495"/>
      <c r="BL57" s="495"/>
      <c r="BM57" s="495"/>
      <c r="BN57" s="495"/>
      <c r="BO57" s="495"/>
      <c r="BP57" s="495"/>
      <c r="BQ57" s="495"/>
      <c r="BR57" s="495"/>
      <c r="BS57" s="495"/>
      <c r="BT57" s="495"/>
      <c r="BU57" s="495"/>
      <c r="BV57" s="495"/>
      <c r="BW57" s="495"/>
      <c r="BX57" s="495"/>
      <c r="BY57" s="495"/>
      <c r="BZ57" s="495"/>
      <c r="CA57" s="495"/>
      <c r="CB57" s="495"/>
      <c r="CC57" s="495"/>
      <c r="CD57" s="495"/>
      <c r="CE57" s="495"/>
      <c r="CF57" s="495"/>
      <c r="CG57" s="495"/>
      <c r="CH57" s="495"/>
      <c r="CI57" s="495"/>
      <c r="CJ57" s="495"/>
      <c r="CK57" s="495"/>
      <c r="CL57" s="495"/>
      <c r="CM57" s="495"/>
      <c r="CN57" s="495"/>
      <c r="CO57" s="495"/>
      <c r="CP57" s="495"/>
      <c r="CQ57" s="495"/>
      <c r="CR57" s="495"/>
      <c r="CS57" s="495"/>
      <c r="CT57" s="495"/>
      <c r="CU57" s="495"/>
      <c r="CV57" s="495"/>
      <c r="CW57" s="495"/>
      <c r="CX57" s="495"/>
      <c r="CY57" s="495"/>
      <c r="CZ57" s="495"/>
      <c r="DA57" s="495"/>
      <c r="DB57" s="495"/>
      <c r="DC57" s="495"/>
      <c r="DD57" s="495"/>
      <c r="DE57" s="495"/>
      <c r="DF57" s="495"/>
      <c r="DG57" s="495"/>
      <c r="DH57" s="495"/>
      <c r="DI57" s="495"/>
      <c r="DJ57" s="495"/>
      <c r="DK57" s="495"/>
      <c r="DL57" s="495"/>
      <c r="DM57" s="495"/>
      <c r="DN57" s="494">
        <v>0</v>
      </c>
      <c r="DO57" s="494"/>
      <c r="DP57" s="494"/>
      <c r="DQ57" s="494">
        <v>0</v>
      </c>
      <c r="DR57" s="494">
        <v>0</v>
      </c>
      <c r="DS57" s="496">
        <v>0</v>
      </c>
      <c r="DT57" s="496">
        <v>0</v>
      </c>
      <c r="DU57" s="494">
        <v>0</v>
      </c>
      <c r="DV57" s="494">
        <v>0</v>
      </c>
      <c r="DW57" s="494">
        <v>0</v>
      </c>
      <c r="DX57" s="494">
        <v>0</v>
      </c>
      <c r="DY57" s="494">
        <v>0</v>
      </c>
      <c r="DZ57" s="494">
        <v>0</v>
      </c>
      <c r="EA57" s="494">
        <v>0</v>
      </c>
      <c r="EB57" s="494">
        <v>0</v>
      </c>
      <c r="EC57" s="494">
        <v>0</v>
      </c>
      <c r="ED57" s="494">
        <v>0</v>
      </c>
      <c r="EE57" s="494">
        <v>0</v>
      </c>
      <c r="EF57" s="494">
        <v>0</v>
      </c>
      <c r="EG57" s="494">
        <v>0</v>
      </c>
      <c r="EH57" s="494">
        <v>0</v>
      </c>
      <c r="EI57" s="494">
        <v>0</v>
      </c>
      <c r="EJ57" s="494">
        <v>0</v>
      </c>
      <c r="EK57" s="494">
        <v>0</v>
      </c>
      <c r="EL57" s="494">
        <v>0</v>
      </c>
      <c r="EM57" s="288">
        <f>EM52+EM55</f>
        <v>1</v>
      </c>
      <c r="EN57" s="288">
        <f t="shared" si="22"/>
        <v>0</v>
      </c>
      <c r="EO57" s="288">
        <f t="shared" si="23"/>
        <v>0</v>
      </c>
      <c r="EP57" s="288">
        <f t="shared" ref="EP57:EQ57" si="101">EP52+EP55</f>
        <v>1</v>
      </c>
      <c r="EQ57" s="288">
        <f t="shared" si="101"/>
        <v>0.81</v>
      </c>
      <c r="ER57" s="454">
        <f t="shared" si="28"/>
        <v>0</v>
      </c>
      <c r="ES57" s="135" t="s">
        <v>713</v>
      </c>
      <c r="ET57" s="135" t="s">
        <v>713</v>
      </c>
      <c r="EU57" s="135" t="s">
        <v>713</v>
      </c>
      <c r="EV57" s="454">
        <f t="shared" ref="EV57" si="102">IFERROR((DM57+CI57+BE57+AA57+EQ57)/G57,0)</f>
        <v>0.81</v>
      </c>
      <c r="EW57" s="588"/>
      <c r="EX57" s="591"/>
      <c r="EY57" s="591"/>
      <c r="EZ57" s="591"/>
      <c r="FA57" s="591"/>
      <c r="FB57" s="240"/>
    </row>
    <row r="58" spans="1:158" ht="24.75" customHeight="1" thickBot="1" x14ac:dyDescent="0.3">
      <c r="A58" s="612"/>
      <c r="B58" s="587"/>
      <c r="C58" s="587"/>
      <c r="D58" s="587"/>
      <c r="E58" s="587"/>
      <c r="F58" s="232" t="s">
        <v>332</v>
      </c>
      <c r="G58" s="233">
        <f>G53+G56</f>
        <v>3979143000</v>
      </c>
      <c r="H58" s="234">
        <f t="shared" ref="H58:Z58" si="103">H53+H56</f>
        <v>0</v>
      </c>
      <c r="I58" s="234">
        <f t="shared" si="103"/>
        <v>0</v>
      </c>
      <c r="J58" s="234">
        <f t="shared" si="103"/>
        <v>0</v>
      </c>
      <c r="K58" s="234">
        <f t="shared" si="103"/>
        <v>0</v>
      </c>
      <c r="L58" s="234">
        <f t="shared" si="103"/>
        <v>0</v>
      </c>
      <c r="M58" s="234">
        <f t="shared" si="103"/>
        <v>0</v>
      </c>
      <c r="N58" s="234">
        <f t="shared" si="103"/>
        <v>0</v>
      </c>
      <c r="O58" s="234">
        <f t="shared" si="103"/>
        <v>0</v>
      </c>
      <c r="P58" s="234">
        <f t="shared" si="103"/>
        <v>0</v>
      </c>
      <c r="Q58" s="234">
        <f t="shared" si="103"/>
        <v>0</v>
      </c>
      <c r="R58" s="234">
        <f t="shared" si="103"/>
        <v>0</v>
      </c>
      <c r="S58" s="234">
        <f t="shared" si="103"/>
        <v>0</v>
      </c>
      <c r="T58" s="234">
        <f t="shared" si="103"/>
        <v>0</v>
      </c>
      <c r="U58" s="234">
        <f t="shared" si="103"/>
        <v>0</v>
      </c>
      <c r="V58" s="234">
        <f t="shared" si="103"/>
        <v>0</v>
      </c>
      <c r="W58" s="234">
        <f t="shared" si="103"/>
        <v>0</v>
      </c>
      <c r="X58" s="234">
        <f t="shared" si="103"/>
        <v>0</v>
      </c>
      <c r="Y58" s="234">
        <f t="shared" si="103"/>
        <v>0</v>
      </c>
      <c r="Z58" s="234">
        <f t="shared" si="103"/>
        <v>0</v>
      </c>
      <c r="AA58" s="234">
        <f t="shared" ref="AA58:CI58" si="104">AA53+AA56</f>
        <v>0</v>
      </c>
      <c r="AB58" s="234">
        <f t="shared" si="104"/>
        <v>0</v>
      </c>
      <c r="AC58" s="234">
        <f t="shared" si="104"/>
        <v>0</v>
      </c>
      <c r="AD58" s="234">
        <f t="shared" si="104"/>
        <v>0</v>
      </c>
      <c r="AE58" s="234">
        <f t="shared" si="104"/>
        <v>0</v>
      </c>
      <c r="AF58" s="234">
        <f t="shared" si="104"/>
        <v>0</v>
      </c>
      <c r="AG58" s="234">
        <f t="shared" si="104"/>
        <v>0</v>
      </c>
      <c r="AH58" s="234">
        <f t="shared" si="104"/>
        <v>0</v>
      </c>
      <c r="AI58" s="234">
        <f t="shared" si="104"/>
        <v>0</v>
      </c>
      <c r="AJ58" s="234">
        <f t="shared" si="104"/>
        <v>0</v>
      </c>
      <c r="AK58" s="234">
        <f t="shared" si="104"/>
        <v>0</v>
      </c>
      <c r="AL58" s="234">
        <f t="shared" si="104"/>
        <v>0</v>
      </c>
      <c r="AM58" s="234">
        <f t="shared" si="104"/>
        <v>0</v>
      </c>
      <c r="AN58" s="234">
        <f t="shared" si="104"/>
        <v>0</v>
      </c>
      <c r="AO58" s="234">
        <f t="shared" si="104"/>
        <v>0</v>
      </c>
      <c r="AP58" s="234">
        <f t="shared" si="104"/>
        <v>0</v>
      </c>
      <c r="AQ58" s="234">
        <f t="shared" si="104"/>
        <v>0</v>
      </c>
      <c r="AR58" s="234">
        <f t="shared" si="104"/>
        <v>0</v>
      </c>
      <c r="AS58" s="234">
        <f t="shared" si="104"/>
        <v>0</v>
      </c>
      <c r="AT58" s="234">
        <f t="shared" si="104"/>
        <v>0</v>
      </c>
      <c r="AU58" s="234">
        <f t="shared" si="104"/>
        <v>0</v>
      </c>
      <c r="AV58" s="234">
        <f t="shared" si="104"/>
        <v>0</v>
      </c>
      <c r="AW58" s="234">
        <f t="shared" si="104"/>
        <v>0</v>
      </c>
      <c r="AX58" s="234">
        <f t="shared" si="104"/>
        <v>0</v>
      </c>
      <c r="AY58" s="234">
        <f t="shared" si="104"/>
        <v>0</v>
      </c>
      <c r="AZ58" s="234">
        <f t="shared" si="104"/>
        <v>0</v>
      </c>
      <c r="BA58" s="234">
        <f t="shared" si="104"/>
        <v>0</v>
      </c>
      <c r="BB58" s="234">
        <f t="shared" si="104"/>
        <v>0</v>
      </c>
      <c r="BC58" s="234">
        <f t="shared" si="104"/>
        <v>0</v>
      </c>
      <c r="BD58" s="234">
        <f t="shared" si="104"/>
        <v>0</v>
      </c>
      <c r="BE58" s="234">
        <f t="shared" si="104"/>
        <v>0</v>
      </c>
      <c r="BF58" s="234">
        <f t="shared" si="104"/>
        <v>0</v>
      </c>
      <c r="BG58" s="234">
        <f t="shared" si="104"/>
        <v>0</v>
      </c>
      <c r="BH58" s="234">
        <f t="shared" si="104"/>
        <v>0</v>
      </c>
      <c r="BI58" s="234">
        <f t="shared" si="104"/>
        <v>0</v>
      </c>
      <c r="BJ58" s="234">
        <f t="shared" si="104"/>
        <v>0</v>
      </c>
      <c r="BK58" s="234">
        <f t="shared" si="104"/>
        <v>0</v>
      </c>
      <c r="BL58" s="234">
        <f t="shared" si="104"/>
        <v>0</v>
      </c>
      <c r="BM58" s="234">
        <f t="shared" si="104"/>
        <v>0</v>
      </c>
      <c r="BN58" s="234">
        <f t="shared" si="104"/>
        <v>0</v>
      </c>
      <c r="BO58" s="234">
        <f t="shared" si="104"/>
        <v>0</v>
      </c>
      <c r="BP58" s="234">
        <f t="shared" si="104"/>
        <v>0</v>
      </c>
      <c r="BQ58" s="234">
        <f t="shared" si="104"/>
        <v>0</v>
      </c>
      <c r="BR58" s="234">
        <f t="shared" si="104"/>
        <v>0</v>
      </c>
      <c r="BS58" s="234">
        <f t="shared" si="104"/>
        <v>0</v>
      </c>
      <c r="BT58" s="234">
        <f t="shared" si="104"/>
        <v>0</v>
      </c>
      <c r="BU58" s="234">
        <f t="shared" si="104"/>
        <v>0</v>
      </c>
      <c r="BV58" s="234">
        <f t="shared" si="104"/>
        <v>0</v>
      </c>
      <c r="BW58" s="234">
        <f t="shared" si="104"/>
        <v>0</v>
      </c>
      <c r="BX58" s="234">
        <f t="shared" si="104"/>
        <v>0</v>
      </c>
      <c r="BY58" s="234">
        <f t="shared" si="104"/>
        <v>0</v>
      </c>
      <c r="BZ58" s="234">
        <f t="shared" si="104"/>
        <v>0</v>
      </c>
      <c r="CA58" s="234">
        <f t="shared" si="104"/>
        <v>0</v>
      </c>
      <c r="CB58" s="234">
        <f t="shared" si="104"/>
        <v>0</v>
      </c>
      <c r="CC58" s="234">
        <f t="shared" si="104"/>
        <v>0</v>
      </c>
      <c r="CD58" s="234">
        <f t="shared" si="104"/>
        <v>0</v>
      </c>
      <c r="CE58" s="234">
        <f t="shared" si="104"/>
        <v>0</v>
      </c>
      <c r="CF58" s="234">
        <f t="shared" si="104"/>
        <v>0</v>
      </c>
      <c r="CG58" s="234">
        <f t="shared" si="104"/>
        <v>0</v>
      </c>
      <c r="CH58" s="234">
        <f t="shared" si="104"/>
        <v>0</v>
      </c>
      <c r="CI58" s="234">
        <f t="shared" si="104"/>
        <v>0</v>
      </c>
      <c r="CJ58" s="234">
        <f t="shared" ref="CJ58:DM58" si="105">CJ53+CJ56</f>
        <v>0</v>
      </c>
      <c r="CK58" s="234">
        <f t="shared" si="105"/>
        <v>0</v>
      </c>
      <c r="CL58" s="234">
        <f t="shared" si="105"/>
        <v>0</v>
      </c>
      <c r="CM58" s="234">
        <f t="shared" si="105"/>
        <v>0</v>
      </c>
      <c r="CN58" s="234">
        <f t="shared" si="105"/>
        <v>0</v>
      </c>
      <c r="CO58" s="234">
        <f t="shared" si="105"/>
        <v>0</v>
      </c>
      <c r="CP58" s="234">
        <f t="shared" si="105"/>
        <v>0</v>
      </c>
      <c r="CQ58" s="234">
        <f t="shared" si="105"/>
        <v>0</v>
      </c>
      <c r="CR58" s="234">
        <f t="shared" si="105"/>
        <v>0</v>
      </c>
      <c r="CS58" s="234">
        <f t="shared" si="105"/>
        <v>0</v>
      </c>
      <c r="CT58" s="234">
        <f t="shared" si="105"/>
        <v>0</v>
      </c>
      <c r="CU58" s="234">
        <f t="shared" si="105"/>
        <v>0</v>
      </c>
      <c r="CV58" s="234">
        <f t="shared" si="105"/>
        <v>0</v>
      </c>
      <c r="CW58" s="234">
        <f t="shared" si="105"/>
        <v>0</v>
      </c>
      <c r="CX58" s="234">
        <f t="shared" si="105"/>
        <v>0</v>
      </c>
      <c r="CY58" s="234">
        <f t="shared" si="105"/>
        <v>0</v>
      </c>
      <c r="CZ58" s="234">
        <f t="shared" si="105"/>
        <v>0</v>
      </c>
      <c r="DA58" s="234">
        <f t="shared" si="105"/>
        <v>0</v>
      </c>
      <c r="DB58" s="234">
        <f t="shared" si="105"/>
        <v>0</v>
      </c>
      <c r="DC58" s="234">
        <f t="shared" si="105"/>
        <v>0</v>
      </c>
      <c r="DD58" s="234">
        <f t="shared" si="105"/>
        <v>0</v>
      </c>
      <c r="DE58" s="234">
        <f t="shared" si="105"/>
        <v>0</v>
      </c>
      <c r="DF58" s="234">
        <f t="shared" si="105"/>
        <v>0</v>
      </c>
      <c r="DG58" s="234">
        <f t="shared" si="105"/>
        <v>0</v>
      </c>
      <c r="DH58" s="234">
        <f t="shared" si="105"/>
        <v>0</v>
      </c>
      <c r="DI58" s="234">
        <f t="shared" si="105"/>
        <v>0</v>
      </c>
      <c r="DJ58" s="234">
        <f t="shared" si="105"/>
        <v>0</v>
      </c>
      <c r="DK58" s="234">
        <f t="shared" si="105"/>
        <v>0</v>
      </c>
      <c r="DL58" s="234">
        <f t="shared" si="105"/>
        <v>0</v>
      </c>
      <c r="DM58" s="234">
        <f t="shared" si="105"/>
        <v>0</v>
      </c>
      <c r="DN58" s="234">
        <f t="shared" ref="DN58:EE58" si="106">DN53+DN56</f>
        <v>3979143000</v>
      </c>
      <c r="DO58" s="234">
        <f t="shared" si="106"/>
        <v>0</v>
      </c>
      <c r="DP58" s="234">
        <f t="shared" si="106"/>
        <v>41830000</v>
      </c>
      <c r="DQ58" s="234">
        <f t="shared" si="106"/>
        <v>787793934</v>
      </c>
      <c r="DR58" s="234">
        <f t="shared" si="106"/>
        <v>0</v>
      </c>
      <c r="DS58" s="379">
        <f t="shared" si="106"/>
        <v>277020000</v>
      </c>
      <c r="DT58" s="379">
        <f t="shared" si="106"/>
        <v>184000000</v>
      </c>
      <c r="DU58" s="234">
        <f t="shared" si="106"/>
        <v>16732000</v>
      </c>
      <c r="DV58" s="234">
        <f t="shared" si="106"/>
        <v>114420000</v>
      </c>
      <c r="DW58" s="234">
        <f t="shared" si="106"/>
        <v>2897597066</v>
      </c>
      <c r="DX58" s="234">
        <f t="shared" si="106"/>
        <v>1215926800</v>
      </c>
      <c r="DY58" s="234">
        <f t="shared" si="106"/>
        <v>0</v>
      </c>
      <c r="DZ58" s="234">
        <f t="shared" si="106"/>
        <v>0</v>
      </c>
      <c r="EA58" s="234">
        <f t="shared" si="106"/>
        <v>0</v>
      </c>
      <c r="EB58" s="234">
        <f t="shared" si="106"/>
        <v>0</v>
      </c>
      <c r="EC58" s="234">
        <f t="shared" si="106"/>
        <v>0</v>
      </c>
      <c r="ED58" s="234">
        <f t="shared" si="106"/>
        <v>0</v>
      </c>
      <c r="EE58" s="234">
        <f t="shared" si="106"/>
        <v>0</v>
      </c>
      <c r="EF58" s="234">
        <f t="shared" ref="EF58:EP58" si="107">EF53+EF56</f>
        <v>0</v>
      </c>
      <c r="EG58" s="234">
        <f t="shared" si="107"/>
        <v>0</v>
      </c>
      <c r="EH58" s="234">
        <f t="shared" si="107"/>
        <v>0</v>
      </c>
      <c r="EI58" s="234">
        <f t="shared" si="107"/>
        <v>0</v>
      </c>
      <c r="EJ58" s="234">
        <f t="shared" si="107"/>
        <v>0</v>
      </c>
      <c r="EK58" s="234">
        <f t="shared" si="107"/>
        <v>0</v>
      </c>
      <c r="EL58" s="234">
        <f t="shared" si="107"/>
        <v>0</v>
      </c>
      <c r="EM58" s="379">
        <f>EM53+EM56</f>
        <v>3979143000</v>
      </c>
      <c r="EN58" s="379">
        <f t="shared" si="22"/>
        <v>3979143000</v>
      </c>
      <c r="EO58" s="379">
        <f t="shared" si="23"/>
        <v>1556176800</v>
      </c>
      <c r="EP58" s="379">
        <f t="shared" si="107"/>
        <v>3979143000</v>
      </c>
      <c r="EQ58" s="379">
        <f>EQ53+EQ56</f>
        <v>1556176800</v>
      </c>
      <c r="ER58" s="120">
        <f>IFERROR(DX58/DW58,0)</f>
        <v>0.41963281032670674</v>
      </c>
      <c r="ES58" s="137" t="s">
        <v>713</v>
      </c>
      <c r="ET58" s="120">
        <f>EQ58/EP58</f>
        <v>0.39108340665314112</v>
      </c>
      <c r="EU58" s="120">
        <f>(+EO58+DM58+CI58+BE58+AA58)/(Z58+BD58+CH58+DL58+EN58)</f>
        <v>0.39108340665314112</v>
      </c>
      <c r="EV58" s="121">
        <f>IFERROR((DM58+CI58+BE58+AA58+EQ58)/G58,0)</f>
        <v>0.39108340665314112</v>
      </c>
      <c r="EW58" s="593"/>
      <c r="EX58" s="591"/>
      <c r="EY58" s="591"/>
      <c r="EZ58" s="591"/>
      <c r="FA58" s="591"/>
      <c r="FB58" s="240"/>
    </row>
    <row r="59" spans="1:158" ht="24.75" customHeight="1" thickBot="1" x14ac:dyDescent="0.3">
      <c r="A59" s="599" t="s">
        <v>341</v>
      </c>
      <c r="B59" s="600"/>
      <c r="C59" s="600"/>
      <c r="D59" s="600"/>
      <c r="E59" s="601"/>
      <c r="F59" s="232" t="s">
        <v>332</v>
      </c>
      <c r="G59" s="380">
        <f>G11+G18+G25+G32+G39+G46+G53</f>
        <v>20878423578</v>
      </c>
      <c r="H59" s="381">
        <f t="shared" ref="H59:Z59" si="108">H11+H18+H25+H32+H39+H46+H53</f>
        <v>910000000</v>
      </c>
      <c r="I59" s="381">
        <f t="shared" si="108"/>
        <v>0</v>
      </c>
      <c r="J59" s="381">
        <f t="shared" si="108"/>
        <v>0</v>
      </c>
      <c r="K59" s="381">
        <f t="shared" si="108"/>
        <v>910000000</v>
      </c>
      <c r="L59" s="381">
        <f t="shared" si="108"/>
        <v>24583000</v>
      </c>
      <c r="M59" s="381">
        <f t="shared" si="108"/>
        <v>910000000</v>
      </c>
      <c r="N59" s="381">
        <f t="shared" si="108"/>
        <v>119703000</v>
      </c>
      <c r="O59" s="381">
        <f t="shared" si="108"/>
        <v>910000000</v>
      </c>
      <c r="P59" s="381">
        <f t="shared" si="108"/>
        <v>142254000</v>
      </c>
      <c r="Q59" s="381">
        <f t="shared" si="108"/>
        <v>910000000</v>
      </c>
      <c r="R59" s="381">
        <f t="shared" si="108"/>
        <v>142254000</v>
      </c>
      <c r="S59" s="381">
        <f t="shared" si="108"/>
        <v>910000000</v>
      </c>
      <c r="T59" s="381">
        <f t="shared" si="108"/>
        <v>565091445</v>
      </c>
      <c r="U59" s="381">
        <f t="shared" si="108"/>
        <v>782804445</v>
      </c>
      <c r="V59" s="381">
        <f t="shared" si="108"/>
        <v>782804445</v>
      </c>
      <c r="W59" s="381">
        <f t="shared" si="108"/>
        <v>0</v>
      </c>
      <c r="X59" s="381">
        <f t="shared" si="108"/>
        <v>0</v>
      </c>
      <c r="Y59" s="381">
        <f t="shared" si="108"/>
        <v>0</v>
      </c>
      <c r="Z59" s="381">
        <f t="shared" si="108"/>
        <v>782804445</v>
      </c>
      <c r="AA59" s="381">
        <f t="shared" ref="AA59:CL59" si="109">AA11+AA18+AA25+AA32+AA39+AA46+AA53</f>
        <v>782804445</v>
      </c>
      <c r="AB59" s="381">
        <f t="shared" si="109"/>
        <v>6606000000</v>
      </c>
      <c r="AC59" s="381">
        <f t="shared" si="109"/>
        <v>0</v>
      </c>
      <c r="AD59" s="381">
        <f t="shared" si="109"/>
        <v>0</v>
      </c>
      <c r="AE59" s="381">
        <f t="shared" si="109"/>
        <v>113950000</v>
      </c>
      <c r="AF59" s="381">
        <f t="shared" si="109"/>
        <v>113950000</v>
      </c>
      <c r="AG59" s="381">
        <f t="shared" si="109"/>
        <v>271431000</v>
      </c>
      <c r="AH59" s="381">
        <f t="shared" si="109"/>
        <v>271431000</v>
      </c>
      <c r="AI59" s="381">
        <f t="shared" si="109"/>
        <v>656020000</v>
      </c>
      <c r="AJ59" s="381">
        <f t="shared" si="109"/>
        <v>656020000</v>
      </c>
      <c r="AK59" s="381">
        <f t="shared" si="109"/>
        <v>93208000</v>
      </c>
      <c r="AL59" s="381">
        <f t="shared" si="109"/>
        <v>93208000</v>
      </c>
      <c r="AM59" s="381">
        <f t="shared" si="109"/>
        <v>5000000</v>
      </c>
      <c r="AN59" s="381">
        <f t="shared" si="109"/>
        <v>224830000</v>
      </c>
      <c r="AO59" s="381">
        <f t="shared" si="109"/>
        <v>28957500</v>
      </c>
      <c r="AP59" s="381">
        <f t="shared" si="109"/>
        <v>0</v>
      </c>
      <c r="AQ59" s="381">
        <f t="shared" si="109"/>
        <v>0</v>
      </c>
      <c r="AR59" s="381">
        <f t="shared" si="109"/>
        <v>0</v>
      </c>
      <c r="AS59" s="381">
        <f t="shared" si="109"/>
        <v>1006239945</v>
      </c>
      <c r="AT59" s="381">
        <f t="shared" si="109"/>
        <v>0</v>
      </c>
      <c r="AU59" s="381">
        <f t="shared" si="109"/>
        <v>1177038033</v>
      </c>
      <c r="AV59" s="381">
        <f t="shared" si="109"/>
        <v>1985672000</v>
      </c>
      <c r="AW59" s="381">
        <f t="shared" si="109"/>
        <v>0</v>
      </c>
      <c r="AX59" s="381">
        <f t="shared" si="109"/>
        <v>0</v>
      </c>
      <c r="AY59" s="381">
        <f t="shared" si="109"/>
        <v>357016055</v>
      </c>
      <c r="AZ59" s="381">
        <f t="shared" si="109"/>
        <v>346281400</v>
      </c>
      <c r="BA59" s="381">
        <f t="shared" si="109"/>
        <v>3708860533</v>
      </c>
      <c r="BB59" s="381">
        <f t="shared" si="109"/>
        <v>3708860533</v>
      </c>
      <c r="BC59" s="381">
        <f t="shared" si="109"/>
        <v>3691392400</v>
      </c>
      <c r="BD59" s="381">
        <f t="shared" si="109"/>
        <v>3708860533</v>
      </c>
      <c r="BE59" s="381">
        <f t="shared" si="109"/>
        <v>3691392400</v>
      </c>
      <c r="BF59" s="381">
        <f t="shared" si="109"/>
        <v>6566291000</v>
      </c>
      <c r="BG59" s="381">
        <f t="shared" si="109"/>
        <v>2013884001</v>
      </c>
      <c r="BH59" s="381">
        <f t="shared" si="109"/>
        <v>2013884000</v>
      </c>
      <c r="BI59" s="381">
        <f t="shared" si="109"/>
        <v>90552000</v>
      </c>
      <c r="BJ59" s="381">
        <f t="shared" si="109"/>
        <v>0</v>
      </c>
      <c r="BK59" s="381">
        <f t="shared" si="109"/>
        <v>0</v>
      </c>
      <c r="BL59" s="381">
        <f t="shared" si="109"/>
        <v>0</v>
      </c>
      <c r="BM59" s="381">
        <f t="shared" si="109"/>
        <v>18152533</v>
      </c>
      <c r="BN59" s="381">
        <f t="shared" si="109"/>
        <v>0</v>
      </c>
      <c r="BO59" s="381">
        <f t="shared" si="109"/>
        <v>0</v>
      </c>
      <c r="BP59" s="381">
        <f t="shared" si="109"/>
        <v>0</v>
      </c>
      <c r="BQ59" s="381">
        <f t="shared" si="109"/>
        <v>183996420</v>
      </c>
      <c r="BR59" s="381">
        <f t="shared" si="109"/>
        <v>14128533</v>
      </c>
      <c r="BS59" s="381">
        <f t="shared" si="109"/>
        <v>4222620000</v>
      </c>
      <c r="BT59" s="381">
        <f t="shared" si="109"/>
        <v>0</v>
      </c>
      <c r="BU59" s="381">
        <f t="shared" si="109"/>
        <v>0</v>
      </c>
      <c r="BV59" s="381">
        <f t="shared" si="109"/>
        <v>133572912</v>
      </c>
      <c r="BW59" s="381">
        <f t="shared" si="109"/>
        <v>0</v>
      </c>
      <c r="BX59" s="381">
        <f t="shared" si="109"/>
        <v>23720700</v>
      </c>
      <c r="BY59" s="381">
        <f t="shared" si="109"/>
        <v>24430046</v>
      </c>
      <c r="BZ59" s="381">
        <f t="shared" si="109"/>
        <v>0</v>
      </c>
      <c r="CA59" s="381">
        <f t="shared" si="109"/>
        <v>3494000</v>
      </c>
      <c r="CB59" s="381">
        <f t="shared" si="109"/>
        <v>16080333</v>
      </c>
      <c r="CC59" s="381">
        <f t="shared" si="109"/>
        <v>-6122820</v>
      </c>
      <c r="CD59" s="381">
        <f t="shared" si="109"/>
        <v>4319744798</v>
      </c>
      <c r="CE59" s="381">
        <f t="shared" si="109"/>
        <v>6551006180</v>
      </c>
      <c r="CF59" s="381">
        <f t="shared" si="109"/>
        <v>6551006180</v>
      </c>
      <c r="CG59" s="381">
        <f t="shared" si="109"/>
        <v>6521131276</v>
      </c>
      <c r="CH59" s="381">
        <f t="shared" si="109"/>
        <v>6551006180</v>
      </c>
      <c r="CI59" s="381">
        <f t="shared" si="109"/>
        <v>6521131276</v>
      </c>
      <c r="CJ59" s="381">
        <f t="shared" si="109"/>
        <v>3858734000</v>
      </c>
      <c r="CK59" s="381">
        <f t="shared" si="109"/>
        <v>558000000</v>
      </c>
      <c r="CL59" s="381">
        <f t="shared" si="109"/>
        <v>558000000</v>
      </c>
      <c r="CM59" s="381">
        <f t="shared" ref="CM59:DL59" si="110">CM11+CM18+CM25+CM32+CM39+CM46+CM53</f>
        <v>1355570000</v>
      </c>
      <c r="CN59" s="381">
        <f t="shared" si="110"/>
        <v>1355570000</v>
      </c>
      <c r="CO59" s="381">
        <f t="shared" si="110"/>
        <v>304601000</v>
      </c>
      <c r="CP59" s="381">
        <f t="shared" si="110"/>
        <v>304601000</v>
      </c>
      <c r="CQ59" s="381">
        <f t="shared" si="110"/>
        <v>998344000</v>
      </c>
      <c r="CR59" s="381">
        <f t="shared" si="110"/>
        <v>0</v>
      </c>
      <c r="CS59" s="381">
        <f t="shared" si="110"/>
        <v>107800000</v>
      </c>
      <c r="CT59" s="381">
        <f t="shared" si="110"/>
        <v>0</v>
      </c>
      <c r="CU59" s="381">
        <f t="shared" si="110"/>
        <v>1036128750</v>
      </c>
      <c r="CV59" s="381">
        <f t="shared" si="110"/>
        <v>53130000</v>
      </c>
      <c r="CW59" s="381">
        <f t="shared" si="110"/>
        <v>0</v>
      </c>
      <c r="CX59" s="381">
        <f t="shared" si="110"/>
        <v>412656200</v>
      </c>
      <c r="CY59" s="381">
        <f t="shared" si="110"/>
        <v>0</v>
      </c>
      <c r="CZ59" s="381">
        <f t="shared" si="110"/>
        <v>856590475</v>
      </c>
      <c r="DA59" s="381">
        <f t="shared" si="110"/>
        <v>-46759989</v>
      </c>
      <c r="DB59" s="381">
        <f t="shared" si="110"/>
        <v>212900011</v>
      </c>
      <c r="DC59" s="381">
        <f t="shared" si="110"/>
        <v>0</v>
      </c>
      <c r="DD59" s="381">
        <f t="shared" si="110"/>
        <v>0</v>
      </c>
      <c r="DE59" s="381">
        <f t="shared" si="110"/>
        <v>0</v>
      </c>
      <c r="DF59" s="381">
        <f t="shared" si="110"/>
        <v>111214771</v>
      </c>
      <c r="DG59" s="381">
        <f t="shared" si="110"/>
        <v>0</v>
      </c>
      <c r="DH59" s="381">
        <f t="shared" si="110"/>
        <v>267705000</v>
      </c>
      <c r="DI59" s="381">
        <f t="shared" si="110"/>
        <v>4313683761</v>
      </c>
      <c r="DJ59" s="381">
        <f t="shared" si="110"/>
        <v>4283323761</v>
      </c>
      <c r="DK59" s="381">
        <f t="shared" si="110"/>
        <v>4132367457</v>
      </c>
      <c r="DL59" s="381">
        <f t="shared" si="110"/>
        <v>4283323761</v>
      </c>
      <c r="DM59" s="381">
        <f>DM11+DM18+DM25+DM32+DM39+DM46+DM53</f>
        <v>4132367457</v>
      </c>
      <c r="DN59" s="381">
        <f t="shared" ref="DN59:EE59" si="111">DN11+DN18+DN25+DN32+DN39+DN46+DN53</f>
        <v>5750728000</v>
      </c>
      <c r="DO59" s="381">
        <f>DO11+DO18+DO25+DO32+DO39+DO46+DO53</f>
        <v>45540000</v>
      </c>
      <c r="DP59" s="381">
        <f>DP11+DP18+DP25+DP32+DP39+DP46+DP52</f>
        <v>45540000.170000002</v>
      </c>
      <c r="DQ59" s="381">
        <f t="shared" si="111"/>
        <v>1098489934</v>
      </c>
      <c r="DR59" s="381">
        <f t="shared" si="111"/>
        <v>81236000</v>
      </c>
      <c r="DS59" s="382">
        <f t="shared" si="111"/>
        <v>302118000</v>
      </c>
      <c r="DT59" s="382">
        <f t="shared" si="111"/>
        <v>629960000</v>
      </c>
      <c r="DU59" s="381">
        <f t="shared" si="111"/>
        <v>50196000</v>
      </c>
      <c r="DV59" s="381">
        <f t="shared" si="111"/>
        <v>193918000</v>
      </c>
      <c r="DW59" s="381">
        <f t="shared" si="111"/>
        <v>4254384066</v>
      </c>
      <c r="DX59" s="381">
        <f t="shared" si="111"/>
        <v>1397637800</v>
      </c>
      <c r="DY59" s="381">
        <f t="shared" si="111"/>
        <v>0</v>
      </c>
      <c r="DZ59" s="381">
        <f t="shared" si="111"/>
        <v>0</v>
      </c>
      <c r="EA59" s="381">
        <f t="shared" si="111"/>
        <v>0</v>
      </c>
      <c r="EB59" s="381">
        <f t="shared" si="111"/>
        <v>0</v>
      </c>
      <c r="EC59" s="381">
        <f t="shared" si="111"/>
        <v>0</v>
      </c>
      <c r="ED59" s="381">
        <f t="shared" si="111"/>
        <v>0</v>
      </c>
      <c r="EE59" s="381">
        <f t="shared" si="111"/>
        <v>0</v>
      </c>
      <c r="EF59" s="381">
        <f t="shared" ref="EF59:EQ59" si="112">EF11+EF18+EF25+EF32+EF39+EF46+EF53</f>
        <v>0</v>
      </c>
      <c r="EG59" s="381">
        <f t="shared" si="112"/>
        <v>0</v>
      </c>
      <c r="EH59" s="381">
        <f t="shared" si="112"/>
        <v>0</v>
      </c>
      <c r="EI59" s="381">
        <f t="shared" si="112"/>
        <v>0</v>
      </c>
      <c r="EJ59" s="381">
        <f t="shared" si="112"/>
        <v>0</v>
      </c>
      <c r="EK59" s="381">
        <f t="shared" si="112"/>
        <v>0</v>
      </c>
      <c r="EL59" s="381">
        <f t="shared" si="112"/>
        <v>0</v>
      </c>
      <c r="EM59" s="382">
        <f t="shared" si="112"/>
        <v>5750728000</v>
      </c>
      <c r="EN59" s="382">
        <f t="shared" si="22"/>
        <v>5750728000</v>
      </c>
      <c r="EO59" s="382">
        <f t="shared" si="23"/>
        <v>2348291800.1700001</v>
      </c>
      <c r="EP59" s="382">
        <f>EP11+EP18+EP25+EP32+EP39+EP46+EP53</f>
        <v>5750728000</v>
      </c>
      <c r="EQ59" s="497">
        <f t="shared" si="112"/>
        <v>2390121800</v>
      </c>
      <c r="ER59" s="594"/>
      <c r="ES59" s="595"/>
      <c r="ET59" s="595"/>
      <c r="EU59" s="595"/>
      <c r="EV59" s="595"/>
      <c r="EW59" s="596"/>
      <c r="EX59" s="596"/>
      <c r="EY59" s="596"/>
      <c r="EZ59" s="596"/>
      <c r="FA59" s="596"/>
      <c r="FB59" s="243"/>
    </row>
    <row r="60" spans="1:158" ht="24.75" customHeight="1" x14ac:dyDescent="0.25">
      <c r="A60" s="602"/>
      <c r="B60" s="603"/>
      <c r="C60" s="603"/>
      <c r="D60" s="603"/>
      <c r="E60" s="604"/>
      <c r="F60" s="244" t="s">
        <v>342</v>
      </c>
      <c r="G60" s="245">
        <f>G14+G21+G28+G35+G42+G49+G56</f>
        <v>3306662831.4113665</v>
      </c>
      <c r="H60" s="383">
        <f t="shared" ref="H60:Z60" si="113">H14+H21+H28+H35+H42+H49+H56</f>
        <v>0</v>
      </c>
      <c r="I60" s="383">
        <f t="shared" si="113"/>
        <v>0</v>
      </c>
      <c r="J60" s="383">
        <f t="shared" si="113"/>
        <v>0</v>
      </c>
      <c r="K60" s="383">
        <f t="shared" si="113"/>
        <v>0</v>
      </c>
      <c r="L60" s="383">
        <f t="shared" si="113"/>
        <v>0</v>
      </c>
      <c r="M60" s="383">
        <f t="shared" si="113"/>
        <v>0</v>
      </c>
      <c r="N60" s="383">
        <f t="shared" si="113"/>
        <v>0</v>
      </c>
      <c r="O60" s="383">
        <f t="shared" si="113"/>
        <v>0</v>
      </c>
      <c r="P60" s="383">
        <f t="shared" si="113"/>
        <v>0</v>
      </c>
      <c r="Q60" s="383">
        <f t="shared" si="113"/>
        <v>0</v>
      </c>
      <c r="R60" s="383">
        <f t="shared" si="113"/>
        <v>0</v>
      </c>
      <c r="S60" s="383">
        <f t="shared" si="113"/>
        <v>0</v>
      </c>
      <c r="T60" s="383">
        <f t="shared" si="113"/>
        <v>0</v>
      </c>
      <c r="U60" s="383">
        <f t="shared" si="113"/>
        <v>0</v>
      </c>
      <c r="V60" s="383">
        <f t="shared" si="113"/>
        <v>0</v>
      </c>
      <c r="W60" s="383">
        <f t="shared" si="113"/>
        <v>0</v>
      </c>
      <c r="X60" s="383">
        <f t="shared" si="113"/>
        <v>0</v>
      </c>
      <c r="Y60" s="383">
        <f t="shared" si="113"/>
        <v>0</v>
      </c>
      <c r="Z60" s="383">
        <f t="shared" si="113"/>
        <v>0</v>
      </c>
      <c r="AA60" s="383">
        <f t="shared" ref="AA60:CL60" si="114">AA14+AA21+AA28+AA35+AA42+AA49+AA56</f>
        <v>0</v>
      </c>
      <c r="AB60" s="383">
        <f t="shared" si="114"/>
        <v>284098525.48099995</v>
      </c>
      <c r="AC60" s="383">
        <f t="shared" si="114"/>
        <v>23873000</v>
      </c>
      <c r="AD60" s="383">
        <f t="shared" si="114"/>
        <v>23873000</v>
      </c>
      <c r="AE60" s="383">
        <f t="shared" si="114"/>
        <v>45658519</v>
      </c>
      <c r="AF60" s="383">
        <f t="shared" si="114"/>
        <v>45658519</v>
      </c>
      <c r="AG60" s="383">
        <f t="shared" si="114"/>
        <v>81230680</v>
      </c>
      <c r="AH60" s="383">
        <f t="shared" si="114"/>
        <v>81230680</v>
      </c>
      <c r="AI60" s="383">
        <f t="shared" si="114"/>
        <v>26673400</v>
      </c>
      <c r="AJ60" s="383">
        <f t="shared" si="114"/>
        <v>26673400</v>
      </c>
      <c r="AK60" s="383">
        <f t="shared" si="114"/>
        <v>40001767.039999999</v>
      </c>
      <c r="AL60" s="383">
        <f t="shared" si="114"/>
        <v>40001766.960000008</v>
      </c>
      <c r="AM60" s="383">
        <f t="shared" si="114"/>
        <v>60125326.129999995</v>
      </c>
      <c r="AN60" s="383">
        <f t="shared" si="114"/>
        <v>62339267</v>
      </c>
      <c r="AO60" s="383">
        <f t="shared" si="114"/>
        <v>6486275.9099999964</v>
      </c>
      <c r="AP60" s="383">
        <f t="shared" si="114"/>
        <v>0</v>
      </c>
      <c r="AQ60" s="383">
        <f t="shared" si="114"/>
        <v>0</v>
      </c>
      <c r="AR60" s="383">
        <f t="shared" si="114"/>
        <v>4272033</v>
      </c>
      <c r="AS60" s="383">
        <f t="shared" si="114"/>
        <v>0</v>
      </c>
      <c r="AT60" s="383">
        <f t="shared" si="114"/>
        <v>0</v>
      </c>
      <c r="AU60" s="383">
        <f t="shared" si="114"/>
        <v>-302</v>
      </c>
      <c r="AV60" s="383">
        <f t="shared" si="114"/>
        <v>0</v>
      </c>
      <c r="AW60" s="383">
        <f t="shared" si="114"/>
        <v>0</v>
      </c>
      <c r="AX60" s="383">
        <f t="shared" si="114"/>
        <v>0</v>
      </c>
      <c r="AY60" s="383">
        <f t="shared" si="114"/>
        <v>0</v>
      </c>
      <c r="AZ60" s="383">
        <f t="shared" si="114"/>
        <v>0</v>
      </c>
      <c r="BA60" s="383">
        <f t="shared" si="114"/>
        <v>284048666.07999998</v>
      </c>
      <c r="BB60" s="383">
        <f t="shared" si="114"/>
        <v>284048666.07999998</v>
      </c>
      <c r="BC60" s="383">
        <f t="shared" si="114"/>
        <v>284048665.96000004</v>
      </c>
      <c r="BD60" s="383">
        <f t="shared" si="114"/>
        <v>284048666.07999998</v>
      </c>
      <c r="BE60" s="383">
        <f t="shared" si="114"/>
        <v>284048665.96000004</v>
      </c>
      <c r="BF60" s="383">
        <f t="shared" si="114"/>
        <v>550725999</v>
      </c>
      <c r="BG60" s="383">
        <f t="shared" si="114"/>
        <v>61323642</v>
      </c>
      <c r="BH60" s="383">
        <f t="shared" si="114"/>
        <v>57892153</v>
      </c>
      <c r="BI60" s="383">
        <f t="shared" si="114"/>
        <v>39734369</v>
      </c>
      <c r="BJ60" s="383">
        <f t="shared" si="114"/>
        <v>16918789</v>
      </c>
      <c r="BK60" s="383">
        <f t="shared" si="114"/>
        <v>0</v>
      </c>
      <c r="BL60" s="383">
        <f t="shared" si="114"/>
        <v>17663157</v>
      </c>
      <c r="BM60" s="383">
        <f t="shared" si="114"/>
        <v>112506455.00000001</v>
      </c>
      <c r="BN60" s="383">
        <f t="shared" si="114"/>
        <v>2992760</v>
      </c>
      <c r="BO60" s="383">
        <f t="shared" si="114"/>
        <v>336000000</v>
      </c>
      <c r="BP60" s="383">
        <f t="shared" si="114"/>
        <v>102502031</v>
      </c>
      <c r="BQ60" s="383">
        <f t="shared" si="114"/>
        <v>0</v>
      </c>
      <c r="BR60" s="383">
        <f t="shared" si="114"/>
        <v>37542576</v>
      </c>
      <c r="BS60" s="383">
        <f t="shared" si="114"/>
        <v>0</v>
      </c>
      <c r="BT60" s="383">
        <f t="shared" si="114"/>
        <v>138905000</v>
      </c>
      <c r="BU60" s="383">
        <f t="shared" si="114"/>
        <v>0</v>
      </c>
      <c r="BV60" s="383">
        <f t="shared" si="114"/>
        <v>4122333</v>
      </c>
      <c r="BW60" s="383">
        <f t="shared" si="114"/>
        <v>0</v>
      </c>
      <c r="BX60" s="383">
        <f t="shared" si="114"/>
        <v>0</v>
      </c>
      <c r="BY60" s="383">
        <f t="shared" si="114"/>
        <v>0</v>
      </c>
      <c r="BZ60" s="383">
        <f t="shared" si="114"/>
        <v>0</v>
      </c>
      <c r="CA60" s="383">
        <f t="shared" si="114"/>
        <v>0</v>
      </c>
      <c r="CB60" s="383">
        <f t="shared" si="114"/>
        <v>0</v>
      </c>
      <c r="CC60" s="383">
        <f t="shared" si="114"/>
        <v>0</v>
      </c>
      <c r="CD60" s="383">
        <f t="shared" si="114"/>
        <v>168000000</v>
      </c>
      <c r="CE60" s="383">
        <f t="shared" si="114"/>
        <v>549564466</v>
      </c>
      <c r="CF60" s="383">
        <f t="shared" si="114"/>
        <v>549564466</v>
      </c>
      <c r="CG60" s="383">
        <f t="shared" si="114"/>
        <v>546538799</v>
      </c>
      <c r="CH60" s="383">
        <f t="shared" si="114"/>
        <v>549564466</v>
      </c>
      <c r="CI60" s="383">
        <f t="shared" si="114"/>
        <v>546538799</v>
      </c>
      <c r="CJ60" s="383">
        <f t="shared" si="114"/>
        <v>1502230766</v>
      </c>
      <c r="CK60" s="383">
        <f t="shared" si="114"/>
        <v>63704913</v>
      </c>
      <c r="CL60" s="383">
        <f t="shared" si="114"/>
        <v>63704913</v>
      </c>
      <c r="CM60" s="383">
        <f t="shared" ref="CM60:DM60" si="115">CM14+CM21+CM28+CM35+CM42+CM49+CM56</f>
        <v>116709604</v>
      </c>
      <c r="CN60" s="383">
        <f t="shared" si="115"/>
        <v>116709604</v>
      </c>
      <c r="CO60" s="383">
        <f t="shared" si="115"/>
        <v>66397667.000000007</v>
      </c>
      <c r="CP60" s="383">
        <f t="shared" si="115"/>
        <v>66397666</v>
      </c>
      <c r="CQ60" s="383">
        <f t="shared" si="115"/>
        <v>222233453.48141572</v>
      </c>
      <c r="CR60" s="383">
        <f t="shared" si="115"/>
        <v>66632149</v>
      </c>
      <c r="CS60" s="383">
        <f t="shared" si="115"/>
        <v>132484712.51858425</v>
      </c>
      <c r="CT60" s="383">
        <f t="shared" si="115"/>
        <v>73870781.775167286</v>
      </c>
      <c r="CU60" s="383">
        <f t="shared" si="115"/>
        <v>450350208</v>
      </c>
      <c r="CV60" s="383">
        <f t="shared" si="115"/>
        <v>257857015.84373313</v>
      </c>
      <c r="CW60" s="383">
        <f t="shared" si="115"/>
        <v>0</v>
      </c>
      <c r="CX60" s="383">
        <f t="shared" si="115"/>
        <v>342524300</v>
      </c>
      <c r="CY60" s="383">
        <f t="shared" si="115"/>
        <v>0</v>
      </c>
      <c r="CZ60" s="383">
        <f t="shared" si="115"/>
        <v>0</v>
      </c>
      <c r="DA60" s="383">
        <f t="shared" si="115"/>
        <v>0</v>
      </c>
      <c r="DB60" s="383">
        <f t="shared" si="115"/>
        <v>49514894</v>
      </c>
      <c r="DC60" s="383">
        <f t="shared" si="115"/>
        <v>0</v>
      </c>
      <c r="DD60" s="383">
        <f t="shared" si="115"/>
        <v>0</v>
      </c>
      <c r="DE60" s="383">
        <f t="shared" si="115"/>
        <v>0</v>
      </c>
      <c r="DF60" s="383">
        <f t="shared" si="115"/>
        <v>335212416</v>
      </c>
      <c r="DG60" s="383">
        <f t="shared" si="115"/>
        <v>450317134</v>
      </c>
      <c r="DH60" s="383">
        <f t="shared" si="115"/>
        <v>45771264</v>
      </c>
      <c r="DI60" s="383">
        <f t="shared" si="115"/>
        <v>1502197692</v>
      </c>
      <c r="DJ60" s="383">
        <f t="shared" si="115"/>
        <v>1502230766</v>
      </c>
      <c r="DK60" s="383">
        <f t="shared" si="115"/>
        <v>1418195003.6189003</v>
      </c>
      <c r="DL60" s="383">
        <f t="shared" si="115"/>
        <v>1502230766</v>
      </c>
      <c r="DM60" s="383">
        <f t="shared" si="115"/>
        <v>1418195003.6189003</v>
      </c>
      <c r="DN60" s="383">
        <f>+DN21+DN28+DN35+DN49</f>
        <v>1057880362.8324659</v>
      </c>
      <c r="DO60" s="383">
        <f t="shared" ref="DO60:EE60" si="116">DO14+DO21+DO28+DO35+DO42+DO49+DO56</f>
        <v>84142832</v>
      </c>
      <c r="DP60" s="383">
        <f t="shared" si="116"/>
        <v>84142832</v>
      </c>
      <c r="DQ60" s="383">
        <f t="shared" si="116"/>
        <v>238331036</v>
      </c>
      <c r="DR60" s="383">
        <f t="shared" si="116"/>
        <v>185592854.04888171</v>
      </c>
      <c r="DS60" s="384">
        <f t="shared" si="116"/>
        <v>176924810.83246595</v>
      </c>
      <c r="DT60" s="384">
        <f t="shared" si="116"/>
        <v>170511484.08441579</v>
      </c>
      <c r="DU60" s="383">
        <f t="shared" si="116"/>
        <v>65458567</v>
      </c>
      <c r="DV60" s="383">
        <f t="shared" si="116"/>
        <v>117494672.69916844</v>
      </c>
      <c r="DW60" s="383">
        <f t="shared" si="116"/>
        <v>253000</v>
      </c>
      <c r="DX60" s="383">
        <f t="shared" si="116"/>
        <v>5556199.9999999404</v>
      </c>
      <c r="DY60" s="383">
        <f t="shared" si="116"/>
        <v>0</v>
      </c>
      <c r="DZ60" s="383">
        <f t="shared" si="116"/>
        <v>0</v>
      </c>
      <c r="EA60" s="383">
        <f t="shared" si="116"/>
        <v>492770117</v>
      </c>
      <c r="EB60" s="383">
        <f t="shared" si="116"/>
        <v>0</v>
      </c>
      <c r="EC60" s="383">
        <f t="shared" si="116"/>
        <v>0</v>
      </c>
      <c r="ED60" s="383">
        <f t="shared" si="116"/>
        <v>0</v>
      </c>
      <c r="EE60" s="383">
        <f t="shared" si="116"/>
        <v>0</v>
      </c>
      <c r="EF60" s="383">
        <f t="shared" ref="EF60:EQ60" si="117">EF14+EF21+EF28+EF35+EF42+EF49+EF56</f>
        <v>0</v>
      </c>
      <c r="EG60" s="383">
        <f t="shared" si="117"/>
        <v>0</v>
      </c>
      <c r="EH60" s="383">
        <f t="shared" si="117"/>
        <v>0</v>
      </c>
      <c r="EI60" s="383">
        <f t="shared" si="117"/>
        <v>0</v>
      </c>
      <c r="EJ60" s="383">
        <f t="shared" si="117"/>
        <v>0</v>
      </c>
      <c r="EK60" s="383">
        <f t="shared" si="117"/>
        <v>0</v>
      </c>
      <c r="EL60" s="383">
        <f t="shared" si="117"/>
        <v>0</v>
      </c>
      <c r="EM60" s="384">
        <f t="shared" si="117"/>
        <v>1057880362.8324659</v>
      </c>
      <c r="EN60" s="384">
        <f t="shared" si="22"/>
        <v>565110245.83246589</v>
      </c>
      <c r="EO60" s="384">
        <f t="shared" si="23"/>
        <v>563298042.83246589</v>
      </c>
      <c r="EP60" s="384">
        <f t="shared" si="117"/>
        <v>1057880362.8324659</v>
      </c>
      <c r="EQ60" s="498">
        <f t="shared" si="117"/>
        <v>563298042.83246589</v>
      </c>
      <c r="ER60" s="597"/>
      <c r="ES60" s="598"/>
      <c r="ET60" s="598"/>
      <c r="EU60" s="598"/>
      <c r="EV60" s="598"/>
      <c r="EW60" s="598"/>
      <c r="EX60" s="598"/>
      <c r="EY60" s="598"/>
      <c r="EZ60" s="598"/>
      <c r="FA60" s="596"/>
      <c r="FB60" s="243"/>
    </row>
    <row r="61" spans="1:158" ht="24.75" customHeight="1" thickBot="1" x14ac:dyDescent="0.3">
      <c r="A61" s="605"/>
      <c r="B61" s="606"/>
      <c r="C61" s="606"/>
      <c r="D61" s="606"/>
      <c r="E61" s="607"/>
      <c r="F61" s="246" t="s">
        <v>343</v>
      </c>
      <c r="G61" s="247">
        <f>G59+G60</f>
        <v>24185086409.411366</v>
      </c>
      <c r="H61" s="385">
        <f t="shared" ref="H61:Z61" si="118">H59+H60</f>
        <v>910000000</v>
      </c>
      <c r="I61" s="385">
        <f t="shared" si="118"/>
        <v>0</v>
      </c>
      <c r="J61" s="385">
        <f t="shared" si="118"/>
        <v>0</v>
      </c>
      <c r="K61" s="385">
        <f t="shared" si="118"/>
        <v>910000000</v>
      </c>
      <c r="L61" s="385">
        <f t="shared" si="118"/>
        <v>24583000</v>
      </c>
      <c r="M61" s="385">
        <f t="shared" si="118"/>
        <v>910000000</v>
      </c>
      <c r="N61" s="385">
        <f t="shared" si="118"/>
        <v>119703000</v>
      </c>
      <c r="O61" s="385">
        <f t="shared" si="118"/>
        <v>910000000</v>
      </c>
      <c r="P61" s="385">
        <f t="shared" si="118"/>
        <v>142254000</v>
      </c>
      <c r="Q61" s="385">
        <f t="shared" si="118"/>
        <v>910000000</v>
      </c>
      <c r="R61" s="385">
        <f t="shared" si="118"/>
        <v>142254000</v>
      </c>
      <c r="S61" s="385">
        <f t="shared" si="118"/>
        <v>910000000</v>
      </c>
      <c r="T61" s="385">
        <f t="shared" si="118"/>
        <v>565091445</v>
      </c>
      <c r="U61" s="385">
        <f t="shared" si="118"/>
        <v>782804445</v>
      </c>
      <c r="V61" s="385">
        <f t="shared" si="118"/>
        <v>782804445</v>
      </c>
      <c r="W61" s="385">
        <f t="shared" si="118"/>
        <v>0</v>
      </c>
      <c r="X61" s="385">
        <f t="shared" si="118"/>
        <v>0</v>
      </c>
      <c r="Y61" s="385">
        <f t="shared" si="118"/>
        <v>0</v>
      </c>
      <c r="Z61" s="385">
        <f t="shared" si="118"/>
        <v>782804445</v>
      </c>
      <c r="AA61" s="385">
        <f t="shared" ref="AA61:CL61" si="119">AA59+AA60</f>
        <v>782804445</v>
      </c>
      <c r="AB61" s="385">
        <f t="shared" si="119"/>
        <v>6890098525.4809999</v>
      </c>
      <c r="AC61" s="385">
        <f t="shared" si="119"/>
        <v>23873000</v>
      </c>
      <c r="AD61" s="385">
        <f t="shared" si="119"/>
        <v>23873000</v>
      </c>
      <c r="AE61" s="385">
        <f t="shared" si="119"/>
        <v>159608519</v>
      </c>
      <c r="AF61" s="385">
        <f t="shared" si="119"/>
        <v>159608519</v>
      </c>
      <c r="AG61" s="385">
        <f t="shared" si="119"/>
        <v>352661680</v>
      </c>
      <c r="AH61" s="385">
        <f t="shared" si="119"/>
        <v>352661680</v>
      </c>
      <c r="AI61" s="385">
        <f t="shared" si="119"/>
        <v>682693400</v>
      </c>
      <c r="AJ61" s="385">
        <f t="shared" si="119"/>
        <v>682693400</v>
      </c>
      <c r="AK61" s="385">
        <f t="shared" si="119"/>
        <v>133209767.03999999</v>
      </c>
      <c r="AL61" s="385">
        <f t="shared" si="119"/>
        <v>133209766.96000001</v>
      </c>
      <c r="AM61" s="385">
        <f t="shared" si="119"/>
        <v>65125326.129999995</v>
      </c>
      <c r="AN61" s="385">
        <f t="shared" si="119"/>
        <v>287169267</v>
      </c>
      <c r="AO61" s="385">
        <f t="shared" si="119"/>
        <v>35443775.909999996</v>
      </c>
      <c r="AP61" s="385">
        <f t="shared" si="119"/>
        <v>0</v>
      </c>
      <c r="AQ61" s="385">
        <f t="shared" si="119"/>
        <v>0</v>
      </c>
      <c r="AR61" s="385">
        <f t="shared" si="119"/>
        <v>4272033</v>
      </c>
      <c r="AS61" s="385">
        <f t="shared" si="119"/>
        <v>1006239945</v>
      </c>
      <c r="AT61" s="385">
        <f t="shared" si="119"/>
        <v>0</v>
      </c>
      <c r="AU61" s="385">
        <f t="shared" si="119"/>
        <v>1177037731</v>
      </c>
      <c r="AV61" s="385">
        <f t="shared" si="119"/>
        <v>1985672000</v>
      </c>
      <c r="AW61" s="385">
        <f t="shared" si="119"/>
        <v>0</v>
      </c>
      <c r="AX61" s="385">
        <f t="shared" si="119"/>
        <v>0</v>
      </c>
      <c r="AY61" s="385">
        <f t="shared" si="119"/>
        <v>357016055</v>
      </c>
      <c r="AZ61" s="385">
        <f t="shared" si="119"/>
        <v>346281400</v>
      </c>
      <c r="BA61" s="385">
        <f t="shared" si="119"/>
        <v>3992909199.0799999</v>
      </c>
      <c r="BB61" s="385">
        <f t="shared" si="119"/>
        <v>3992909199.0799999</v>
      </c>
      <c r="BC61" s="385">
        <f t="shared" si="119"/>
        <v>3975441065.96</v>
      </c>
      <c r="BD61" s="385">
        <f t="shared" si="119"/>
        <v>3992909199.0799999</v>
      </c>
      <c r="BE61" s="385">
        <f t="shared" si="119"/>
        <v>3975441065.96</v>
      </c>
      <c r="BF61" s="385">
        <f t="shared" si="119"/>
        <v>7117016999</v>
      </c>
      <c r="BG61" s="385">
        <f t="shared" si="119"/>
        <v>2075207643</v>
      </c>
      <c r="BH61" s="385">
        <f t="shared" si="119"/>
        <v>2071776153</v>
      </c>
      <c r="BI61" s="385">
        <f t="shared" si="119"/>
        <v>130286369</v>
      </c>
      <c r="BJ61" s="385">
        <f t="shared" si="119"/>
        <v>16918789</v>
      </c>
      <c r="BK61" s="385">
        <f t="shared" si="119"/>
        <v>0</v>
      </c>
      <c r="BL61" s="385">
        <f t="shared" si="119"/>
        <v>17663157</v>
      </c>
      <c r="BM61" s="385">
        <f t="shared" si="119"/>
        <v>130658988.00000001</v>
      </c>
      <c r="BN61" s="385">
        <f t="shared" si="119"/>
        <v>2992760</v>
      </c>
      <c r="BO61" s="385">
        <f t="shared" si="119"/>
        <v>336000000</v>
      </c>
      <c r="BP61" s="385">
        <f t="shared" si="119"/>
        <v>102502031</v>
      </c>
      <c r="BQ61" s="385">
        <f t="shared" si="119"/>
        <v>183996420</v>
      </c>
      <c r="BR61" s="385">
        <f t="shared" si="119"/>
        <v>51671109</v>
      </c>
      <c r="BS61" s="385">
        <f t="shared" si="119"/>
        <v>4222620000</v>
      </c>
      <c r="BT61" s="385">
        <f t="shared" si="119"/>
        <v>138905000</v>
      </c>
      <c r="BU61" s="385">
        <f t="shared" si="119"/>
        <v>0</v>
      </c>
      <c r="BV61" s="385">
        <f t="shared" si="119"/>
        <v>137695245</v>
      </c>
      <c r="BW61" s="385">
        <f t="shared" si="119"/>
        <v>0</v>
      </c>
      <c r="BX61" s="385">
        <f t="shared" si="119"/>
        <v>23720700</v>
      </c>
      <c r="BY61" s="385">
        <f t="shared" si="119"/>
        <v>24430046</v>
      </c>
      <c r="BZ61" s="385">
        <f t="shared" si="119"/>
        <v>0</v>
      </c>
      <c r="CA61" s="385">
        <f t="shared" si="119"/>
        <v>3494000</v>
      </c>
      <c r="CB61" s="385">
        <f t="shared" si="119"/>
        <v>16080333</v>
      </c>
      <c r="CC61" s="385">
        <f t="shared" si="119"/>
        <v>-6122820</v>
      </c>
      <c r="CD61" s="385">
        <f t="shared" si="119"/>
        <v>4487744798</v>
      </c>
      <c r="CE61" s="385">
        <f t="shared" si="119"/>
        <v>7100570646</v>
      </c>
      <c r="CF61" s="385">
        <f t="shared" si="119"/>
        <v>7100570646</v>
      </c>
      <c r="CG61" s="385">
        <f t="shared" si="119"/>
        <v>7067670075</v>
      </c>
      <c r="CH61" s="385">
        <f t="shared" si="119"/>
        <v>7100570646</v>
      </c>
      <c r="CI61" s="385">
        <f t="shared" si="119"/>
        <v>7067670075</v>
      </c>
      <c r="CJ61" s="385">
        <f t="shared" si="119"/>
        <v>5360964766</v>
      </c>
      <c r="CK61" s="385">
        <f t="shared" si="119"/>
        <v>621704913</v>
      </c>
      <c r="CL61" s="385">
        <f t="shared" si="119"/>
        <v>621704913</v>
      </c>
      <c r="CM61" s="385">
        <f t="shared" ref="CM61:DM61" si="120">CM59+CM60</f>
        <v>1472279604</v>
      </c>
      <c r="CN61" s="385">
        <f t="shared" si="120"/>
        <v>1472279604</v>
      </c>
      <c r="CO61" s="385">
        <f t="shared" si="120"/>
        <v>370998667</v>
      </c>
      <c r="CP61" s="385">
        <f t="shared" si="120"/>
        <v>370998666</v>
      </c>
      <c r="CQ61" s="385">
        <f t="shared" si="120"/>
        <v>1220577453.4814157</v>
      </c>
      <c r="CR61" s="385">
        <f t="shared" si="120"/>
        <v>66632149</v>
      </c>
      <c r="CS61" s="385">
        <f t="shared" si="120"/>
        <v>240284712.51858425</v>
      </c>
      <c r="CT61" s="385">
        <f t="shared" si="120"/>
        <v>73870781.775167286</v>
      </c>
      <c r="CU61" s="385">
        <f t="shared" si="120"/>
        <v>1486478958</v>
      </c>
      <c r="CV61" s="385">
        <f t="shared" si="120"/>
        <v>310987015.84373313</v>
      </c>
      <c r="CW61" s="385">
        <f t="shared" si="120"/>
        <v>0</v>
      </c>
      <c r="CX61" s="385">
        <f t="shared" si="120"/>
        <v>755180500</v>
      </c>
      <c r="CY61" s="385">
        <f t="shared" si="120"/>
        <v>0</v>
      </c>
      <c r="CZ61" s="385">
        <f t="shared" si="120"/>
        <v>856590475</v>
      </c>
      <c r="DA61" s="385">
        <f t="shared" si="120"/>
        <v>-46759989</v>
      </c>
      <c r="DB61" s="385">
        <f t="shared" si="120"/>
        <v>262414905</v>
      </c>
      <c r="DC61" s="385">
        <f t="shared" si="120"/>
        <v>0</v>
      </c>
      <c r="DD61" s="385">
        <f t="shared" si="120"/>
        <v>0</v>
      </c>
      <c r="DE61" s="385">
        <f t="shared" si="120"/>
        <v>0</v>
      </c>
      <c r="DF61" s="385">
        <f t="shared" si="120"/>
        <v>446427187</v>
      </c>
      <c r="DG61" s="385">
        <f t="shared" si="120"/>
        <v>450317134</v>
      </c>
      <c r="DH61" s="385">
        <f t="shared" si="120"/>
        <v>313476264</v>
      </c>
      <c r="DI61" s="385">
        <f t="shared" si="120"/>
        <v>5815881453</v>
      </c>
      <c r="DJ61" s="385">
        <f t="shared" si="120"/>
        <v>5785554527</v>
      </c>
      <c r="DK61" s="385">
        <f t="shared" si="120"/>
        <v>5550562460.6189003</v>
      </c>
      <c r="DL61" s="385">
        <f t="shared" si="120"/>
        <v>5785554527</v>
      </c>
      <c r="DM61" s="385">
        <f t="shared" si="120"/>
        <v>5550562460.6189003</v>
      </c>
      <c r="DN61" s="385">
        <f t="shared" ref="DN61:EE61" si="121">DN59+DN60</f>
        <v>6808608362.8324661</v>
      </c>
      <c r="DO61" s="385">
        <f t="shared" si="121"/>
        <v>129682832</v>
      </c>
      <c r="DP61" s="385">
        <f t="shared" si="121"/>
        <v>129682832.17</v>
      </c>
      <c r="DQ61" s="385">
        <f t="shared" si="121"/>
        <v>1336820970</v>
      </c>
      <c r="DR61" s="385">
        <f t="shared" si="121"/>
        <v>266828854.04888171</v>
      </c>
      <c r="DS61" s="386">
        <f t="shared" si="121"/>
        <v>479042810.83246595</v>
      </c>
      <c r="DT61" s="386">
        <f t="shared" si="121"/>
        <v>800471484.08441579</v>
      </c>
      <c r="DU61" s="385">
        <f t="shared" si="121"/>
        <v>115654567</v>
      </c>
      <c r="DV61" s="385">
        <f t="shared" si="121"/>
        <v>311412672.69916844</v>
      </c>
      <c r="DW61" s="385">
        <f t="shared" si="121"/>
        <v>4254637066</v>
      </c>
      <c r="DX61" s="385">
        <f t="shared" si="121"/>
        <v>1403194000</v>
      </c>
      <c r="DY61" s="385">
        <f t="shared" si="121"/>
        <v>0</v>
      </c>
      <c r="DZ61" s="385">
        <f t="shared" si="121"/>
        <v>0</v>
      </c>
      <c r="EA61" s="385">
        <f t="shared" si="121"/>
        <v>492770117</v>
      </c>
      <c r="EB61" s="385">
        <f t="shared" si="121"/>
        <v>0</v>
      </c>
      <c r="EC61" s="385">
        <f t="shared" si="121"/>
        <v>0</v>
      </c>
      <c r="ED61" s="385">
        <f t="shared" si="121"/>
        <v>0</v>
      </c>
      <c r="EE61" s="385">
        <f t="shared" si="121"/>
        <v>0</v>
      </c>
      <c r="EF61" s="385">
        <f t="shared" ref="EF61:EQ61" si="122">EF59+EF60</f>
        <v>0</v>
      </c>
      <c r="EG61" s="385">
        <f t="shared" si="122"/>
        <v>0</v>
      </c>
      <c r="EH61" s="385">
        <f t="shared" si="122"/>
        <v>0</v>
      </c>
      <c r="EI61" s="385">
        <f t="shared" si="122"/>
        <v>0</v>
      </c>
      <c r="EJ61" s="385">
        <f t="shared" si="122"/>
        <v>0</v>
      </c>
      <c r="EK61" s="385">
        <f t="shared" si="122"/>
        <v>0</v>
      </c>
      <c r="EL61" s="385">
        <f t="shared" si="122"/>
        <v>0</v>
      </c>
      <c r="EM61" s="386">
        <f t="shared" si="122"/>
        <v>6808608362.8324661</v>
      </c>
      <c r="EN61" s="386">
        <f t="shared" si="22"/>
        <v>6315838245.8324661</v>
      </c>
      <c r="EO61" s="386">
        <f t="shared" si="23"/>
        <v>2911589843.0024662</v>
      </c>
      <c r="EP61" s="386">
        <f t="shared" si="122"/>
        <v>6808608362.8324661</v>
      </c>
      <c r="EQ61" s="387">
        <f t="shared" si="122"/>
        <v>2953419842.8324661</v>
      </c>
      <c r="ER61" s="597"/>
      <c r="ES61" s="596"/>
      <c r="ET61" s="596"/>
      <c r="EU61" s="596"/>
      <c r="EV61" s="596"/>
      <c r="EW61" s="596"/>
      <c r="EX61" s="596"/>
      <c r="EY61" s="596"/>
      <c r="EZ61" s="596"/>
      <c r="FA61" s="596"/>
      <c r="FB61" s="243"/>
    </row>
    <row r="62" spans="1:158" ht="24.75" customHeight="1" x14ac:dyDescent="0.25">
      <c r="A62" s="199"/>
      <c r="B62" s="199"/>
      <c r="C62" s="199"/>
      <c r="D62" s="195"/>
      <c r="E62" s="195"/>
      <c r="F62" s="248"/>
      <c r="G62" s="192"/>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50"/>
      <c r="CF62" s="250"/>
      <c r="CG62" s="250"/>
      <c r="CH62" s="250"/>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c r="DI62" s="249"/>
      <c r="DJ62" s="249"/>
      <c r="DK62" s="249"/>
      <c r="DL62" s="249"/>
      <c r="DM62" s="249"/>
      <c r="DN62" s="249"/>
      <c r="DO62" s="249"/>
      <c r="DP62" s="249"/>
      <c r="DQ62" s="249"/>
      <c r="DR62" s="249"/>
      <c r="DS62" s="249"/>
      <c r="DT62" s="249"/>
      <c r="DU62" s="249"/>
      <c r="DV62" s="249"/>
      <c r="DW62" s="249"/>
      <c r="DX62" s="249"/>
      <c r="DY62" s="249"/>
      <c r="DZ62" s="249"/>
      <c r="EA62" s="249"/>
      <c r="EB62" s="249"/>
      <c r="EC62" s="249"/>
      <c r="ED62" s="249"/>
      <c r="EE62" s="249"/>
      <c r="EF62" s="249"/>
      <c r="EG62" s="192"/>
      <c r="EH62" s="192"/>
      <c r="EI62" s="192"/>
      <c r="EJ62" s="192"/>
      <c r="EK62" s="192"/>
      <c r="EL62" s="192"/>
      <c r="EM62" s="192"/>
      <c r="EN62" s="192"/>
      <c r="EO62" s="192"/>
      <c r="EP62" s="192"/>
      <c r="EQ62" s="192"/>
      <c r="ER62" s="251"/>
      <c r="ES62" s="252"/>
      <c r="ET62" s="199"/>
      <c r="EU62" s="199"/>
      <c r="EV62" s="199"/>
      <c r="EW62" s="199"/>
      <c r="EX62" s="199"/>
      <c r="EY62" s="199"/>
      <c r="EZ62" s="199"/>
      <c r="FA62" s="199"/>
      <c r="FB62" s="199"/>
    </row>
    <row r="63" spans="1:158" ht="24.75" customHeight="1" x14ac:dyDescent="0.4">
      <c r="A63" s="199"/>
      <c r="B63" s="199"/>
      <c r="C63" s="199"/>
      <c r="D63" s="183" t="s">
        <v>186</v>
      </c>
      <c r="E63" s="195"/>
      <c r="F63" s="146"/>
      <c r="G63" s="184"/>
      <c r="H63" s="184"/>
      <c r="I63" s="185"/>
      <c r="J63" s="185"/>
      <c r="K63" s="185"/>
      <c r="L63" s="185"/>
      <c r="M63" s="185"/>
      <c r="N63" s="185"/>
      <c r="O63" s="185"/>
      <c r="P63" s="185"/>
      <c r="Q63" s="185"/>
      <c r="R63" s="185"/>
      <c r="S63" s="185"/>
      <c r="T63" s="185"/>
      <c r="U63" s="185"/>
      <c r="V63" s="185"/>
      <c r="W63" s="185"/>
      <c r="X63" s="185"/>
      <c r="Y63" s="186"/>
      <c r="Z63" s="187"/>
      <c r="AA63" s="253"/>
      <c r="AB63" s="185"/>
      <c r="AC63" s="187"/>
      <c r="AD63" s="185"/>
      <c r="AE63" s="185"/>
      <c r="AF63" s="185"/>
      <c r="AG63" s="185"/>
      <c r="AH63" s="185"/>
      <c r="AI63" s="185"/>
      <c r="AJ63" s="185"/>
      <c r="AK63" s="185"/>
      <c r="AL63" s="185"/>
      <c r="AM63" s="185"/>
      <c r="AN63" s="185"/>
      <c r="AO63" s="185"/>
      <c r="AP63" s="185"/>
      <c r="AQ63" s="185"/>
      <c r="AR63" s="185"/>
      <c r="AS63" s="185"/>
      <c r="AT63" s="185"/>
      <c r="AU63" s="185"/>
      <c r="AV63" s="254"/>
      <c r="AW63" s="254"/>
      <c r="AX63" s="254"/>
      <c r="AY63" s="254"/>
      <c r="AZ63" s="254"/>
      <c r="BA63" s="254"/>
      <c r="BB63" s="254"/>
      <c r="BC63" s="254"/>
      <c r="BD63" s="254"/>
      <c r="BE63" s="180"/>
      <c r="BF63" s="180"/>
      <c r="BG63" s="180"/>
      <c r="BH63" s="146"/>
      <c r="BI63" s="146"/>
      <c r="BJ63" s="146"/>
      <c r="BK63" s="146"/>
      <c r="BL63" s="146"/>
      <c r="BM63" s="146"/>
      <c r="BN63" s="255"/>
      <c r="BO63" s="146"/>
      <c r="BP63" s="146"/>
      <c r="BQ63" s="146"/>
      <c r="BR63" s="146"/>
      <c r="BS63" s="146"/>
      <c r="BT63" s="146"/>
      <c r="BU63" s="146"/>
      <c r="BV63" s="185"/>
      <c r="BW63" s="185"/>
      <c r="BX63" s="185"/>
      <c r="BY63" s="185"/>
      <c r="BZ63" s="185"/>
      <c r="CA63" s="185"/>
      <c r="CB63" s="185"/>
      <c r="CC63" s="185"/>
      <c r="CD63" s="185"/>
      <c r="CE63" s="256"/>
      <c r="CF63" s="256"/>
      <c r="CG63" s="256"/>
      <c r="CH63" s="185"/>
      <c r="CI63" s="256"/>
      <c r="CJ63" s="185"/>
      <c r="CK63" s="257"/>
      <c r="CL63" s="185"/>
      <c r="CM63" s="185"/>
      <c r="CN63" s="185"/>
      <c r="CO63" s="185"/>
      <c r="CP63" s="185"/>
      <c r="CQ63" s="185"/>
      <c r="CR63" s="185"/>
      <c r="CS63" s="185"/>
      <c r="CT63" s="185"/>
      <c r="CU63" s="185"/>
      <c r="CV63" s="185"/>
      <c r="CW63" s="185"/>
      <c r="CX63" s="185"/>
      <c r="CY63" s="185"/>
      <c r="CZ63" s="185"/>
      <c r="DA63" s="185"/>
      <c r="DB63" s="185"/>
      <c r="DC63" s="185"/>
      <c r="DD63" s="185"/>
      <c r="DE63" s="185"/>
      <c r="DF63" s="185"/>
      <c r="DG63" s="185"/>
      <c r="DH63" s="185"/>
      <c r="DI63" s="257"/>
      <c r="DJ63" s="257"/>
      <c r="DK63" s="257"/>
      <c r="DL63" s="257"/>
      <c r="DM63" s="257"/>
      <c r="DN63" s="185"/>
      <c r="DO63" s="185"/>
      <c r="DP63" s="185"/>
      <c r="DQ63" s="185"/>
      <c r="DR63" s="185"/>
      <c r="DS63" s="185"/>
      <c r="DT63" s="185"/>
      <c r="DU63" s="185"/>
      <c r="DV63" s="185"/>
      <c r="DW63" s="185"/>
      <c r="DX63" s="185"/>
      <c r="DY63" s="185"/>
      <c r="DZ63" s="185"/>
      <c r="EA63" s="185"/>
      <c r="EB63" s="185"/>
      <c r="EC63" s="185"/>
      <c r="ED63" s="185"/>
      <c r="EE63" s="185"/>
      <c r="EF63" s="185"/>
      <c r="EG63" s="185"/>
      <c r="EH63" s="185"/>
      <c r="EI63" s="185"/>
      <c r="EJ63" s="185"/>
      <c r="EK63" s="185"/>
      <c r="EL63" s="185"/>
      <c r="EM63" s="185"/>
      <c r="EN63" s="185"/>
      <c r="EO63" s="185"/>
      <c r="EP63" s="185"/>
      <c r="EQ63" s="185"/>
      <c r="ER63" s="185"/>
      <c r="ES63" s="185"/>
      <c r="ET63" s="199"/>
      <c r="EU63" s="199"/>
      <c r="EV63" s="199"/>
      <c r="EW63" s="199"/>
      <c r="EX63" s="199"/>
      <c r="EY63" s="199"/>
      <c r="EZ63" s="199"/>
      <c r="FA63" s="199"/>
      <c r="FB63" s="199"/>
    </row>
    <row r="64" spans="1:158" ht="24.75" customHeight="1" x14ac:dyDescent="0.25">
      <c r="A64" s="199"/>
      <c r="B64" s="199"/>
      <c r="C64" s="199"/>
      <c r="D64" s="191" t="s">
        <v>188</v>
      </c>
      <c r="E64" s="539" t="s">
        <v>189</v>
      </c>
      <c r="F64" s="536"/>
      <c r="G64" s="536"/>
      <c r="H64" s="536"/>
      <c r="I64" s="536"/>
      <c r="J64" s="536"/>
      <c r="K64" s="537"/>
      <c r="L64" s="540" t="s">
        <v>190</v>
      </c>
      <c r="M64" s="536"/>
      <c r="N64" s="536"/>
      <c r="O64" s="536"/>
      <c r="P64" s="536"/>
      <c r="Q64" s="536"/>
      <c r="R64" s="537"/>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258"/>
      <c r="BF64" s="258"/>
      <c r="BG64" s="258"/>
      <c r="BH64" s="258"/>
      <c r="BI64" s="258"/>
      <c r="BJ64" s="258"/>
      <c r="BK64" s="258"/>
      <c r="BL64" s="258"/>
      <c r="BM64" s="258"/>
      <c r="BN64" s="258"/>
      <c r="BO64" s="258"/>
      <c r="BP64" s="258"/>
      <c r="BQ64" s="258"/>
      <c r="BR64" s="258"/>
      <c r="BS64" s="258"/>
      <c r="BT64" s="258"/>
      <c r="BU64" s="258"/>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259"/>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260"/>
      <c r="ES64" s="261"/>
      <c r="ET64" s="199"/>
      <c r="EU64" s="199"/>
      <c r="EV64" s="199"/>
      <c r="EW64" s="199"/>
      <c r="EX64" s="199"/>
      <c r="EY64" s="199"/>
      <c r="EZ64" s="199"/>
      <c r="FA64" s="199"/>
      <c r="FB64" s="199"/>
    </row>
    <row r="65" spans="1:158" ht="24.75" customHeight="1" x14ac:dyDescent="0.25">
      <c r="A65" s="199"/>
      <c r="B65" s="199"/>
      <c r="C65" s="199"/>
      <c r="D65" s="194">
        <v>13</v>
      </c>
      <c r="E65" s="535" t="s">
        <v>191</v>
      </c>
      <c r="F65" s="536"/>
      <c r="G65" s="536"/>
      <c r="H65" s="536"/>
      <c r="I65" s="536"/>
      <c r="J65" s="536"/>
      <c r="K65" s="537"/>
      <c r="L65" s="535" t="s">
        <v>192</v>
      </c>
      <c r="M65" s="536"/>
      <c r="N65" s="536"/>
      <c r="O65" s="536"/>
      <c r="P65" s="536"/>
      <c r="Q65" s="536"/>
      <c r="R65" s="537"/>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262"/>
      <c r="BF65" s="262"/>
      <c r="BG65" s="262"/>
      <c r="BH65" s="262"/>
      <c r="BI65" s="262"/>
      <c r="BJ65" s="262"/>
      <c r="BK65" s="262"/>
      <c r="BL65" s="262"/>
      <c r="BM65" s="262"/>
      <c r="BN65" s="262"/>
      <c r="BO65" s="262"/>
      <c r="BP65" s="262"/>
      <c r="BQ65" s="262"/>
      <c r="BR65" s="262"/>
      <c r="BS65" s="262"/>
      <c r="BT65" s="262"/>
      <c r="BU65" s="262"/>
      <c r="BV65" s="259"/>
      <c r="BW65" s="259"/>
      <c r="BX65" s="259"/>
      <c r="BY65" s="259"/>
      <c r="BZ65" s="259"/>
      <c r="CA65" s="259"/>
      <c r="CB65" s="259"/>
      <c r="CC65" s="259"/>
      <c r="CD65" s="259"/>
      <c r="CE65" s="259"/>
      <c r="CF65" s="259"/>
      <c r="CG65" s="259"/>
      <c r="CH65" s="259"/>
      <c r="CI65" s="259"/>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260"/>
      <c r="ES65" s="261"/>
      <c r="ET65" s="199"/>
      <c r="EU65" s="199"/>
      <c r="EV65" s="199"/>
      <c r="EW65" s="199"/>
      <c r="EX65" s="199"/>
      <c r="EY65" s="199"/>
      <c r="EZ65" s="199"/>
      <c r="FA65" s="199"/>
      <c r="FB65" s="199"/>
    </row>
    <row r="66" spans="1:158" ht="24.75" customHeight="1" x14ac:dyDescent="0.25">
      <c r="A66" s="199"/>
      <c r="B66" s="199"/>
      <c r="C66" s="199"/>
      <c r="D66" s="194">
        <v>14</v>
      </c>
      <c r="E66" s="535" t="s">
        <v>193</v>
      </c>
      <c r="F66" s="536"/>
      <c r="G66" s="536"/>
      <c r="H66" s="536"/>
      <c r="I66" s="536"/>
      <c r="J66" s="536"/>
      <c r="K66" s="537"/>
      <c r="L66" s="538" t="s">
        <v>194</v>
      </c>
      <c r="M66" s="536"/>
      <c r="N66" s="536"/>
      <c r="O66" s="536"/>
      <c r="P66" s="536"/>
      <c r="Q66" s="536"/>
      <c r="R66" s="537"/>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258"/>
      <c r="BF66" s="258"/>
      <c r="BG66" s="258"/>
      <c r="BH66" s="258"/>
      <c r="BI66" s="258"/>
      <c r="BJ66" s="258"/>
      <c r="BK66" s="258"/>
      <c r="BL66" s="258"/>
      <c r="BM66" s="258"/>
      <c r="BN66" s="258"/>
      <c r="BO66" s="258"/>
      <c r="BP66" s="258"/>
      <c r="BQ66" s="263"/>
      <c r="BR66" s="262"/>
      <c r="BS66" s="258"/>
      <c r="BT66" s="258"/>
      <c r="BU66" s="258"/>
      <c r="BV66" s="192"/>
      <c r="BW66" s="192"/>
      <c r="BX66" s="192"/>
      <c r="BY66" s="192"/>
      <c r="BZ66" s="192"/>
      <c r="CA66" s="192"/>
      <c r="CB66" s="192"/>
      <c r="CC66" s="192"/>
      <c r="CD66" s="192"/>
      <c r="CE66" s="249"/>
      <c r="CF66" s="192"/>
      <c r="CG66" s="192"/>
      <c r="CH66" s="192"/>
      <c r="CI66" s="259"/>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c r="EO66" s="192"/>
      <c r="EP66" s="192"/>
      <c r="EQ66" s="192"/>
      <c r="ER66" s="260"/>
      <c r="ES66" s="261"/>
      <c r="ET66" s="199"/>
      <c r="EU66" s="199"/>
      <c r="EV66" s="199"/>
      <c r="EW66" s="199"/>
      <c r="EX66" s="199"/>
      <c r="EY66" s="199"/>
      <c r="EZ66" s="199"/>
      <c r="FA66" s="199"/>
      <c r="FB66" s="199"/>
    </row>
    <row r="67" spans="1:158" ht="24.75" customHeight="1" x14ac:dyDescent="0.25">
      <c r="A67" s="199"/>
      <c r="B67" s="199"/>
      <c r="C67" s="199"/>
      <c r="D67" s="195"/>
      <c r="E67" s="195"/>
      <c r="F67" s="195"/>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258"/>
      <c r="BF67" s="258"/>
      <c r="BG67" s="258"/>
      <c r="BH67" s="258"/>
      <c r="BI67" s="258"/>
      <c r="BJ67" s="258"/>
      <c r="BK67" s="258"/>
      <c r="BL67" s="258"/>
      <c r="BM67" s="258"/>
      <c r="BN67" s="258"/>
      <c r="BO67" s="258"/>
      <c r="BP67" s="258"/>
      <c r="BQ67" s="263"/>
      <c r="BR67" s="262"/>
      <c r="BS67" s="258"/>
      <c r="BT67" s="258"/>
      <c r="BU67" s="258"/>
      <c r="BV67" s="192"/>
      <c r="BW67" s="192"/>
      <c r="BX67" s="192"/>
      <c r="BY67" s="192"/>
      <c r="BZ67" s="192"/>
      <c r="CA67" s="192"/>
      <c r="CB67" s="192"/>
      <c r="CC67" s="192"/>
      <c r="CD67" s="192"/>
      <c r="CE67" s="249"/>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264"/>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260"/>
      <c r="ES67" s="261"/>
      <c r="ET67" s="199"/>
      <c r="EU67" s="199"/>
      <c r="EV67" s="199"/>
      <c r="EW67" s="199"/>
      <c r="EX67" s="199"/>
      <c r="EY67" s="199"/>
      <c r="EZ67" s="199"/>
      <c r="FA67" s="199"/>
      <c r="FB67" s="199"/>
    </row>
    <row r="68" spans="1:158" ht="24.75" customHeight="1" x14ac:dyDescent="0.25">
      <c r="A68" s="199"/>
      <c r="B68" s="199"/>
      <c r="C68" s="199"/>
      <c r="D68" s="195"/>
      <c r="E68" s="195"/>
      <c r="F68" s="195"/>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258"/>
      <c r="BF68" s="258"/>
      <c r="BG68" s="258"/>
      <c r="BH68" s="258"/>
      <c r="BI68" s="258"/>
      <c r="BJ68" s="258"/>
      <c r="BK68" s="258"/>
      <c r="BL68" s="258"/>
      <c r="BM68" s="258"/>
      <c r="BN68" s="258"/>
      <c r="BO68" s="258"/>
      <c r="BP68" s="258"/>
      <c r="BQ68" s="263"/>
      <c r="BR68" s="262"/>
      <c r="BS68" s="258"/>
      <c r="BT68" s="258"/>
      <c r="BU68" s="258"/>
      <c r="BV68" s="192"/>
      <c r="BW68" s="192"/>
      <c r="BX68" s="192"/>
      <c r="BY68" s="192"/>
      <c r="BZ68" s="192"/>
      <c r="CA68" s="192"/>
      <c r="CB68" s="192"/>
      <c r="CC68" s="192"/>
      <c r="CD68" s="192"/>
      <c r="CE68" s="249"/>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265"/>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c r="EO68" s="192"/>
      <c r="EP68" s="192"/>
      <c r="EQ68" s="192"/>
      <c r="ER68" s="260"/>
      <c r="ES68" s="261"/>
      <c r="ET68" s="199"/>
      <c r="EU68" s="199"/>
      <c r="EV68" s="199"/>
      <c r="EW68" s="199"/>
      <c r="EX68" s="199"/>
      <c r="EY68" s="199"/>
      <c r="EZ68" s="199"/>
      <c r="FA68" s="199"/>
      <c r="FB68" s="199"/>
    </row>
    <row r="69" spans="1:158" ht="21.75" customHeight="1" x14ac:dyDescent="0.25">
      <c r="A69" s="199"/>
      <c r="B69" s="199"/>
      <c r="C69" s="199"/>
      <c r="D69" s="195"/>
      <c r="E69" s="195"/>
      <c r="F69" s="195"/>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263"/>
      <c r="BF69" s="258"/>
      <c r="BG69" s="258"/>
      <c r="BH69" s="258"/>
      <c r="BI69" s="258"/>
      <c r="BJ69" s="258"/>
      <c r="BK69" s="258"/>
      <c r="BL69" s="258"/>
      <c r="BM69" s="258"/>
      <c r="BN69" s="258"/>
      <c r="BO69" s="258"/>
      <c r="BP69" s="258"/>
      <c r="BQ69" s="263"/>
      <c r="BR69" s="262"/>
      <c r="BS69" s="258"/>
      <c r="BT69" s="258"/>
      <c r="BU69" s="258"/>
      <c r="BV69" s="192"/>
      <c r="BW69" s="192"/>
      <c r="BX69" s="192"/>
      <c r="BY69" s="192"/>
      <c r="BZ69" s="192"/>
      <c r="CA69" s="192"/>
      <c r="CB69" s="192"/>
      <c r="CC69" s="192"/>
      <c r="CD69" s="192"/>
      <c r="CE69" s="249"/>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266"/>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c r="EO69" s="192"/>
      <c r="EP69" s="192"/>
      <c r="EQ69" s="192"/>
      <c r="ER69" s="260"/>
      <c r="ES69" s="261"/>
      <c r="ET69" s="199"/>
      <c r="EU69" s="199"/>
      <c r="EV69" s="199"/>
      <c r="EW69" s="199"/>
      <c r="EX69" s="199"/>
      <c r="EY69" s="199"/>
      <c r="EZ69" s="199"/>
      <c r="FA69" s="199"/>
      <c r="FB69" s="199"/>
    </row>
    <row r="70" spans="1:158" ht="21.75" customHeight="1" x14ac:dyDescent="0.25">
      <c r="A70" s="199"/>
      <c r="B70" s="199"/>
      <c r="C70" s="199"/>
      <c r="D70" s="195"/>
      <c r="E70" s="195"/>
      <c r="F70" s="195"/>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258"/>
      <c r="BF70" s="258"/>
      <c r="BG70" s="258"/>
      <c r="BH70" s="258"/>
      <c r="BI70" s="258"/>
      <c r="BJ70" s="258"/>
      <c r="BK70" s="258"/>
      <c r="BL70" s="258"/>
      <c r="BM70" s="258"/>
      <c r="BN70" s="258"/>
      <c r="BO70" s="258"/>
      <c r="BP70" s="258"/>
      <c r="BQ70" s="263"/>
      <c r="BR70" s="262"/>
      <c r="BS70" s="258"/>
      <c r="BT70" s="258"/>
      <c r="BU70" s="258"/>
      <c r="BV70" s="192"/>
      <c r="BW70" s="192"/>
      <c r="BX70" s="192"/>
      <c r="BY70" s="192"/>
      <c r="BZ70" s="192"/>
      <c r="CA70" s="192"/>
      <c r="CB70" s="192"/>
      <c r="CC70" s="192"/>
      <c r="CD70" s="192"/>
      <c r="CE70" s="249"/>
      <c r="CF70" s="192"/>
      <c r="CG70" s="192"/>
      <c r="CH70" s="249"/>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267"/>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c r="EO70" s="192"/>
      <c r="EP70" s="192"/>
      <c r="EQ70" s="192"/>
      <c r="ER70" s="260"/>
      <c r="ES70" s="261"/>
      <c r="ET70" s="199"/>
      <c r="EU70" s="199"/>
      <c r="EV70" s="199"/>
      <c r="EW70" s="199"/>
      <c r="EX70" s="199"/>
      <c r="EY70" s="199"/>
      <c r="EZ70" s="199"/>
      <c r="FA70" s="199"/>
      <c r="FB70" s="199"/>
    </row>
    <row r="71" spans="1:158" ht="21.75" customHeight="1" x14ac:dyDescent="0.25">
      <c r="A71" s="199"/>
      <c r="B71" s="199"/>
      <c r="C71" s="199"/>
      <c r="D71" s="195"/>
      <c r="E71" s="195"/>
      <c r="F71" s="195"/>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268"/>
      <c r="BR71" s="269"/>
      <c r="BS71" s="192"/>
      <c r="BT71" s="192"/>
      <c r="BU71" s="192"/>
      <c r="BV71" s="192"/>
      <c r="BW71" s="192"/>
      <c r="BX71" s="192"/>
      <c r="BY71" s="192"/>
      <c r="BZ71" s="192"/>
      <c r="CA71" s="192"/>
      <c r="CB71" s="192"/>
      <c r="CC71" s="192"/>
      <c r="CD71" s="192"/>
      <c r="CE71" s="249"/>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c r="DG71" s="192"/>
      <c r="DH71" s="192"/>
      <c r="DI71" s="192"/>
      <c r="DJ71" s="192"/>
      <c r="DK71" s="192"/>
      <c r="DL71" s="192"/>
      <c r="DM71" s="270"/>
      <c r="DN71" s="192"/>
      <c r="DO71" s="192"/>
      <c r="DP71" s="192"/>
      <c r="DQ71" s="192"/>
      <c r="DR71" s="192"/>
      <c r="DS71" s="192"/>
      <c r="DT71" s="192"/>
      <c r="DU71" s="192"/>
      <c r="DV71" s="192"/>
      <c r="DW71" s="192"/>
      <c r="DX71" s="192"/>
      <c r="DY71" s="192"/>
      <c r="DZ71" s="192"/>
      <c r="EA71" s="192"/>
      <c r="EB71" s="192"/>
      <c r="EC71" s="192"/>
      <c r="ED71" s="192"/>
      <c r="EE71" s="192"/>
      <c r="EF71" s="192"/>
      <c r="EG71" s="192"/>
      <c r="EH71" s="192"/>
      <c r="EI71" s="192"/>
      <c r="EJ71" s="192"/>
      <c r="EK71" s="192"/>
      <c r="EL71" s="192"/>
      <c r="EM71" s="192"/>
      <c r="EN71" s="192"/>
      <c r="EO71" s="192"/>
      <c r="EP71" s="192"/>
      <c r="EQ71" s="192"/>
      <c r="ER71" s="260"/>
      <c r="ES71" s="261"/>
      <c r="ET71" s="199"/>
      <c r="EU71" s="199"/>
      <c r="EV71" s="199"/>
      <c r="EW71" s="199"/>
      <c r="EX71" s="199"/>
      <c r="EY71" s="199"/>
      <c r="EZ71" s="199"/>
      <c r="FA71" s="199"/>
      <c r="FB71" s="199"/>
    </row>
    <row r="72" spans="1:158" ht="24.75" customHeight="1" x14ac:dyDescent="0.25">
      <c r="A72" s="199"/>
      <c r="B72" s="199"/>
      <c r="C72" s="199"/>
      <c r="D72" s="195"/>
      <c r="E72" s="195"/>
      <c r="F72" s="195"/>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271"/>
      <c r="CY72" s="192"/>
      <c r="CZ72" s="192"/>
      <c r="DA72" s="192"/>
      <c r="DB72" s="192"/>
      <c r="DC72" s="192"/>
      <c r="DD72" s="192"/>
      <c r="DE72" s="192"/>
      <c r="DF72" s="192"/>
      <c r="DG72" s="192"/>
      <c r="DH72" s="192"/>
      <c r="DI72" s="192"/>
      <c r="DJ72" s="192"/>
      <c r="DK72" s="192"/>
      <c r="DL72" s="192"/>
      <c r="DM72" s="272"/>
      <c r="DN72" s="192"/>
      <c r="DO72" s="192"/>
      <c r="DP72" s="192"/>
      <c r="DQ72" s="192"/>
      <c r="DR72" s="192"/>
      <c r="DS72" s="192"/>
      <c r="DT72" s="192"/>
      <c r="DU72" s="192"/>
      <c r="DV72" s="192"/>
      <c r="DW72" s="192"/>
      <c r="DX72" s="192"/>
      <c r="DY72" s="192"/>
      <c r="DZ72" s="192"/>
      <c r="EA72" s="192"/>
      <c r="EB72" s="192"/>
      <c r="EC72" s="192"/>
      <c r="ED72" s="192"/>
      <c r="EE72" s="192"/>
      <c r="EF72" s="192"/>
      <c r="EG72" s="192"/>
      <c r="EH72" s="192"/>
      <c r="EI72" s="192"/>
      <c r="EJ72" s="192"/>
      <c r="EK72" s="192"/>
      <c r="EL72" s="192"/>
      <c r="EM72" s="192"/>
      <c r="EN72" s="192"/>
      <c r="EO72" s="192"/>
      <c r="EP72" s="192"/>
      <c r="EQ72" s="192"/>
      <c r="ER72" s="260"/>
      <c r="ES72" s="261"/>
      <c r="ET72" s="199"/>
      <c r="EU72" s="199"/>
      <c r="EV72" s="199"/>
      <c r="EW72" s="199"/>
      <c r="EX72" s="199"/>
      <c r="EY72" s="199"/>
      <c r="EZ72" s="199"/>
      <c r="FA72" s="199"/>
      <c r="FB72" s="199"/>
    </row>
    <row r="73" spans="1:158" ht="21.75" customHeight="1" x14ac:dyDescent="0.25">
      <c r="A73" s="199"/>
      <c r="B73" s="199"/>
      <c r="C73" s="199"/>
      <c r="D73" s="195"/>
      <c r="E73" s="195"/>
      <c r="F73" s="195"/>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c r="BM73" s="192"/>
      <c r="BN73" s="192"/>
      <c r="BO73" s="192"/>
      <c r="BP73" s="192"/>
      <c r="BQ73" s="192"/>
      <c r="BR73" s="192"/>
      <c r="BS73" s="192"/>
      <c r="BT73" s="192"/>
      <c r="BU73" s="192"/>
      <c r="BV73" s="192"/>
      <c r="BW73" s="192"/>
      <c r="BX73" s="192"/>
      <c r="BY73" s="192"/>
      <c r="BZ73" s="192"/>
      <c r="CA73" s="192"/>
      <c r="CB73" s="192"/>
      <c r="CC73" s="192"/>
      <c r="CD73" s="192"/>
      <c r="CE73" s="192"/>
      <c r="CF73" s="192"/>
      <c r="CG73" s="273"/>
      <c r="CH73" s="274"/>
      <c r="CI73" s="192"/>
      <c r="CJ73" s="192"/>
      <c r="CK73" s="192"/>
      <c r="CL73" s="192"/>
      <c r="CM73" s="192"/>
      <c r="CN73" s="192"/>
      <c r="CO73" s="192"/>
      <c r="CP73" s="192"/>
      <c r="CQ73" s="192"/>
      <c r="CR73" s="192"/>
      <c r="CS73" s="192"/>
      <c r="CT73" s="192"/>
      <c r="CU73" s="192"/>
      <c r="CV73" s="192"/>
      <c r="CW73" s="192"/>
      <c r="CX73" s="271"/>
      <c r="CY73" s="192"/>
      <c r="CZ73" s="192"/>
      <c r="DA73" s="192"/>
      <c r="DB73" s="192"/>
      <c r="DC73" s="192"/>
      <c r="DD73" s="192"/>
      <c r="DE73" s="192"/>
      <c r="DF73" s="192"/>
      <c r="DG73" s="192"/>
      <c r="DH73" s="192"/>
      <c r="DI73" s="192"/>
      <c r="DJ73" s="192"/>
      <c r="DK73" s="192"/>
      <c r="DL73" s="192"/>
      <c r="DM73" s="265"/>
      <c r="DN73" s="192"/>
      <c r="DO73" s="192"/>
      <c r="DP73" s="192"/>
      <c r="DQ73" s="192"/>
      <c r="DR73" s="192"/>
      <c r="DS73" s="192"/>
      <c r="DT73" s="192"/>
      <c r="DU73" s="192"/>
      <c r="DV73" s="192"/>
      <c r="DW73" s="192"/>
      <c r="DX73" s="192"/>
      <c r="DY73" s="192"/>
      <c r="DZ73" s="192"/>
      <c r="EA73" s="192"/>
      <c r="EB73" s="192"/>
      <c r="EC73" s="192"/>
      <c r="ED73" s="192"/>
      <c r="EE73" s="192"/>
      <c r="EF73" s="192"/>
      <c r="EG73" s="192"/>
      <c r="EH73" s="192"/>
      <c r="EI73" s="192"/>
      <c r="EJ73" s="192"/>
      <c r="EK73" s="192"/>
      <c r="EL73" s="192"/>
      <c r="EM73" s="192"/>
      <c r="EN73" s="192"/>
      <c r="EO73" s="192"/>
      <c r="EP73" s="192"/>
      <c r="EQ73" s="192"/>
      <c r="ER73" s="260"/>
      <c r="ES73" s="252"/>
      <c r="ET73" s="199"/>
      <c r="EU73" s="199"/>
      <c r="EV73" s="199"/>
      <c r="EW73" s="199"/>
      <c r="EX73" s="199"/>
      <c r="EY73" s="199"/>
      <c r="EZ73" s="199"/>
      <c r="FA73" s="199"/>
      <c r="FB73" s="199"/>
    </row>
    <row r="74" spans="1:158" ht="21.75" customHeight="1" x14ac:dyDescent="0.25">
      <c r="A74" s="199"/>
      <c r="B74" s="199"/>
      <c r="C74" s="199"/>
      <c r="D74" s="195"/>
      <c r="E74" s="195"/>
      <c r="F74" s="195"/>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c r="BR74" s="192"/>
      <c r="BS74" s="192"/>
      <c r="BT74" s="192"/>
      <c r="BU74" s="192"/>
      <c r="BV74" s="192"/>
      <c r="BW74" s="192"/>
      <c r="BX74" s="192"/>
      <c r="BY74" s="192"/>
      <c r="BZ74" s="192"/>
      <c r="CA74" s="192"/>
      <c r="CB74" s="192"/>
      <c r="CC74" s="192"/>
      <c r="CD74" s="192"/>
      <c r="CE74" s="192"/>
      <c r="CF74" s="192"/>
      <c r="CG74" s="592"/>
      <c r="CH74" s="275"/>
      <c r="CI74" s="192"/>
      <c r="CJ74" s="192"/>
      <c r="CK74" s="192"/>
      <c r="CL74" s="192"/>
      <c r="CM74" s="192"/>
      <c r="CN74" s="192"/>
      <c r="CO74" s="192"/>
      <c r="CP74" s="192"/>
      <c r="CQ74" s="192"/>
      <c r="CR74" s="192"/>
      <c r="CS74" s="192"/>
      <c r="CT74" s="192"/>
      <c r="CU74" s="192"/>
      <c r="CV74" s="192"/>
      <c r="CW74" s="192"/>
      <c r="CX74" s="271"/>
      <c r="CY74" s="192"/>
      <c r="CZ74" s="192"/>
      <c r="DA74" s="192"/>
      <c r="DB74" s="192"/>
      <c r="DC74" s="192"/>
      <c r="DD74" s="192"/>
      <c r="DE74" s="192"/>
      <c r="DF74" s="192"/>
      <c r="DG74" s="192"/>
      <c r="DH74" s="192"/>
      <c r="DI74" s="192"/>
      <c r="DJ74" s="192"/>
      <c r="DK74" s="192"/>
      <c r="DL74" s="192"/>
      <c r="DM74" s="267"/>
      <c r="DN74" s="192"/>
      <c r="DO74" s="192"/>
      <c r="DP74" s="192"/>
      <c r="DQ74" s="192"/>
      <c r="DR74" s="192"/>
      <c r="DS74" s="192"/>
      <c r="DT74" s="192"/>
      <c r="DU74" s="192"/>
      <c r="DV74" s="192"/>
      <c r="DW74" s="192"/>
      <c r="DX74" s="192"/>
      <c r="DY74" s="192"/>
      <c r="DZ74" s="192"/>
      <c r="EA74" s="192"/>
      <c r="EB74" s="192"/>
      <c r="EC74" s="192"/>
      <c r="ED74" s="192"/>
      <c r="EE74" s="192"/>
      <c r="EF74" s="192"/>
      <c r="EG74" s="192"/>
      <c r="EH74" s="192"/>
      <c r="EI74" s="192"/>
      <c r="EJ74" s="192"/>
      <c r="EK74" s="192"/>
      <c r="EL74" s="192"/>
      <c r="EM74" s="192"/>
      <c r="EN74" s="192"/>
      <c r="EO74" s="192"/>
      <c r="EP74" s="192"/>
      <c r="EQ74" s="192"/>
      <c r="ER74" s="260"/>
      <c r="ES74" s="252"/>
      <c r="ET74" s="199"/>
      <c r="EU74" s="199"/>
      <c r="EV74" s="199"/>
      <c r="EW74" s="199"/>
      <c r="EX74" s="199"/>
      <c r="EY74" s="199"/>
      <c r="EZ74" s="199"/>
      <c r="FA74" s="199"/>
      <c r="FB74" s="199"/>
    </row>
    <row r="75" spans="1:158" ht="21.75" customHeight="1" x14ac:dyDescent="0.25">
      <c r="A75" s="199"/>
      <c r="B75" s="199"/>
      <c r="C75" s="199"/>
      <c r="D75" s="195"/>
      <c r="E75" s="195"/>
      <c r="F75" s="195"/>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192"/>
      <c r="CA75" s="192"/>
      <c r="CB75" s="192"/>
      <c r="CC75" s="192"/>
      <c r="CD75" s="192"/>
      <c r="CE75" s="192"/>
      <c r="CF75" s="192"/>
      <c r="CG75" s="511"/>
      <c r="CH75" s="275"/>
      <c r="CI75" s="192"/>
      <c r="CJ75" s="192"/>
      <c r="CK75" s="192"/>
      <c r="CL75" s="192"/>
      <c r="CM75" s="192"/>
      <c r="CN75" s="192"/>
      <c r="CO75" s="192"/>
      <c r="CP75" s="192"/>
      <c r="CQ75" s="192"/>
      <c r="CR75" s="192"/>
      <c r="CS75" s="192"/>
      <c r="CT75" s="192"/>
      <c r="CU75" s="192"/>
      <c r="CV75" s="192"/>
      <c r="CW75" s="192"/>
      <c r="CX75" s="271"/>
      <c r="CY75" s="192"/>
      <c r="CZ75" s="192"/>
      <c r="DA75" s="192"/>
      <c r="DB75" s="192"/>
      <c r="DC75" s="192"/>
      <c r="DD75" s="192"/>
      <c r="DE75" s="192"/>
      <c r="DF75" s="192"/>
      <c r="DG75" s="192"/>
      <c r="DH75" s="192"/>
      <c r="DI75" s="192"/>
      <c r="DJ75" s="192"/>
      <c r="DK75" s="192"/>
      <c r="DL75" s="192"/>
      <c r="DM75" s="276"/>
      <c r="DN75" s="192"/>
      <c r="DO75" s="192"/>
      <c r="DP75" s="192"/>
      <c r="DQ75" s="192"/>
      <c r="DR75" s="192"/>
      <c r="DS75" s="192"/>
      <c r="DT75" s="192"/>
      <c r="DU75" s="192"/>
      <c r="DV75" s="192"/>
      <c r="DW75" s="192"/>
      <c r="DX75" s="192"/>
      <c r="DY75" s="192"/>
      <c r="DZ75" s="192"/>
      <c r="EA75" s="192"/>
      <c r="EB75" s="192"/>
      <c r="EC75" s="192"/>
      <c r="ED75" s="192"/>
      <c r="EE75" s="192"/>
      <c r="EF75" s="192"/>
      <c r="EG75" s="192"/>
      <c r="EH75" s="192"/>
      <c r="EI75" s="192"/>
      <c r="EJ75" s="192"/>
      <c r="EK75" s="192"/>
      <c r="EL75" s="192"/>
      <c r="EM75" s="192"/>
      <c r="EN75" s="192"/>
      <c r="EO75" s="192"/>
      <c r="EP75" s="192"/>
      <c r="EQ75" s="192"/>
      <c r="ER75" s="260"/>
      <c r="ES75" s="252"/>
      <c r="ET75" s="199"/>
      <c r="EU75" s="199"/>
      <c r="EV75" s="199"/>
      <c r="EW75" s="199"/>
      <c r="EX75" s="199"/>
      <c r="EY75" s="199"/>
      <c r="EZ75" s="199"/>
      <c r="FA75" s="199"/>
      <c r="FB75" s="199"/>
    </row>
    <row r="76" spans="1:158" ht="21.75" customHeight="1" x14ac:dyDescent="0.25">
      <c r="A76" s="199"/>
      <c r="B76" s="199"/>
      <c r="C76" s="199"/>
      <c r="D76" s="195"/>
      <c r="E76" s="195"/>
      <c r="F76" s="195"/>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c r="BZ76" s="192"/>
      <c r="CA76" s="192"/>
      <c r="CB76" s="192"/>
      <c r="CC76" s="192"/>
      <c r="CD76" s="192"/>
      <c r="CE76" s="192"/>
      <c r="CF76" s="192"/>
      <c r="CG76" s="511"/>
      <c r="CH76" s="277"/>
      <c r="CI76" s="192"/>
      <c r="CJ76" s="192"/>
      <c r="CK76" s="192"/>
      <c r="CL76" s="192"/>
      <c r="CM76" s="192"/>
      <c r="CN76" s="192"/>
      <c r="CO76" s="192"/>
      <c r="CP76" s="192"/>
      <c r="CQ76" s="192"/>
      <c r="CR76" s="192"/>
      <c r="CS76" s="192"/>
      <c r="CT76" s="192"/>
      <c r="CU76" s="192"/>
      <c r="CV76" s="192"/>
      <c r="CW76" s="192"/>
      <c r="CX76" s="271"/>
      <c r="CY76" s="192"/>
      <c r="CZ76" s="192"/>
      <c r="DA76" s="192"/>
      <c r="DB76" s="192"/>
      <c r="DC76" s="192"/>
      <c r="DD76" s="192"/>
      <c r="DE76" s="192"/>
      <c r="DF76" s="192"/>
      <c r="DG76" s="192"/>
      <c r="DH76" s="192"/>
      <c r="DI76" s="192"/>
      <c r="DJ76" s="192"/>
      <c r="DK76" s="192"/>
      <c r="DL76" s="192"/>
      <c r="DM76" s="266"/>
      <c r="DN76" s="192"/>
      <c r="DO76" s="192"/>
      <c r="DP76" s="192"/>
      <c r="DQ76" s="192"/>
      <c r="DR76" s="192"/>
      <c r="DS76" s="192"/>
      <c r="DT76" s="192"/>
      <c r="DU76" s="192"/>
      <c r="DV76" s="192"/>
      <c r="DW76" s="192"/>
      <c r="DX76" s="192"/>
      <c r="DY76" s="192"/>
      <c r="DZ76" s="192"/>
      <c r="EA76" s="192"/>
      <c r="EB76" s="192"/>
      <c r="EC76" s="192"/>
      <c r="ED76" s="192"/>
      <c r="EE76" s="192"/>
      <c r="EF76" s="192"/>
      <c r="EG76" s="192"/>
      <c r="EH76" s="192"/>
      <c r="EI76" s="192"/>
      <c r="EJ76" s="192"/>
      <c r="EK76" s="192"/>
      <c r="EL76" s="192"/>
      <c r="EM76" s="192"/>
      <c r="EN76" s="192"/>
      <c r="EO76" s="192"/>
      <c r="EP76" s="192"/>
      <c r="EQ76" s="192"/>
      <c r="ER76" s="260"/>
      <c r="ES76" s="252"/>
      <c r="ET76" s="199"/>
      <c r="EU76" s="199"/>
      <c r="EV76" s="199"/>
      <c r="EW76" s="199"/>
      <c r="EX76" s="199"/>
      <c r="EY76" s="199"/>
      <c r="EZ76" s="199"/>
      <c r="FA76" s="199"/>
      <c r="FB76" s="199"/>
    </row>
    <row r="77" spans="1:158" ht="24.75" customHeight="1" x14ac:dyDescent="0.25">
      <c r="A77" s="199"/>
      <c r="B77" s="199"/>
      <c r="C77" s="199"/>
      <c r="D77" s="195"/>
      <c r="E77" s="195"/>
      <c r="F77" s="195"/>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c r="BX77" s="192"/>
      <c r="BY77" s="192"/>
      <c r="BZ77" s="192"/>
      <c r="CA77" s="278"/>
      <c r="CB77" s="192"/>
      <c r="CC77" s="192"/>
      <c r="CD77" s="192"/>
      <c r="CE77" s="192"/>
      <c r="CF77" s="192"/>
      <c r="CG77" s="511"/>
      <c r="CH77" s="275"/>
      <c r="CI77" s="192"/>
      <c r="CJ77" s="192"/>
      <c r="CK77" s="192"/>
      <c r="CL77" s="192"/>
      <c r="CM77" s="192"/>
      <c r="CN77" s="192"/>
      <c r="CO77" s="192"/>
      <c r="CP77" s="192"/>
      <c r="CQ77" s="192"/>
      <c r="CR77" s="192"/>
      <c r="CS77" s="192"/>
      <c r="CT77" s="192"/>
      <c r="CU77" s="192"/>
      <c r="CV77" s="192"/>
      <c r="CW77" s="192"/>
      <c r="CX77" s="271"/>
      <c r="CY77" s="192"/>
      <c r="CZ77" s="192"/>
      <c r="DA77" s="192"/>
      <c r="DB77" s="192"/>
      <c r="DC77" s="192"/>
      <c r="DD77" s="192"/>
      <c r="DE77" s="192"/>
      <c r="DF77" s="192"/>
      <c r="DG77" s="192"/>
      <c r="DH77" s="192"/>
      <c r="DI77" s="192"/>
      <c r="DJ77" s="192"/>
      <c r="DK77" s="192"/>
      <c r="DL77" s="192"/>
      <c r="DM77" s="267"/>
      <c r="DN77" s="19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260"/>
      <c r="ES77" s="252"/>
      <c r="ET77" s="199"/>
      <c r="EU77" s="199"/>
      <c r="EV77" s="199"/>
      <c r="EW77" s="199"/>
      <c r="EX77" s="199"/>
      <c r="EY77" s="199"/>
      <c r="EZ77" s="199"/>
      <c r="FA77" s="199"/>
      <c r="FB77" s="199"/>
    </row>
    <row r="78" spans="1:158" ht="24.75" customHeight="1" x14ac:dyDescent="0.25">
      <c r="A78" s="199"/>
      <c r="B78" s="199"/>
      <c r="C78" s="199"/>
      <c r="D78" s="195"/>
      <c r="E78" s="195"/>
      <c r="F78" s="195"/>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c r="BR78" s="192"/>
      <c r="BS78" s="192"/>
      <c r="BT78" s="192"/>
      <c r="BU78" s="192"/>
      <c r="BV78" s="192"/>
      <c r="BW78" s="192"/>
      <c r="BX78" s="192"/>
      <c r="BY78" s="192"/>
      <c r="BZ78" s="192"/>
      <c r="CA78" s="278"/>
      <c r="CB78" s="192"/>
      <c r="CC78" s="192"/>
      <c r="CD78" s="192"/>
      <c r="CE78" s="192"/>
      <c r="CF78" s="192"/>
      <c r="CG78" s="511"/>
      <c r="CH78" s="279"/>
      <c r="CI78" s="192"/>
      <c r="CJ78" s="192"/>
      <c r="CK78" s="192"/>
      <c r="CL78" s="192"/>
      <c r="CM78" s="192"/>
      <c r="CN78" s="192"/>
      <c r="CO78" s="192"/>
      <c r="CP78" s="192"/>
      <c r="CQ78" s="192"/>
      <c r="CR78" s="192"/>
      <c r="CS78" s="192"/>
      <c r="CT78" s="192"/>
      <c r="CU78" s="192"/>
      <c r="CV78" s="192"/>
      <c r="CW78" s="192"/>
      <c r="CX78" s="271"/>
      <c r="CY78" s="192"/>
      <c r="CZ78" s="192"/>
      <c r="DA78" s="192"/>
      <c r="DB78" s="192"/>
      <c r="DC78" s="192"/>
      <c r="DD78" s="192"/>
      <c r="DE78" s="192"/>
      <c r="DF78" s="192"/>
      <c r="DG78" s="192"/>
      <c r="DH78" s="192"/>
      <c r="DI78" s="192"/>
      <c r="DJ78" s="192"/>
      <c r="DK78" s="192"/>
      <c r="DL78" s="192"/>
      <c r="DM78" s="270"/>
      <c r="DN78" s="192"/>
      <c r="DO78" s="192"/>
      <c r="DP78" s="192"/>
      <c r="DQ78" s="192"/>
      <c r="DR78" s="192"/>
      <c r="DS78" s="192"/>
      <c r="DT78" s="192"/>
      <c r="DU78" s="192"/>
      <c r="DV78" s="192"/>
      <c r="DW78" s="192"/>
      <c r="DX78" s="192"/>
      <c r="DY78" s="192"/>
      <c r="DZ78" s="192"/>
      <c r="EA78" s="192"/>
      <c r="EB78" s="192"/>
      <c r="EC78" s="192"/>
      <c r="ED78" s="192"/>
      <c r="EE78" s="192"/>
      <c r="EF78" s="192"/>
      <c r="EG78" s="192"/>
      <c r="EH78" s="192"/>
      <c r="EI78" s="192"/>
      <c r="EJ78" s="192"/>
      <c r="EK78" s="192"/>
      <c r="EL78" s="192"/>
      <c r="EM78" s="192"/>
      <c r="EN78" s="192"/>
      <c r="EO78" s="192"/>
      <c r="EP78" s="192"/>
      <c r="EQ78" s="192"/>
      <c r="ER78" s="260"/>
      <c r="ES78" s="252"/>
      <c r="ET78" s="199"/>
      <c r="EU78" s="199"/>
      <c r="EV78" s="199"/>
      <c r="EW78" s="199"/>
      <c r="EX78" s="199"/>
      <c r="EY78" s="199"/>
      <c r="EZ78" s="199"/>
      <c r="FA78" s="199"/>
      <c r="FB78" s="199"/>
    </row>
    <row r="79" spans="1:158" ht="24.75" customHeight="1" x14ac:dyDescent="0.25">
      <c r="A79" s="199"/>
      <c r="B79" s="199"/>
      <c r="C79" s="199"/>
      <c r="D79" s="195"/>
      <c r="E79" s="195"/>
      <c r="F79" s="195"/>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c r="BM79" s="192"/>
      <c r="BN79" s="192"/>
      <c r="BO79" s="192"/>
      <c r="BP79" s="192"/>
      <c r="BQ79" s="192"/>
      <c r="BR79" s="192"/>
      <c r="BS79" s="192"/>
      <c r="BT79" s="192"/>
      <c r="BU79" s="192"/>
      <c r="BV79" s="192"/>
      <c r="BW79" s="192"/>
      <c r="BX79" s="192"/>
      <c r="BY79" s="192"/>
      <c r="BZ79" s="192"/>
      <c r="CA79" s="278"/>
      <c r="CB79" s="192"/>
      <c r="CC79" s="192"/>
      <c r="CD79" s="192"/>
      <c r="CE79" s="192"/>
      <c r="CF79" s="192"/>
      <c r="CG79" s="511"/>
      <c r="CH79" s="279"/>
      <c r="CI79" s="192"/>
      <c r="CJ79" s="192"/>
      <c r="CK79" s="192"/>
      <c r="CL79" s="192"/>
      <c r="CM79" s="192"/>
      <c r="CN79" s="192"/>
      <c r="CO79" s="192"/>
      <c r="CP79" s="192"/>
      <c r="CQ79" s="192"/>
      <c r="CR79" s="192"/>
      <c r="CS79" s="192"/>
      <c r="CT79" s="192"/>
      <c r="CU79" s="192"/>
      <c r="CV79" s="192"/>
      <c r="CW79" s="192"/>
      <c r="CX79" s="192">
        <f>5*0.6</f>
        <v>3</v>
      </c>
      <c r="CY79" s="192"/>
      <c r="CZ79" s="192"/>
      <c r="DA79" s="192"/>
      <c r="DB79" s="192"/>
      <c r="DC79" s="192"/>
      <c r="DD79" s="192"/>
      <c r="DE79" s="192"/>
      <c r="DF79" s="192"/>
      <c r="DG79" s="192"/>
      <c r="DH79" s="192"/>
      <c r="DI79" s="192"/>
      <c r="DJ79" s="192"/>
      <c r="DK79" s="192"/>
      <c r="DL79" s="192"/>
      <c r="DM79" s="272"/>
      <c r="DN79" s="192"/>
      <c r="DO79" s="192"/>
      <c r="DP79" s="192"/>
      <c r="DQ79" s="192"/>
      <c r="DR79" s="192"/>
      <c r="DS79" s="192"/>
      <c r="DT79" s="192"/>
      <c r="DU79" s="192"/>
      <c r="DV79" s="192"/>
      <c r="DW79" s="192"/>
      <c r="DX79" s="192"/>
      <c r="DY79" s="192"/>
      <c r="DZ79" s="192"/>
      <c r="EA79" s="192"/>
      <c r="EB79" s="192"/>
      <c r="EC79" s="192"/>
      <c r="ED79" s="192"/>
      <c r="EE79" s="192"/>
      <c r="EF79" s="192"/>
      <c r="EG79" s="192"/>
      <c r="EH79" s="192"/>
      <c r="EI79" s="192"/>
      <c r="EJ79" s="192"/>
      <c r="EK79" s="192"/>
      <c r="EL79" s="192"/>
      <c r="EM79" s="192"/>
      <c r="EN79" s="192"/>
      <c r="EO79" s="192"/>
      <c r="EP79" s="192"/>
      <c r="EQ79" s="192"/>
      <c r="ER79" s="260"/>
      <c r="ES79" s="252"/>
      <c r="ET79" s="199"/>
      <c r="EU79" s="199"/>
      <c r="EV79" s="199"/>
      <c r="EW79" s="199"/>
      <c r="EX79" s="199"/>
      <c r="EY79" s="199"/>
      <c r="EZ79" s="199"/>
      <c r="FA79" s="199"/>
      <c r="FB79" s="199"/>
    </row>
    <row r="80" spans="1:158" ht="24.75" customHeight="1" x14ac:dyDescent="0.25">
      <c r="A80" s="199"/>
      <c r="B80" s="199"/>
      <c r="C80" s="199"/>
      <c r="D80" s="195"/>
      <c r="E80" s="195"/>
      <c r="F80" s="195"/>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c r="BR80" s="192"/>
      <c r="BS80" s="192"/>
      <c r="BT80" s="192"/>
      <c r="BU80" s="192"/>
      <c r="BV80" s="192"/>
      <c r="BW80" s="192"/>
      <c r="BX80" s="192"/>
      <c r="BY80" s="192"/>
      <c r="BZ80" s="192"/>
      <c r="CA80" s="278"/>
      <c r="CB80" s="192"/>
      <c r="CC80" s="192"/>
      <c r="CD80" s="192"/>
      <c r="CE80" s="192"/>
      <c r="CF80" s="192"/>
      <c r="CG80" s="511"/>
      <c r="CH80" s="280"/>
      <c r="CI80" s="192"/>
      <c r="CJ80" s="192"/>
      <c r="CK80" s="192"/>
      <c r="CL80" s="192"/>
      <c r="CM80" s="192"/>
      <c r="CN80" s="192"/>
      <c r="CO80" s="192"/>
      <c r="CP80" s="192"/>
      <c r="CQ80" s="192"/>
      <c r="CR80" s="192"/>
      <c r="CS80" s="192"/>
      <c r="CT80" s="192"/>
      <c r="CU80" s="192"/>
      <c r="CV80" s="192"/>
      <c r="CW80" s="192"/>
      <c r="CX80" s="192"/>
      <c r="CY80" s="192"/>
      <c r="CZ80" s="192"/>
      <c r="DA80" s="192"/>
      <c r="DB80" s="192"/>
      <c r="DC80" s="192"/>
      <c r="DD80" s="192"/>
      <c r="DE80" s="192"/>
      <c r="DF80" s="192"/>
      <c r="DG80" s="192"/>
      <c r="DH80" s="192"/>
      <c r="DI80" s="192"/>
      <c r="DJ80" s="192"/>
      <c r="DK80" s="192"/>
      <c r="DL80" s="192"/>
      <c r="DM80" s="265"/>
      <c r="DN80" s="192"/>
      <c r="DO80" s="192"/>
      <c r="DP80" s="192"/>
      <c r="DQ80" s="192"/>
      <c r="DR80" s="192"/>
      <c r="DS80" s="192"/>
      <c r="DT80" s="192"/>
      <c r="DU80" s="192"/>
      <c r="DV80" s="192"/>
      <c r="DW80" s="192"/>
      <c r="DX80" s="192"/>
      <c r="DY80" s="192"/>
      <c r="DZ80" s="192"/>
      <c r="EA80" s="192"/>
      <c r="EB80" s="192"/>
      <c r="EC80" s="192"/>
      <c r="ED80" s="192"/>
      <c r="EE80" s="192"/>
      <c r="EF80" s="192"/>
      <c r="EG80" s="192"/>
      <c r="EH80" s="192"/>
      <c r="EI80" s="192"/>
      <c r="EJ80" s="192"/>
      <c r="EK80" s="192"/>
      <c r="EL80" s="192"/>
      <c r="EM80" s="192"/>
      <c r="EN80" s="192"/>
      <c r="EO80" s="192"/>
      <c r="EP80" s="192"/>
      <c r="EQ80" s="192"/>
      <c r="ER80" s="260"/>
      <c r="ES80" s="252"/>
      <c r="ET80" s="199"/>
      <c r="EU80" s="199"/>
      <c r="EV80" s="199"/>
      <c r="EW80" s="199"/>
      <c r="EX80" s="199"/>
      <c r="EY80" s="199"/>
      <c r="EZ80" s="199"/>
      <c r="FA80" s="199"/>
      <c r="FB80" s="199"/>
    </row>
    <row r="81" spans="1:158" ht="24.75" customHeight="1" x14ac:dyDescent="0.25">
      <c r="A81" s="199"/>
      <c r="B81" s="199"/>
      <c r="C81" s="199"/>
      <c r="D81" s="195"/>
      <c r="E81" s="195"/>
      <c r="F81" s="195"/>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2"/>
      <c r="BR81" s="192"/>
      <c r="BS81" s="192"/>
      <c r="BT81" s="192"/>
      <c r="BU81" s="192"/>
      <c r="BV81" s="192"/>
      <c r="BW81" s="192"/>
      <c r="BX81" s="192"/>
      <c r="BY81" s="192"/>
      <c r="BZ81" s="192"/>
      <c r="CA81" s="278"/>
      <c r="CB81" s="192"/>
      <c r="CC81" s="192"/>
      <c r="CD81" s="192"/>
      <c r="CE81" s="192"/>
      <c r="CF81" s="192"/>
      <c r="CG81" s="592"/>
      <c r="CH81" s="279"/>
      <c r="CI81" s="192"/>
      <c r="CJ81" s="192"/>
      <c r="CK81" s="192"/>
      <c r="CL81" s="192"/>
      <c r="CM81" s="192"/>
      <c r="CN81" s="192"/>
      <c r="CO81" s="192"/>
      <c r="CP81" s="192"/>
      <c r="CQ81" s="192"/>
      <c r="CR81" s="192"/>
      <c r="CS81" s="192"/>
      <c r="CT81" s="192"/>
      <c r="CU81" s="192"/>
      <c r="CV81" s="192"/>
      <c r="CW81" s="192"/>
      <c r="CX81" s="192"/>
      <c r="CY81" s="192"/>
      <c r="CZ81" s="192"/>
      <c r="DA81" s="192"/>
      <c r="DB81" s="192"/>
      <c r="DC81" s="192"/>
      <c r="DD81" s="192"/>
      <c r="DE81" s="192"/>
      <c r="DF81" s="192"/>
      <c r="DG81" s="192"/>
      <c r="DH81" s="192"/>
      <c r="DI81" s="192"/>
      <c r="DJ81" s="192"/>
      <c r="DK81" s="192"/>
      <c r="DL81" s="192"/>
      <c r="DM81" s="267"/>
      <c r="DN81" s="192"/>
      <c r="DO81" s="192"/>
      <c r="DP81" s="192"/>
      <c r="DQ81" s="192"/>
      <c r="DR81" s="192"/>
      <c r="DS81" s="192"/>
      <c r="DT81" s="192"/>
      <c r="DU81" s="192"/>
      <c r="DV81" s="192"/>
      <c r="DW81" s="192"/>
      <c r="DX81" s="192"/>
      <c r="DY81" s="192"/>
      <c r="DZ81" s="192"/>
      <c r="EA81" s="192"/>
      <c r="EB81" s="192"/>
      <c r="EC81" s="192"/>
      <c r="ED81" s="192"/>
      <c r="EE81" s="192"/>
      <c r="EF81" s="192"/>
      <c r="EG81" s="192"/>
      <c r="EH81" s="192"/>
      <c r="EI81" s="192"/>
      <c r="EJ81" s="192"/>
      <c r="EK81" s="192"/>
      <c r="EL81" s="192"/>
      <c r="EM81" s="192"/>
      <c r="EN81" s="192"/>
      <c r="EO81" s="192"/>
      <c r="EP81" s="192"/>
      <c r="EQ81" s="192"/>
      <c r="ER81" s="251"/>
      <c r="ES81" s="252"/>
      <c r="ET81" s="199"/>
      <c r="EU81" s="199"/>
      <c r="EV81" s="199"/>
      <c r="EW81" s="199"/>
      <c r="EX81" s="199"/>
      <c r="EY81" s="199"/>
      <c r="EZ81" s="199"/>
      <c r="FA81" s="199"/>
      <c r="FB81" s="199"/>
    </row>
    <row r="82" spans="1:158" ht="24.75" customHeight="1" x14ac:dyDescent="0.25">
      <c r="A82" s="199"/>
      <c r="B82" s="199"/>
      <c r="C82" s="199"/>
      <c r="D82" s="195"/>
      <c r="E82" s="195"/>
      <c r="F82" s="195"/>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c r="BW82" s="192"/>
      <c r="BX82" s="192"/>
      <c r="BY82" s="192"/>
      <c r="BZ82" s="192"/>
      <c r="CA82" s="192"/>
      <c r="CB82" s="192"/>
      <c r="CC82" s="192"/>
      <c r="CD82" s="192"/>
      <c r="CE82" s="192"/>
      <c r="CF82" s="192"/>
      <c r="CG82" s="511"/>
      <c r="CH82" s="281"/>
      <c r="CI82" s="192"/>
      <c r="CJ82" s="192"/>
      <c r="CK82" s="192"/>
      <c r="CL82" s="192"/>
      <c r="CM82" s="192"/>
      <c r="CN82" s="192"/>
      <c r="CO82" s="192"/>
      <c r="CP82" s="192"/>
      <c r="CQ82" s="192"/>
      <c r="CR82" s="192"/>
      <c r="CS82" s="192"/>
      <c r="CT82" s="192"/>
      <c r="CU82" s="192"/>
      <c r="CV82" s="192"/>
      <c r="CW82" s="192"/>
      <c r="CX82" s="192"/>
      <c r="CY82" s="192"/>
      <c r="CZ82" s="192"/>
      <c r="DA82" s="192"/>
      <c r="DB82" s="192"/>
      <c r="DC82" s="192"/>
      <c r="DD82" s="192"/>
      <c r="DE82" s="192"/>
      <c r="DF82" s="192"/>
      <c r="DG82" s="192"/>
      <c r="DH82" s="192"/>
      <c r="DI82" s="192"/>
      <c r="DJ82" s="192"/>
      <c r="DK82" s="192"/>
      <c r="DL82" s="192"/>
      <c r="DM82" s="265"/>
      <c r="DN82" s="192"/>
      <c r="DO82" s="192"/>
      <c r="DP82" s="192"/>
      <c r="DQ82" s="192"/>
      <c r="DR82" s="192"/>
      <c r="DS82" s="192"/>
      <c r="DT82" s="192"/>
      <c r="DU82" s="192"/>
      <c r="DV82" s="192"/>
      <c r="DW82" s="192"/>
      <c r="DX82" s="192"/>
      <c r="DY82" s="192"/>
      <c r="DZ82" s="192"/>
      <c r="EA82" s="192"/>
      <c r="EB82" s="192"/>
      <c r="EC82" s="192"/>
      <c r="ED82" s="192"/>
      <c r="EE82" s="192"/>
      <c r="EF82" s="192"/>
      <c r="EG82" s="192"/>
      <c r="EH82" s="192"/>
      <c r="EI82" s="192"/>
      <c r="EJ82" s="192"/>
      <c r="EK82" s="192"/>
      <c r="EL82" s="192"/>
      <c r="EM82" s="192"/>
      <c r="EN82" s="192"/>
      <c r="EO82" s="192"/>
      <c r="EP82" s="192"/>
      <c r="EQ82" s="192"/>
      <c r="ER82" s="251"/>
      <c r="ES82" s="252"/>
      <c r="ET82" s="199"/>
      <c r="EU82" s="199"/>
      <c r="EV82" s="199"/>
      <c r="EW82" s="199"/>
      <c r="EX82" s="199"/>
      <c r="EY82" s="199"/>
      <c r="EZ82" s="199"/>
      <c r="FA82" s="199"/>
      <c r="FB82" s="199"/>
    </row>
    <row r="83" spans="1:158" ht="24.75" customHeight="1" x14ac:dyDescent="0.25">
      <c r="A83" s="199"/>
      <c r="B83" s="199"/>
      <c r="C83" s="199"/>
      <c r="D83" s="195"/>
      <c r="E83" s="195"/>
      <c r="F83" s="195"/>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2"/>
      <c r="BR83" s="192"/>
      <c r="BS83" s="192"/>
      <c r="BT83" s="192"/>
      <c r="BU83" s="192"/>
      <c r="BV83" s="192"/>
      <c r="BW83" s="192"/>
      <c r="BX83" s="192"/>
      <c r="BY83" s="192"/>
      <c r="BZ83" s="192"/>
      <c r="CA83" s="192"/>
      <c r="CB83" s="192"/>
      <c r="CC83" s="192"/>
      <c r="CD83" s="192"/>
      <c r="CE83" s="192"/>
      <c r="CF83" s="192"/>
      <c r="CG83" s="511"/>
      <c r="CH83" s="277"/>
      <c r="CI83" s="192"/>
      <c r="CJ83" s="192"/>
      <c r="CK83" s="192"/>
      <c r="CL83" s="192"/>
      <c r="CM83" s="192"/>
      <c r="CN83" s="192"/>
      <c r="CO83" s="192"/>
      <c r="CP83" s="192"/>
      <c r="CQ83" s="192"/>
      <c r="CR83" s="192"/>
      <c r="CS83" s="192"/>
      <c r="CT83" s="192"/>
      <c r="CU83" s="192"/>
      <c r="CV83" s="192"/>
      <c r="CW83" s="192"/>
      <c r="CX83" s="192"/>
      <c r="CY83" s="192"/>
      <c r="CZ83" s="192"/>
      <c r="DA83" s="192"/>
      <c r="DB83" s="192"/>
      <c r="DC83" s="192"/>
      <c r="DD83" s="192"/>
      <c r="DE83" s="192"/>
      <c r="DF83" s="192"/>
      <c r="DG83" s="192"/>
      <c r="DH83" s="192"/>
      <c r="DI83" s="192"/>
      <c r="DJ83" s="192"/>
      <c r="DK83" s="192"/>
      <c r="DL83" s="192"/>
      <c r="DM83" s="266"/>
      <c r="DN83" s="192"/>
      <c r="DO83" s="192"/>
      <c r="DP83" s="192"/>
      <c r="DQ83" s="192"/>
      <c r="DR83" s="192"/>
      <c r="DS83" s="192"/>
      <c r="DT83" s="192"/>
      <c r="DU83" s="192"/>
      <c r="DV83" s="192"/>
      <c r="DW83" s="192"/>
      <c r="DX83" s="192"/>
      <c r="DY83" s="192"/>
      <c r="DZ83" s="192"/>
      <c r="EA83" s="192"/>
      <c r="EB83" s="192"/>
      <c r="EC83" s="192"/>
      <c r="ED83" s="192"/>
      <c r="EE83" s="192"/>
      <c r="EF83" s="192"/>
      <c r="EG83" s="192"/>
      <c r="EH83" s="192"/>
      <c r="EI83" s="192"/>
      <c r="EJ83" s="192"/>
      <c r="EK83" s="192"/>
      <c r="EL83" s="192"/>
      <c r="EM83" s="192"/>
      <c r="EN83" s="192"/>
      <c r="EO83" s="192"/>
      <c r="EP83" s="192"/>
      <c r="EQ83" s="192"/>
      <c r="ER83" s="251"/>
      <c r="ES83" s="252"/>
      <c r="ET83" s="199"/>
      <c r="EU83" s="199"/>
      <c r="EV83" s="199"/>
      <c r="EW83" s="199"/>
      <c r="EX83" s="199"/>
      <c r="EY83" s="199"/>
      <c r="EZ83" s="199"/>
      <c r="FA83" s="199"/>
      <c r="FB83" s="199"/>
    </row>
    <row r="84" spans="1:158" ht="24.75" customHeight="1" x14ac:dyDescent="0.25">
      <c r="A84" s="199"/>
      <c r="B84" s="199"/>
      <c r="C84" s="199"/>
      <c r="D84" s="195"/>
      <c r="E84" s="195"/>
      <c r="F84" s="195"/>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c r="BP84" s="192"/>
      <c r="BQ84" s="192"/>
      <c r="BR84" s="192"/>
      <c r="BS84" s="192"/>
      <c r="BT84" s="192"/>
      <c r="BU84" s="192"/>
      <c r="BV84" s="192"/>
      <c r="BW84" s="192"/>
      <c r="BX84" s="192"/>
      <c r="BY84" s="192"/>
      <c r="BZ84" s="192"/>
      <c r="CA84" s="192"/>
      <c r="CB84" s="192"/>
      <c r="CC84" s="192"/>
      <c r="CD84" s="192"/>
      <c r="CE84" s="192"/>
      <c r="CF84" s="192"/>
      <c r="CG84" s="511"/>
      <c r="CH84" s="279"/>
      <c r="CI84" s="192"/>
      <c r="CJ84" s="192"/>
      <c r="CK84" s="192"/>
      <c r="CL84" s="192"/>
      <c r="CM84" s="192"/>
      <c r="CN84" s="192"/>
      <c r="CO84" s="192"/>
      <c r="CP84" s="192"/>
      <c r="CQ84" s="192"/>
      <c r="CR84" s="192"/>
      <c r="CS84" s="192"/>
      <c r="CT84" s="192"/>
      <c r="CU84" s="192"/>
      <c r="CV84" s="192"/>
      <c r="CW84" s="192"/>
      <c r="CX84" s="192"/>
      <c r="CY84" s="192"/>
      <c r="CZ84" s="192"/>
      <c r="DA84" s="192"/>
      <c r="DB84" s="192"/>
      <c r="DC84" s="192"/>
      <c r="DD84" s="192"/>
      <c r="DE84" s="192"/>
      <c r="DF84" s="192"/>
      <c r="DG84" s="192"/>
      <c r="DH84" s="192"/>
      <c r="DI84" s="192"/>
      <c r="DJ84" s="192"/>
      <c r="DK84" s="192"/>
      <c r="DL84" s="192"/>
      <c r="DM84" s="267"/>
      <c r="DN84" s="192"/>
      <c r="DO84" s="192"/>
      <c r="DP84" s="192"/>
      <c r="DQ84" s="192"/>
      <c r="DR84" s="192"/>
      <c r="DS84" s="192"/>
      <c r="DT84" s="192"/>
      <c r="DU84" s="192"/>
      <c r="DV84" s="192"/>
      <c r="DW84" s="192"/>
      <c r="DX84" s="192"/>
      <c r="DY84" s="192"/>
      <c r="DZ84" s="192"/>
      <c r="EA84" s="192"/>
      <c r="EB84" s="192"/>
      <c r="EC84" s="192"/>
      <c r="ED84" s="192"/>
      <c r="EE84" s="192"/>
      <c r="EF84" s="192"/>
      <c r="EG84" s="192"/>
      <c r="EH84" s="192"/>
      <c r="EI84" s="192"/>
      <c r="EJ84" s="192"/>
      <c r="EK84" s="192"/>
      <c r="EL84" s="192"/>
      <c r="EM84" s="192"/>
      <c r="EN84" s="192"/>
      <c r="EO84" s="192"/>
      <c r="EP84" s="192"/>
      <c r="EQ84" s="192"/>
      <c r="ER84" s="251"/>
      <c r="ES84" s="252"/>
      <c r="ET84" s="199"/>
      <c r="EU84" s="199"/>
      <c r="EV84" s="199"/>
      <c r="EW84" s="199"/>
      <c r="EX84" s="199"/>
      <c r="EY84" s="199"/>
      <c r="EZ84" s="199"/>
      <c r="FA84" s="199"/>
      <c r="FB84" s="199"/>
    </row>
    <row r="85" spans="1:158" ht="24.75" customHeight="1" x14ac:dyDescent="0.25">
      <c r="A85" s="199"/>
      <c r="B85" s="199"/>
      <c r="C85" s="199"/>
      <c r="D85" s="195"/>
      <c r="E85" s="195"/>
      <c r="F85" s="195"/>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92"/>
      <c r="AZ85" s="192"/>
      <c r="BA85" s="192"/>
      <c r="BB85" s="192"/>
      <c r="BC85" s="192"/>
      <c r="BD85" s="192"/>
      <c r="BE85" s="192"/>
      <c r="BF85" s="192"/>
      <c r="BG85" s="192"/>
      <c r="BH85" s="192"/>
      <c r="BI85" s="192"/>
      <c r="BJ85" s="192"/>
      <c r="BK85" s="192"/>
      <c r="BL85" s="192"/>
      <c r="BM85" s="192"/>
      <c r="BN85" s="192"/>
      <c r="BO85" s="192"/>
      <c r="BP85" s="192"/>
      <c r="BQ85" s="192"/>
      <c r="BR85" s="192"/>
      <c r="BS85" s="192"/>
      <c r="BT85" s="192"/>
      <c r="BU85" s="192"/>
      <c r="BV85" s="192"/>
      <c r="BW85" s="192"/>
      <c r="BX85" s="192"/>
      <c r="BY85" s="192"/>
      <c r="BZ85" s="192"/>
      <c r="CA85" s="192"/>
      <c r="CB85" s="192"/>
      <c r="CC85" s="192"/>
      <c r="CD85" s="192"/>
      <c r="CE85" s="192"/>
      <c r="CF85" s="192"/>
      <c r="CG85" s="511"/>
      <c r="CH85" s="279"/>
      <c r="CI85" s="192"/>
      <c r="CJ85" s="192"/>
      <c r="CK85" s="192"/>
      <c r="CL85" s="192"/>
      <c r="CM85" s="192"/>
      <c r="CN85" s="192"/>
      <c r="CO85" s="192"/>
      <c r="CP85" s="192"/>
      <c r="CQ85" s="192"/>
      <c r="CR85" s="192"/>
      <c r="CS85" s="192"/>
      <c r="CT85" s="192"/>
      <c r="CU85" s="192"/>
      <c r="CV85" s="192"/>
      <c r="CW85" s="192"/>
      <c r="CX85" s="192"/>
      <c r="CY85" s="192"/>
      <c r="CZ85" s="192"/>
      <c r="DA85" s="192"/>
      <c r="DB85" s="192"/>
      <c r="DC85" s="192"/>
      <c r="DD85" s="192"/>
      <c r="DE85" s="192"/>
      <c r="DF85" s="192"/>
      <c r="DG85" s="192"/>
      <c r="DH85" s="192"/>
      <c r="DI85" s="192"/>
      <c r="DJ85" s="192"/>
      <c r="DK85" s="192"/>
      <c r="DL85" s="192"/>
      <c r="DM85" s="270"/>
      <c r="DN85" s="192"/>
      <c r="DO85" s="192"/>
      <c r="DP85" s="192"/>
      <c r="DQ85" s="192"/>
      <c r="DR85" s="192"/>
      <c r="DS85" s="192"/>
      <c r="DT85" s="192"/>
      <c r="DU85" s="192"/>
      <c r="DV85" s="192"/>
      <c r="DW85" s="192"/>
      <c r="DX85" s="192"/>
      <c r="DY85" s="192"/>
      <c r="DZ85" s="192"/>
      <c r="EA85" s="192"/>
      <c r="EB85" s="192"/>
      <c r="EC85" s="192"/>
      <c r="ED85" s="192"/>
      <c r="EE85" s="192"/>
      <c r="EF85" s="192"/>
      <c r="EG85" s="192"/>
      <c r="EH85" s="192"/>
      <c r="EI85" s="192"/>
      <c r="EJ85" s="192"/>
      <c r="EK85" s="192"/>
      <c r="EL85" s="192"/>
      <c r="EM85" s="192"/>
      <c r="EN85" s="192"/>
      <c r="EO85" s="192"/>
      <c r="EP85" s="192"/>
      <c r="EQ85" s="192"/>
      <c r="ER85" s="251"/>
      <c r="ES85" s="252"/>
      <c r="ET85" s="199"/>
      <c r="EU85" s="199"/>
      <c r="EV85" s="199"/>
      <c r="EW85" s="199"/>
      <c r="EX85" s="199"/>
      <c r="EY85" s="199"/>
      <c r="EZ85" s="199"/>
      <c r="FA85" s="199"/>
      <c r="FB85" s="199"/>
    </row>
    <row r="86" spans="1:158" ht="24.75" customHeight="1" x14ac:dyDescent="0.25">
      <c r="A86" s="199"/>
      <c r="B86" s="199"/>
      <c r="C86" s="199"/>
      <c r="D86" s="195"/>
      <c r="E86" s="195"/>
      <c r="F86" s="195"/>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c r="BX86" s="192"/>
      <c r="BY86" s="192"/>
      <c r="BZ86" s="192"/>
      <c r="CA86" s="192"/>
      <c r="CB86" s="192"/>
      <c r="CC86" s="192"/>
      <c r="CD86" s="192"/>
      <c r="CE86" s="192"/>
      <c r="CF86" s="192"/>
      <c r="CG86" s="511"/>
      <c r="CH86" s="279"/>
      <c r="CI86" s="192"/>
      <c r="CJ86" s="192"/>
      <c r="CK86" s="192"/>
      <c r="CL86" s="192"/>
      <c r="CM86" s="192"/>
      <c r="CN86" s="192"/>
      <c r="CO86" s="192"/>
      <c r="CP86" s="192"/>
      <c r="CQ86" s="192"/>
      <c r="CR86" s="192"/>
      <c r="CS86" s="192"/>
      <c r="CT86" s="192"/>
      <c r="CU86" s="192"/>
      <c r="CV86" s="192"/>
      <c r="CW86" s="192"/>
      <c r="CX86" s="192"/>
      <c r="CY86" s="192"/>
      <c r="CZ86" s="192"/>
      <c r="DA86" s="192"/>
      <c r="DB86" s="192"/>
      <c r="DC86" s="192"/>
      <c r="DD86" s="192"/>
      <c r="DE86" s="192"/>
      <c r="DF86" s="192"/>
      <c r="DG86" s="192"/>
      <c r="DH86" s="192"/>
      <c r="DI86" s="192"/>
      <c r="DJ86" s="192"/>
      <c r="DK86" s="192"/>
      <c r="DL86" s="192"/>
      <c r="DM86" s="272"/>
      <c r="DN86" s="192"/>
      <c r="DO86" s="192"/>
      <c r="DP86" s="192"/>
      <c r="DQ86" s="192"/>
      <c r="DR86" s="192"/>
      <c r="DS86" s="192"/>
      <c r="DT86" s="192"/>
      <c r="DU86" s="192"/>
      <c r="DV86" s="192"/>
      <c r="DW86" s="192"/>
      <c r="DX86" s="192"/>
      <c r="DY86" s="192"/>
      <c r="DZ86" s="192"/>
      <c r="EA86" s="192"/>
      <c r="EB86" s="192"/>
      <c r="EC86" s="192"/>
      <c r="ED86" s="192"/>
      <c r="EE86" s="192"/>
      <c r="EF86" s="192"/>
      <c r="EG86" s="192"/>
      <c r="EH86" s="192"/>
      <c r="EI86" s="192"/>
      <c r="EJ86" s="192"/>
      <c r="EK86" s="192"/>
      <c r="EL86" s="192"/>
      <c r="EM86" s="192"/>
      <c r="EN86" s="192"/>
      <c r="EO86" s="192"/>
      <c r="EP86" s="192"/>
      <c r="EQ86" s="192"/>
      <c r="ER86" s="251"/>
      <c r="ES86" s="252"/>
      <c r="ET86" s="199"/>
      <c r="EU86" s="199"/>
      <c r="EV86" s="199"/>
      <c r="EW86" s="199"/>
      <c r="EX86" s="199"/>
      <c r="EY86" s="199"/>
      <c r="EZ86" s="199"/>
      <c r="FA86" s="199"/>
      <c r="FB86" s="199"/>
    </row>
    <row r="87" spans="1:158" ht="24.75" customHeight="1" x14ac:dyDescent="0.25">
      <c r="A87" s="199"/>
      <c r="B87" s="199"/>
      <c r="C87" s="199"/>
      <c r="D87" s="195"/>
      <c r="E87" s="195"/>
      <c r="F87" s="195"/>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511"/>
      <c r="CH87" s="280"/>
      <c r="CI87" s="192"/>
      <c r="CJ87" s="192"/>
      <c r="CK87" s="192"/>
      <c r="CL87" s="192"/>
      <c r="CM87" s="192"/>
      <c r="CN87" s="192"/>
      <c r="CO87" s="192"/>
      <c r="CP87" s="192"/>
      <c r="CQ87" s="192"/>
      <c r="CR87" s="192"/>
      <c r="CS87" s="192"/>
      <c r="CT87" s="192"/>
      <c r="CU87" s="192"/>
      <c r="CV87" s="192"/>
      <c r="CW87" s="192"/>
      <c r="CX87" s="192"/>
      <c r="CY87" s="192"/>
      <c r="CZ87" s="192"/>
      <c r="DA87" s="192"/>
      <c r="DB87" s="192"/>
      <c r="DC87" s="192"/>
      <c r="DD87" s="192"/>
      <c r="DE87" s="192"/>
      <c r="DF87" s="192"/>
      <c r="DG87" s="192"/>
      <c r="DH87" s="192"/>
      <c r="DI87" s="192"/>
      <c r="DJ87" s="192"/>
      <c r="DK87" s="192"/>
      <c r="DL87" s="192"/>
      <c r="DM87" s="265"/>
      <c r="DN87" s="192"/>
      <c r="DO87" s="192"/>
      <c r="DP87" s="192"/>
      <c r="DQ87" s="192"/>
      <c r="DR87" s="192"/>
      <c r="DS87" s="192"/>
      <c r="DT87" s="192"/>
      <c r="DU87" s="192"/>
      <c r="DV87" s="192"/>
      <c r="DW87" s="192"/>
      <c r="DX87" s="192"/>
      <c r="DY87" s="192"/>
      <c r="DZ87" s="192"/>
      <c r="EA87" s="192"/>
      <c r="EB87" s="192"/>
      <c r="EC87" s="192"/>
      <c r="ED87" s="192"/>
      <c r="EE87" s="192"/>
      <c r="EF87" s="192"/>
      <c r="EG87" s="192"/>
      <c r="EH87" s="192"/>
      <c r="EI87" s="192"/>
      <c r="EJ87" s="192"/>
      <c r="EK87" s="192"/>
      <c r="EL87" s="192"/>
      <c r="EM87" s="192"/>
      <c r="EN87" s="192"/>
      <c r="EO87" s="192"/>
      <c r="EP87" s="192"/>
      <c r="EQ87" s="192"/>
      <c r="ER87" s="251"/>
      <c r="ES87" s="252"/>
      <c r="ET87" s="199"/>
      <c r="EU87" s="199"/>
      <c r="EV87" s="199"/>
      <c r="EW87" s="199"/>
      <c r="EX87" s="199"/>
      <c r="EY87" s="199"/>
      <c r="EZ87" s="199"/>
      <c r="FA87" s="199"/>
      <c r="FB87" s="199"/>
    </row>
    <row r="88" spans="1:158" ht="24.75" customHeight="1" x14ac:dyDescent="0.25">
      <c r="A88" s="199"/>
      <c r="B88" s="199"/>
      <c r="C88" s="199"/>
      <c r="D88" s="195"/>
      <c r="E88" s="195"/>
      <c r="F88" s="195"/>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c r="BX88" s="192"/>
      <c r="BY88" s="192"/>
      <c r="BZ88" s="192"/>
      <c r="CA88" s="192"/>
      <c r="CB88" s="192"/>
      <c r="CC88" s="192"/>
      <c r="CD88" s="192"/>
      <c r="CE88" s="192"/>
      <c r="CF88" s="192"/>
      <c r="CG88" s="592"/>
      <c r="CH88" s="279"/>
      <c r="CI88" s="192"/>
      <c r="CJ88" s="282"/>
      <c r="CK88" s="192"/>
      <c r="CL88" s="192"/>
      <c r="CM88" s="192"/>
      <c r="CN88" s="192"/>
      <c r="CO88" s="192"/>
      <c r="CP88" s="192"/>
      <c r="CQ88" s="192"/>
      <c r="CR88" s="192"/>
      <c r="CS88" s="192"/>
      <c r="CT88" s="192"/>
      <c r="CU88" s="192"/>
      <c r="CV88" s="192"/>
      <c r="CW88" s="192"/>
      <c r="CX88" s="192"/>
      <c r="CY88" s="192"/>
      <c r="CZ88" s="192"/>
      <c r="DA88" s="192"/>
      <c r="DB88" s="192"/>
      <c r="DC88" s="192"/>
      <c r="DD88" s="192"/>
      <c r="DE88" s="192"/>
      <c r="DF88" s="192"/>
      <c r="DG88" s="192"/>
      <c r="DH88" s="192"/>
      <c r="DI88" s="192"/>
      <c r="DJ88" s="192"/>
      <c r="DK88" s="192"/>
      <c r="DL88" s="192"/>
      <c r="DM88" s="267"/>
      <c r="DN88" s="192"/>
      <c r="DO88" s="192"/>
      <c r="DP88" s="192"/>
      <c r="DQ88" s="192"/>
      <c r="DR88" s="192"/>
      <c r="DS88" s="192"/>
      <c r="DT88" s="192"/>
      <c r="DU88" s="192"/>
      <c r="DV88" s="192"/>
      <c r="DW88" s="192"/>
      <c r="DX88" s="192"/>
      <c r="DY88" s="192"/>
      <c r="DZ88" s="192"/>
      <c r="EA88" s="192"/>
      <c r="EB88" s="192"/>
      <c r="EC88" s="192"/>
      <c r="ED88" s="192"/>
      <c r="EE88" s="192"/>
      <c r="EF88" s="192"/>
      <c r="EG88" s="192"/>
      <c r="EH88" s="192"/>
      <c r="EI88" s="192"/>
      <c r="EJ88" s="192"/>
      <c r="EK88" s="192"/>
      <c r="EL88" s="192"/>
      <c r="EM88" s="192"/>
      <c r="EN88" s="192"/>
      <c r="EO88" s="192"/>
      <c r="EP88" s="192"/>
      <c r="EQ88" s="192"/>
      <c r="ER88" s="251"/>
      <c r="ES88" s="252"/>
      <c r="ET88" s="199"/>
      <c r="EU88" s="199"/>
      <c r="EV88" s="199"/>
      <c r="EW88" s="199"/>
      <c r="EX88" s="199"/>
      <c r="EY88" s="199"/>
      <c r="EZ88" s="199"/>
      <c r="FA88" s="199"/>
      <c r="FB88" s="199"/>
    </row>
    <row r="89" spans="1:158" ht="24.75" customHeight="1" x14ac:dyDescent="0.25">
      <c r="A89" s="199"/>
      <c r="B89" s="199"/>
      <c r="C89" s="199"/>
      <c r="D89" s="195"/>
      <c r="E89" s="195"/>
      <c r="F89" s="195"/>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c r="BW89" s="192"/>
      <c r="BX89" s="192"/>
      <c r="BY89" s="192"/>
      <c r="BZ89" s="192"/>
      <c r="CA89" s="192"/>
      <c r="CB89" s="192"/>
      <c r="CC89" s="192"/>
      <c r="CD89" s="192"/>
      <c r="CE89" s="192"/>
      <c r="CF89" s="192"/>
      <c r="CG89" s="511"/>
      <c r="CH89" s="279"/>
      <c r="CI89" s="192"/>
      <c r="CJ89" s="192"/>
      <c r="CK89" s="192"/>
      <c r="CL89" s="192"/>
      <c r="CM89" s="192"/>
      <c r="CN89" s="192"/>
      <c r="CO89" s="192"/>
      <c r="CP89" s="192"/>
      <c r="CQ89" s="192"/>
      <c r="CR89" s="192"/>
      <c r="CS89" s="192"/>
      <c r="CT89" s="192"/>
      <c r="CU89" s="192"/>
      <c r="CV89" s="192"/>
      <c r="CW89" s="192"/>
      <c r="CX89" s="192"/>
      <c r="CY89" s="192"/>
      <c r="CZ89" s="192"/>
      <c r="DA89" s="192"/>
      <c r="DB89" s="192"/>
      <c r="DC89" s="192"/>
      <c r="DD89" s="192"/>
      <c r="DE89" s="192"/>
      <c r="DF89" s="192"/>
      <c r="DG89" s="192"/>
      <c r="DH89" s="192"/>
      <c r="DI89" s="192"/>
      <c r="DJ89" s="192"/>
      <c r="DK89" s="192"/>
      <c r="DL89" s="192"/>
      <c r="DM89" s="265"/>
      <c r="DN89" s="192"/>
      <c r="DO89" s="192"/>
      <c r="DP89" s="192"/>
      <c r="DQ89" s="192"/>
      <c r="DR89" s="192"/>
      <c r="DS89" s="192"/>
      <c r="DT89" s="192"/>
      <c r="DU89" s="192"/>
      <c r="DV89" s="192"/>
      <c r="DW89" s="192"/>
      <c r="DX89" s="192"/>
      <c r="DY89" s="192"/>
      <c r="DZ89" s="192"/>
      <c r="EA89" s="192"/>
      <c r="EB89" s="192"/>
      <c r="EC89" s="192"/>
      <c r="ED89" s="192"/>
      <c r="EE89" s="192"/>
      <c r="EF89" s="192"/>
      <c r="EG89" s="192"/>
      <c r="EH89" s="192"/>
      <c r="EI89" s="192"/>
      <c r="EJ89" s="192"/>
      <c r="EK89" s="192"/>
      <c r="EL89" s="192"/>
      <c r="EM89" s="192"/>
      <c r="EN89" s="192"/>
      <c r="EO89" s="192"/>
      <c r="EP89" s="192"/>
      <c r="EQ89" s="192"/>
      <c r="ER89" s="251"/>
      <c r="ES89" s="252"/>
      <c r="ET89" s="199"/>
      <c r="EU89" s="199"/>
      <c r="EV89" s="199"/>
      <c r="EW89" s="199"/>
      <c r="EX89" s="199"/>
      <c r="EY89" s="199"/>
      <c r="EZ89" s="199"/>
      <c r="FA89" s="199"/>
      <c r="FB89" s="199"/>
    </row>
    <row r="90" spans="1:158" ht="24.75" customHeight="1" x14ac:dyDescent="0.25">
      <c r="A90" s="199"/>
      <c r="B90" s="199"/>
      <c r="C90" s="199"/>
      <c r="D90" s="195"/>
      <c r="E90" s="195"/>
      <c r="F90" s="195"/>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c r="BW90" s="192"/>
      <c r="BX90" s="192"/>
      <c r="BY90" s="192"/>
      <c r="BZ90" s="192"/>
      <c r="CA90" s="192"/>
      <c r="CB90" s="192"/>
      <c r="CC90" s="192"/>
      <c r="CD90" s="192"/>
      <c r="CE90" s="192"/>
      <c r="CF90" s="192"/>
      <c r="CG90" s="511"/>
      <c r="CH90" s="277"/>
      <c r="CI90" s="192"/>
      <c r="CJ90" s="192"/>
      <c r="CK90" s="192"/>
      <c r="CL90" s="192"/>
      <c r="CM90" s="192"/>
      <c r="CN90" s="192"/>
      <c r="CO90" s="192"/>
      <c r="CP90" s="192"/>
      <c r="CQ90" s="192"/>
      <c r="CR90" s="192"/>
      <c r="CS90" s="192"/>
      <c r="CT90" s="192"/>
      <c r="CU90" s="192"/>
      <c r="CV90" s="192"/>
      <c r="CW90" s="192"/>
      <c r="CX90" s="192"/>
      <c r="CY90" s="192"/>
      <c r="CZ90" s="192"/>
      <c r="DA90" s="192"/>
      <c r="DB90" s="192"/>
      <c r="DC90" s="192"/>
      <c r="DD90" s="192"/>
      <c r="DE90" s="192"/>
      <c r="DF90" s="192"/>
      <c r="DG90" s="192"/>
      <c r="DH90" s="192"/>
      <c r="DI90" s="192"/>
      <c r="DJ90" s="192"/>
      <c r="DK90" s="192"/>
      <c r="DL90" s="192"/>
      <c r="DM90" s="266"/>
      <c r="DN90" s="192"/>
      <c r="DO90" s="192"/>
      <c r="DP90" s="192"/>
      <c r="DQ90" s="192"/>
      <c r="DR90" s="192"/>
      <c r="DS90" s="192"/>
      <c r="DT90" s="192"/>
      <c r="DU90" s="192"/>
      <c r="DV90" s="192"/>
      <c r="DW90" s="192"/>
      <c r="DX90" s="192"/>
      <c r="DY90" s="192"/>
      <c r="DZ90" s="192"/>
      <c r="EA90" s="192"/>
      <c r="EB90" s="192"/>
      <c r="EC90" s="192"/>
      <c r="ED90" s="192"/>
      <c r="EE90" s="192"/>
      <c r="EF90" s="192"/>
      <c r="EG90" s="192"/>
      <c r="EH90" s="192"/>
      <c r="EI90" s="192"/>
      <c r="EJ90" s="192"/>
      <c r="EK90" s="192"/>
      <c r="EL90" s="192"/>
      <c r="EM90" s="192"/>
      <c r="EN90" s="192"/>
      <c r="EO90" s="192"/>
      <c r="EP90" s="192"/>
      <c r="EQ90" s="192"/>
      <c r="ER90" s="251"/>
      <c r="ES90" s="252"/>
      <c r="ET90" s="199"/>
      <c r="EU90" s="199"/>
      <c r="EV90" s="199"/>
      <c r="EW90" s="199"/>
      <c r="EX90" s="199"/>
      <c r="EY90" s="199"/>
      <c r="EZ90" s="199"/>
      <c r="FA90" s="199"/>
      <c r="FB90" s="199"/>
    </row>
    <row r="91" spans="1:158" ht="24.75" customHeight="1" x14ac:dyDescent="0.25">
      <c r="A91" s="199"/>
      <c r="B91" s="199"/>
      <c r="C91" s="199"/>
      <c r="D91" s="195"/>
      <c r="E91" s="195"/>
      <c r="F91" s="195"/>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192"/>
      <c r="BO91" s="192"/>
      <c r="BP91" s="192"/>
      <c r="BQ91" s="192"/>
      <c r="BR91" s="192"/>
      <c r="BS91" s="192"/>
      <c r="BT91" s="192"/>
      <c r="BU91" s="192"/>
      <c r="BV91" s="192"/>
      <c r="BW91" s="192"/>
      <c r="BX91" s="192"/>
      <c r="BY91" s="192"/>
      <c r="BZ91" s="192"/>
      <c r="CA91" s="192"/>
      <c r="CB91" s="192"/>
      <c r="CC91" s="192"/>
      <c r="CD91" s="192"/>
      <c r="CE91" s="192"/>
      <c r="CF91" s="192"/>
      <c r="CG91" s="511"/>
      <c r="CH91" s="279"/>
      <c r="CI91" s="192"/>
      <c r="CJ91" s="192"/>
      <c r="CK91" s="192"/>
      <c r="CL91" s="192"/>
      <c r="CM91" s="192"/>
      <c r="CN91" s="192"/>
      <c r="CO91" s="192"/>
      <c r="CP91" s="192"/>
      <c r="CQ91" s="192"/>
      <c r="CR91" s="192"/>
      <c r="CS91" s="192"/>
      <c r="CT91" s="192"/>
      <c r="CU91" s="192"/>
      <c r="CV91" s="192"/>
      <c r="CW91" s="192"/>
      <c r="CX91" s="192"/>
      <c r="CY91" s="192"/>
      <c r="CZ91" s="192"/>
      <c r="DA91" s="192"/>
      <c r="DB91" s="192"/>
      <c r="DC91" s="192"/>
      <c r="DD91" s="192"/>
      <c r="DE91" s="192"/>
      <c r="DF91" s="192"/>
      <c r="DG91" s="192"/>
      <c r="DH91" s="192"/>
      <c r="DI91" s="192"/>
      <c r="DJ91" s="192"/>
      <c r="DK91" s="192"/>
      <c r="DL91" s="192"/>
      <c r="DM91" s="267"/>
      <c r="DN91" s="192"/>
      <c r="DO91" s="192"/>
      <c r="DP91" s="192"/>
      <c r="DQ91" s="192"/>
      <c r="DR91" s="192"/>
      <c r="DS91" s="192"/>
      <c r="DT91" s="192"/>
      <c r="DU91" s="192"/>
      <c r="DV91" s="192"/>
      <c r="DW91" s="192"/>
      <c r="DX91" s="192"/>
      <c r="DY91" s="192"/>
      <c r="DZ91" s="192"/>
      <c r="EA91" s="192"/>
      <c r="EB91" s="192"/>
      <c r="EC91" s="192"/>
      <c r="ED91" s="192"/>
      <c r="EE91" s="192"/>
      <c r="EF91" s="192"/>
      <c r="EG91" s="192"/>
      <c r="EH91" s="192"/>
      <c r="EI91" s="192"/>
      <c r="EJ91" s="192"/>
      <c r="EK91" s="192"/>
      <c r="EL91" s="192"/>
      <c r="EM91" s="192"/>
      <c r="EN91" s="192"/>
      <c r="EO91" s="192"/>
      <c r="EP91" s="192"/>
      <c r="EQ91" s="192"/>
      <c r="ER91" s="251"/>
      <c r="ES91" s="252"/>
      <c r="ET91" s="199"/>
      <c r="EU91" s="199"/>
      <c r="EV91" s="199"/>
      <c r="EW91" s="199"/>
      <c r="EX91" s="199"/>
      <c r="EY91" s="199"/>
      <c r="EZ91" s="199"/>
      <c r="FA91" s="199"/>
      <c r="FB91" s="199"/>
    </row>
    <row r="92" spans="1:158" ht="24.75" customHeight="1" x14ac:dyDescent="0.25">
      <c r="A92" s="199"/>
      <c r="B92" s="199"/>
      <c r="C92" s="199"/>
      <c r="D92" s="195"/>
      <c r="E92" s="195"/>
      <c r="F92" s="195"/>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c r="BZ92" s="192"/>
      <c r="CA92" s="192"/>
      <c r="CB92" s="192"/>
      <c r="CC92" s="192"/>
      <c r="CD92" s="192"/>
      <c r="CE92" s="192"/>
      <c r="CF92" s="192"/>
      <c r="CG92" s="511"/>
      <c r="CH92" s="279"/>
      <c r="CI92" s="192"/>
      <c r="CJ92" s="192"/>
      <c r="CK92" s="192"/>
      <c r="CL92" s="192"/>
      <c r="CM92" s="192"/>
      <c r="CN92" s="192"/>
      <c r="CO92" s="192"/>
      <c r="CP92" s="192"/>
      <c r="CQ92" s="192"/>
      <c r="CR92" s="192"/>
      <c r="CS92" s="192"/>
      <c r="CT92" s="192"/>
      <c r="CU92" s="192"/>
      <c r="CV92" s="192"/>
      <c r="CW92" s="192"/>
      <c r="CX92" s="192"/>
      <c r="CY92" s="192"/>
      <c r="CZ92" s="192"/>
      <c r="DA92" s="192"/>
      <c r="DB92" s="192"/>
      <c r="DC92" s="192"/>
      <c r="DD92" s="192"/>
      <c r="DE92" s="192"/>
      <c r="DF92" s="192"/>
      <c r="DG92" s="192"/>
      <c r="DH92" s="192"/>
      <c r="DI92" s="192"/>
      <c r="DJ92" s="192"/>
      <c r="DK92" s="192"/>
      <c r="DL92" s="192"/>
      <c r="DM92" s="270"/>
      <c r="DN92" s="192"/>
      <c r="DO92" s="192"/>
      <c r="DP92" s="192"/>
      <c r="DQ92" s="192"/>
      <c r="DR92" s="192"/>
      <c r="DS92" s="192"/>
      <c r="DT92" s="192"/>
      <c r="DU92" s="192"/>
      <c r="DV92" s="192"/>
      <c r="DW92" s="192"/>
      <c r="DX92" s="192"/>
      <c r="DY92" s="192"/>
      <c r="DZ92" s="192"/>
      <c r="EA92" s="192"/>
      <c r="EB92" s="192"/>
      <c r="EC92" s="192"/>
      <c r="ED92" s="192"/>
      <c r="EE92" s="192"/>
      <c r="EF92" s="192"/>
      <c r="EG92" s="192"/>
      <c r="EH92" s="192"/>
      <c r="EI92" s="192"/>
      <c r="EJ92" s="192"/>
      <c r="EK92" s="192"/>
      <c r="EL92" s="192"/>
      <c r="EM92" s="192"/>
      <c r="EN92" s="192"/>
      <c r="EO92" s="192"/>
      <c r="EP92" s="192"/>
      <c r="EQ92" s="192"/>
      <c r="ER92" s="251"/>
      <c r="ES92" s="252"/>
      <c r="ET92" s="199"/>
      <c r="EU92" s="199"/>
      <c r="EV92" s="199"/>
      <c r="EW92" s="199"/>
      <c r="EX92" s="199"/>
      <c r="EY92" s="199"/>
      <c r="EZ92" s="199"/>
      <c r="FA92" s="199"/>
      <c r="FB92" s="199"/>
    </row>
    <row r="93" spans="1:158" ht="24.75" customHeight="1" x14ac:dyDescent="0.25">
      <c r="A93" s="199"/>
      <c r="B93" s="199"/>
      <c r="C93" s="199"/>
      <c r="D93" s="195"/>
      <c r="E93" s="195"/>
      <c r="F93" s="195"/>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c r="BW93" s="192"/>
      <c r="BX93" s="192"/>
      <c r="BY93" s="192"/>
      <c r="BZ93" s="192"/>
      <c r="CA93" s="192"/>
      <c r="CB93" s="192"/>
      <c r="CC93" s="192"/>
      <c r="CD93" s="192"/>
      <c r="CE93" s="192"/>
      <c r="CF93" s="192"/>
      <c r="CG93" s="511"/>
      <c r="CH93" s="279"/>
      <c r="CI93" s="192"/>
      <c r="CJ93" s="192"/>
      <c r="CK93" s="192"/>
      <c r="CL93" s="192"/>
      <c r="CM93" s="192"/>
      <c r="CN93" s="192"/>
      <c r="CO93" s="192"/>
      <c r="CP93" s="192"/>
      <c r="CQ93" s="192"/>
      <c r="CR93" s="192"/>
      <c r="CS93" s="192"/>
      <c r="CT93" s="192"/>
      <c r="CU93" s="192"/>
      <c r="CV93" s="192"/>
      <c r="CW93" s="192"/>
      <c r="CX93" s="192"/>
      <c r="CY93" s="192"/>
      <c r="CZ93" s="192"/>
      <c r="DA93" s="192"/>
      <c r="DB93" s="192"/>
      <c r="DC93" s="192"/>
      <c r="DD93" s="192"/>
      <c r="DE93" s="192"/>
      <c r="DF93" s="192"/>
      <c r="DG93" s="192"/>
      <c r="DH93" s="192"/>
      <c r="DI93" s="192"/>
      <c r="DJ93" s="192"/>
      <c r="DK93" s="192"/>
      <c r="DL93" s="192"/>
      <c r="DM93" s="266"/>
      <c r="DN93" s="192"/>
      <c r="DO93" s="192"/>
      <c r="DP93" s="192"/>
      <c r="DQ93" s="192"/>
      <c r="DR93" s="192"/>
      <c r="DS93" s="192"/>
      <c r="DT93" s="192"/>
      <c r="DU93" s="192"/>
      <c r="DV93" s="192"/>
      <c r="DW93" s="192"/>
      <c r="DX93" s="192"/>
      <c r="DY93" s="192"/>
      <c r="DZ93" s="192"/>
      <c r="EA93" s="192"/>
      <c r="EB93" s="192"/>
      <c r="EC93" s="192"/>
      <c r="ED93" s="192"/>
      <c r="EE93" s="192"/>
      <c r="EF93" s="192"/>
      <c r="EG93" s="192"/>
      <c r="EH93" s="192"/>
      <c r="EI93" s="192"/>
      <c r="EJ93" s="192"/>
      <c r="EK93" s="192"/>
      <c r="EL93" s="192"/>
      <c r="EM93" s="192"/>
      <c r="EN93" s="192"/>
      <c r="EO93" s="192"/>
      <c r="EP93" s="192"/>
      <c r="EQ93" s="192"/>
      <c r="ER93" s="251"/>
      <c r="ES93" s="252"/>
      <c r="ET93" s="199"/>
      <c r="EU93" s="199"/>
      <c r="EV93" s="199"/>
      <c r="EW93" s="199"/>
      <c r="EX93" s="199"/>
      <c r="EY93" s="199"/>
      <c r="EZ93" s="199"/>
      <c r="FA93" s="199"/>
      <c r="FB93" s="199"/>
    </row>
    <row r="94" spans="1:158" ht="24.75" customHeight="1" x14ac:dyDescent="0.25">
      <c r="A94" s="199"/>
      <c r="B94" s="199"/>
      <c r="C94" s="199"/>
      <c r="D94" s="195"/>
      <c r="E94" s="195"/>
      <c r="F94" s="195"/>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192"/>
      <c r="BO94" s="192"/>
      <c r="BP94" s="192"/>
      <c r="BQ94" s="192"/>
      <c r="BR94" s="192"/>
      <c r="BS94" s="192"/>
      <c r="BT94" s="192"/>
      <c r="BU94" s="192"/>
      <c r="BV94" s="192"/>
      <c r="BW94" s="192"/>
      <c r="BX94" s="192"/>
      <c r="BY94" s="192"/>
      <c r="BZ94" s="192"/>
      <c r="CA94" s="192"/>
      <c r="CB94" s="192"/>
      <c r="CC94" s="192"/>
      <c r="CD94" s="192"/>
      <c r="CE94" s="192"/>
      <c r="CF94" s="192"/>
      <c r="CG94" s="511"/>
      <c r="CH94" s="280"/>
      <c r="CI94" s="192"/>
      <c r="CJ94" s="192"/>
      <c r="CK94" s="192"/>
      <c r="CL94" s="192"/>
      <c r="CM94" s="192"/>
      <c r="CN94" s="192"/>
      <c r="CO94" s="192"/>
      <c r="CP94" s="192"/>
      <c r="CQ94" s="192"/>
      <c r="CR94" s="192"/>
      <c r="CS94" s="192"/>
      <c r="CT94" s="192"/>
      <c r="CU94" s="192"/>
      <c r="CV94" s="192"/>
      <c r="CW94" s="192"/>
      <c r="CX94" s="192"/>
      <c r="CY94" s="192"/>
      <c r="CZ94" s="192"/>
      <c r="DA94" s="192"/>
      <c r="DB94" s="192"/>
      <c r="DC94" s="192"/>
      <c r="DD94" s="192"/>
      <c r="DE94" s="192"/>
      <c r="DF94" s="192"/>
      <c r="DG94" s="192"/>
      <c r="DH94" s="192"/>
      <c r="DI94" s="192"/>
      <c r="DJ94" s="192"/>
      <c r="DK94" s="192"/>
      <c r="DL94" s="192"/>
      <c r="DM94" s="265"/>
      <c r="DN94" s="192"/>
      <c r="DO94" s="192"/>
      <c r="DP94" s="192"/>
      <c r="DQ94" s="192"/>
      <c r="DR94" s="192"/>
      <c r="DS94" s="192"/>
      <c r="DT94" s="192"/>
      <c r="DU94" s="192"/>
      <c r="DV94" s="192"/>
      <c r="DW94" s="192"/>
      <c r="DX94" s="192"/>
      <c r="DY94" s="192"/>
      <c r="DZ94" s="192"/>
      <c r="EA94" s="192"/>
      <c r="EB94" s="192"/>
      <c r="EC94" s="192"/>
      <c r="ED94" s="192"/>
      <c r="EE94" s="192"/>
      <c r="EF94" s="192"/>
      <c r="EG94" s="192"/>
      <c r="EH94" s="192"/>
      <c r="EI94" s="192"/>
      <c r="EJ94" s="192"/>
      <c r="EK94" s="192"/>
      <c r="EL94" s="192"/>
      <c r="EM94" s="192"/>
      <c r="EN94" s="192"/>
      <c r="EO94" s="192"/>
      <c r="EP94" s="192"/>
      <c r="EQ94" s="192"/>
      <c r="ER94" s="251"/>
      <c r="ES94" s="252"/>
      <c r="ET94" s="199"/>
      <c r="EU94" s="199"/>
      <c r="EV94" s="199"/>
      <c r="EW94" s="199"/>
      <c r="EX94" s="199"/>
      <c r="EY94" s="199"/>
      <c r="EZ94" s="199"/>
      <c r="FA94" s="199"/>
      <c r="FB94" s="199"/>
    </row>
    <row r="95" spans="1:158" ht="24.75" customHeight="1" x14ac:dyDescent="0.25">
      <c r="A95" s="199"/>
      <c r="B95" s="199"/>
      <c r="C95" s="199"/>
      <c r="D95" s="195"/>
      <c r="E95" s="195"/>
      <c r="F95" s="195"/>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c r="BM95" s="192"/>
      <c r="BN95" s="192"/>
      <c r="BO95" s="192"/>
      <c r="BP95" s="192"/>
      <c r="BQ95" s="192"/>
      <c r="BR95" s="192"/>
      <c r="BS95" s="192"/>
      <c r="BT95" s="192"/>
      <c r="BU95" s="192"/>
      <c r="BV95" s="192"/>
      <c r="BW95" s="192"/>
      <c r="BX95" s="192"/>
      <c r="BY95" s="192"/>
      <c r="BZ95" s="192"/>
      <c r="CA95" s="192"/>
      <c r="CB95" s="192"/>
      <c r="CC95" s="192"/>
      <c r="CD95" s="192"/>
      <c r="CE95" s="192"/>
      <c r="CF95" s="192"/>
      <c r="CG95" s="592"/>
      <c r="CH95" s="279"/>
      <c r="CI95" s="192"/>
      <c r="CJ95" s="192"/>
      <c r="CK95" s="192"/>
      <c r="CL95" s="192"/>
      <c r="CM95" s="192"/>
      <c r="CN95" s="192"/>
      <c r="CO95" s="192"/>
      <c r="CP95" s="192"/>
      <c r="CQ95" s="192"/>
      <c r="CR95" s="192"/>
      <c r="CS95" s="192"/>
      <c r="CT95" s="192"/>
      <c r="CU95" s="192"/>
      <c r="CV95" s="192"/>
      <c r="CW95" s="192"/>
      <c r="CX95" s="192"/>
      <c r="CY95" s="192"/>
      <c r="CZ95" s="192"/>
      <c r="DA95" s="192"/>
      <c r="DB95" s="192"/>
      <c r="DC95" s="192"/>
      <c r="DD95" s="192"/>
      <c r="DE95" s="192"/>
      <c r="DF95" s="192"/>
      <c r="DG95" s="192"/>
      <c r="DH95" s="192"/>
      <c r="DI95" s="192"/>
      <c r="DJ95" s="192"/>
      <c r="DK95" s="192"/>
      <c r="DL95" s="192"/>
      <c r="DM95" s="267"/>
      <c r="DN95" s="192"/>
      <c r="DO95" s="192"/>
      <c r="DP95" s="192"/>
      <c r="DQ95" s="192"/>
      <c r="DR95" s="192"/>
      <c r="DS95" s="192"/>
      <c r="DT95" s="192"/>
      <c r="DU95" s="192"/>
      <c r="DV95" s="192"/>
      <c r="DW95" s="192"/>
      <c r="DX95" s="192"/>
      <c r="DY95" s="192"/>
      <c r="DZ95" s="192"/>
      <c r="EA95" s="192"/>
      <c r="EB95" s="192"/>
      <c r="EC95" s="192"/>
      <c r="ED95" s="192"/>
      <c r="EE95" s="192"/>
      <c r="EF95" s="192"/>
      <c r="EG95" s="192"/>
      <c r="EH95" s="192"/>
      <c r="EI95" s="192"/>
      <c r="EJ95" s="192"/>
      <c r="EK95" s="192"/>
      <c r="EL95" s="192"/>
      <c r="EM95" s="192"/>
      <c r="EN95" s="192"/>
      <c r="EO95" s="192"/>
      <c r="EP95" s="192"/>
      <c r="EQ95" s="192"/>
      <c r="ER95" s="251"/>
      <c r="ES95" s="252"/>
      <c r="ET95" s="199"/>
      <c r="EU95" s="199"/>
      <c r="EV95" s="199"/>
      <c r="EW95" s="199"/>
      <c r="EX95" s="199"/>
      <c r="EY95" s="199"/>
      <c r="EZ95" s="199"/>
      <c r="FA95" s="199"/>
      <c r="FB95" s="199"/>
    </row>
    <row r="96" spans="1:158" ht="24.75" customHeight="1" x14ac:dyDescent="0.25">
      <c r="A96" s="199"/>
      <c r="B96" s="199"/>
      <c r="C96" s="199"/>
      <c r="D96" s="195"/>
      <c r="E96" s="195"/>
      <c r="F96" s="195"/>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c r="BR96" s="192"/>
      <c r="BS96" s="192"/>
      <c r="BT96" s="192"/>
      <c r="BU96" s="192"/>
      <c r="BV96" s="192"/>
      <c r="BW96" s="192"/>
      <c r="BX96" s="192"/>
      <c r="BY96" s="192"/>
      <c r="BZ96" s="192"/>
      <c r="CA96" s="192"/>
      <c r="CB96" s="192"/>
      <c r="CC96" s="192"/>
      <c r="CD96" s="192"/>
      <c r="CE96" s="192"/>
      <c r="CF96" s="192"/>
      <c r="CG96" s="511"/>
      <c r="CH96" s="279"/>
      <c r="CI96" s="192"/>
      <c r="CJ96" s="192"/>
      <c r="CK96" s="192"/>
      <c r="CL96" s="192"/>
      <c r="CM96" s="192"/>
      <c r="CN96" s="192"/>
      <c r="CO96" s="192"/>
      <c r="CP96" s="192"/>
      <c r="CQ96" s="192"/>
      <c r="CR96" s="192"/>
      <c r="CS96" s="192"/>
      <c r="CT96" s="192"/>
      <c r="CU96" s="192"/>
      <c r="CV96" s="192"/>
      <c r="CW96" s="192"/>
      <c r="CX96" s="192"/>
      <c r="CY96" s="192"/>
      <c r="CZ96" s="192"/>
      <c r="DA96" s="192"/>
      <c r="DB96" s="192"/>
      <c r="DC96" s="192"/>
      <c r="DD96" s="192"/>
      <c r="DE96" s="192"/>
      <c r="DF96" s="192"/>
      <c r="DG96" s="192"/>
      <c r="DH96" s="192"/>
      <c r="DI96" s="192"/>
      <c r="DJ96" s="192"/>
      <c r="DK96" s="192"/>
      <c r="DL96" s="192"/>
      <c r="DM96" s="265"/>
      <c r="DN96" s="192"/>
      <c r="DO96" s="192"/>
      <c r="DP96" s="192"/>
      <c r="DQ96" s="192"/>
      <c r="DR96" s="192"/>
      <c r="DS96" s="192"/>
      <c r="DT96" s="192"/>
      <c r="DU96" s="192"/>
      <c r="DV96" s="192"/>
      <c r="DW96" s="192"/>
      <c r="DX96" s="192"/>
      <c r="DY96" s="192"/>
      <c r="DZ96" s="192"/>
      <c r="EA96" s="192"/>
      <c r="EB96" s="192"/>
      <c r="EC96" s="192"/>
      <c r="ED96" s="192"/>
      <c r="EE96" s="192"/>
      <c r="EF96" s="192"/>
      <c r="EG96" s="192"/>
      <c r="EH96" s="192"/>
      <c r="EI96" s="192"/>
      <c r="EJ96" s="192"/>
      <c r="EK96" s="192"/>
      <c r="EL96" s="192"/>
      <c r="EM96" s="192"/>
      <c r="EN96" s="192"/>
      <c r="EO96" s="192"/>
      <c r="EP96" s="192"/>
      <c r="EQ96" s="192"/>
      <c r="ER96" s="251"/>
      <c r="ES96" s="252"/>
      <c r="ET96" s="199"/>
      <c r="EU96" s="199"/>
      <c r="EV96" s="199"/>
      <c r="EW96" s="199"/>
      <c r="EX96" s="199"/>
      <c r="EY96" s="199"/>
      <c r="EZ96" s="199"/>
      <c r="FA96" s="199"/>
      <c r="FB96" s="199"/>
    </row>
    <row r="97" spans="1:158" ht="24.75" customHeight="1" x14ac:dyDescent="0.25">
      <c r="A97" s="199"/>
      <c r="B97" s="199"/>
      <c r="C97" s="199"/>
      <c r="D97" s="195"/>
      <c r="E97" s="195"/>
      <c r="F97" s="195"/>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c r="BW97" s="192"/>
      <c r="BX97" s="192"/>
      <c r="BY97" s="192"/>
      <c r="BZ97" s="192"/>
      <c r="CA97" s="192"/>
      <c r="CB97" s="192"/>
      <c r="CC97" s="192"/>
      <c r="CD97" s="192"/>
      <c r="CE97" s="192"/>
      <c r="CF97" s="192"/>
      <c r="CG97" s="511"/>
      <c r="CH97" s="277"/>
      <c r="CI97" s="192"/>
      <c r="CJ97" s="192"/>
      <c r="CK97" s="192"/>
      <c r="CL97" s="192"/>
      <c r="CM97" s="192"/>
      <c r="CN97" s="192"/>
      <c r="CO97" s="192"/>
      <c r="CP97" s="192"/>
      <c r="CQ97" s="192"/>
      <c r="CR97" s="192"/>
      <c r="CS97" s="192"/>
      <c r="CT97" s="192"/>
      <c r="CU97" s="192"/>
      <c r="CV97" s="192"/>
      <c r="CW97" s="192"/>
      <c r="CX97" s="192"/>
      <c r="CY97" s="192"/>
      <c r="CZ97" s="192"/>
      <c r="DA97" s="192"/>
      <c r="DB97" s="192"/>
      <c r="DC97" s="192"/>
      <c r="DD97" s="192"/>
      <c r="DE97" s="192"/>
      <c r="DF97" s="192"/>
      <c r="DG97" s="192"/>
      <c r="DH97" s="192"/>
      <c r="DI97" s="192"/>
      <c r="DJ97" s="192"/>
      <c r="DK97" s="192"/>
      <c r="DL97" s="192"/>
      <c r="DM97" s="266"/>
      <c r="DN97" s="192"/>
      <c r="DO97" s="192"/>
      <c r="DP97" s="192"/>
      <c r="DQ97" s="192"/>
      <c r="DR97" s="192"/>
      <c r="DS97" s="192"/>
      <c r="DT97" s="192"/>
      <c r="DU97" s="192"/>
      <c r="DV97" s="192"/>
      <c r="DW97" s="192"/>
      <c r="DX97" s="192"/>
      <c r="DY97" s="192"/>
      <c r="DZ97" s="192"/>
      <c r="EA97" s="192"/>
      <c r="EB97" s="192"/>
      <c r="EC97" s="192"/>
      <c r="ED97" s="192"/>
      <c r="EE97" s="192"/>
      <c r="EF97" s="192"/>
      <c r="EG97" s="192"/>
      <c r="EH97" s="192"/>
      <c r="EI97" s="192"/>
      <c r="EJ97" s="192"/>
      <c r="EK97" s="192"/>
      <c r="EL97" s="192"/>
      <c r="EM97" s="192"/>
      <c r="EN97" s="192"/>
      <c r="EO97" s="192"/>
      <c r="EP97" s="192"/>
      <c r="EQ97" s="192"/>
      <c r="ER97" s="251"/>
      <c r="ES97" s="252"/>
      <c r="ET97" s="199"/>
      <c r="EU97" s="199"/>
      <c r="EV97" s="199"/>
      <c r="EW97" s="199"/>
      <c r="EX97" s="199"/>
      <c r="EY97" s="199"/>
      <c r="EZ97" s="199"/>
      <c r="FA97" s="199"/>
      <c r="FB97" s="199"/>
    </row>
    <row r="98" spans="1:158" ht="24.75" customHeight="1" x14ac:dyDescent="0.25">
      <c r="A98" s="199"/>
      <c r="B98" s="199"/>
      <c r="C98" s="199"/>
      <c r="D98" s="195"/>
      <c r="E98" s="195"/>
      <c r="F98" s="195"/>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c r="BW98" s="192"/>
      <c r="BX98" s="192"/>
      <c r="BY98" s="192"/>
      <c r="BZ98" s="192"/>
      <c r="CA98" s="192"/>
      <c r="CB98" s="192"/>
      <c r="CC98" s="192"/>
      <c r="CD98" s="192"/>
      <c r="CE98" s="192"/>
      <c r="CF98" s="192"/>
      <c r="CG98" s="511"/>
      <c r="CH98" s="279"/>
      <c r="CI98" s="192"/>
      <c r="CJ98" s="192"/>
      <c r="CK98" s="192"/>
      <c r="CL98" s="192"/>
      <c r="CM98" s="192"/>
      <c r="CN98" s="192"/>
      <c r="CO98" s="192"/>
      <c r="CP98" s="192"/>
      <c r="CQ98" s="192"/>
      <c r="CR98" s="192"/>
      <c r="CS98" s="192"/>
      <c r="CT98" s="192"/>
      <c r="CU98" s="192"/>
      <c r="CV98" s="192"/>
      <c r="CW98" s="192"/>
      <c r="CX98" s="192"/>
      <c r="CY98" s="192"/>
      <c r="CZ98" s="192"/>
      <c r="DA98" s="192"/>
      <c r="DB98" s="192"/>
      <c r="DC98" s="192"/>
      <c r="DD98" s="192"/>
      <c r="DE98" s="192"/>
      <c r="DF98" s="192"/>
      <c r="DG98" s="192"/>
      <c r="DH98" s="192"/>
      <c r="DI98" s="192"/>
      <c r="DJ98" s="192"/>
      <c r="DK98" s="192"/>
      <c r="DL98" s="192"/>
      <c r="DM98" s="267"/>
      <c r="DN98" s="192"/>
      <c r="DO98" s="192"/>
      <c r="DP98" s="192"/>
      <c r="DQ98" s="192"/>
      <c r="DR98" s="192"/>
      <c r="DS98" s="192"/>
      <c r="DT98" s="192"/>
      <c r="DU98" s="192"/>
      <c r="DV98" s="192"/>
      <c r="DW98" s="192"/>
      <c r="DX98" s="192"/>
      <c r="DY98" s="192"/>
      <c r="DZ98" s="192"/>
      <c r="EA98" s="192"/>
      <c r="EB98" s="192"/>
      <c r="EC98" s="192"/>
      <c r="ED98" s="192"/>
      <c r="EE98" s="192"/>
      <c r="EF98" s="192"/>
      <c r="EG98" s="192"/>
      <c r="EH98" s="192"/>
      <c r="EI98" s="192"/>
      <c r="EJ98" s="192"/>
      <c r="EK98" s="192"/>
      <c r="EL98" s="192"/>
      <c r="EM98" s="192"/>
      <c r="EN98" s="192"/>
      <c r="EO98" s="192"/>
      <c r="EP98" s="192"/>
      <c r="EQ98" s="192"/>
      <c r="ER98" s="251"/>
      <c r="ES98" s="252"/>
      <c r="ET98" s="199"/>
      <c r="EU98" s="199"/>
      <c r="EV98" s="199"/>
      <c r="EW98" s="199"/>
      <c r="EX98" s="199"/>
      <c r="EY98" s="199"/>
      <c r="EZ98" s="199"/>
      <c r="FA98" s="199"/>
      <c r="FB98" s="199"/>
    </row>
    <row r="99" spans="1:158" ht="24.75" customHeight="1" x14ac:dyDescent="0.25">
      <c r="A99" s="199"/>
      <c r="B99" s="199"/>
      <c r="C99" s="199"/>
      <c r="D99" s="195"/>
      <c r="E99" s="195"/>
      <c r="F99" s="195"/>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c r="BZ99" s="192"/>
      <c r="CA99" s="192"/>
      <c r="CB99" s="192"/>
      <c r="CC99" s="192"/>
      <c r="CD99" s="192"/>
      <c r="CE99" s="192"/>
      <c r="CF99" s="192"/>
      <c r="CG99" s="511"/>
      <c r="CH99" s="279"/>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c r="DG99" s="192"/>
      <c r="DH99" s="192"/>
      <c r="DI99" s="192"/>
      <c r="DJ99" s="192"/>
      <c r="DK99" s="192"/>
      <c r="DL99" s="192"/>
      <c r="DM99" s="270"/>
      <c r="DN99" s="192"/>
      <c r="DO99" s="192"/>
      <c r="DP99" s="192"/>
      <c r="DQ99" s="192"/>
      <c r="DR99" s="192"/>
      <c r="DS99" s="192"/>
      <c r="DT99" s="192"/>
      <c r="DU99" s="192"/>
      <c r="DV99" s="192"/>
      <c r="DW99" s="192"/>
      <c r="DX99" s="192"/>
      <c r="DY99" s="192"/>
      <c r="DZ99" s="192"/>
      <c r="EA99" s="192"/>
      <c r="EB99" s="192"/>
      <c r="EC99" s="192"/>
      <c r="ED99" s="192"/>
      <c r="EE99" s="192"/>
      <c r="EF99" s="192"/>
      <c r="EG99" s="192"/>
      <c r="EH99" s="192"/>
      <c r="EI99" s="192"/>
      <c r="EJ99" s="192"/>
      <c r="EK99" s="192"/>
      <c r="EL99" s="192"/>
      <c r="EM99" s="192"/>
      <c r="EN99" s="192"/>
      <c r="EO99" s="192"/>
      <c r="EP99" s="192"/>
      <c r="EQ99" s="192"/>
      <c r="ER99" s="251"/>
      <c r="ES99" s="252"/>
      <c r="ET99" s="199"/>
      <c r="EU99" s="199"/>
      <c r="EV99" s="199"/>
      <c r="EW99" s="199"/>
      <c r="EX99" s="199"/>
      <c r="EY99" s="199"/>
      <c r="EZ99" s="199"/>
      <c r="FA99" s="199"/>
      <c r="FB99" s="199"/>
    </row>
    <row r="100" spans="1:158" ht="24.75" customHeight="1" x14ac:dyDescent="0.25">
      <c r="A100" s="199"/>
      <c r="B100" s="199"/>
      <c r="C100" s="199"/>
      <c r="D100" s="195"/>
      <c r="E100" s="195"/>
      <c r="F100" s="195"/>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c r="BW100" s="192"/>
      <c r="BX100" s="192"/>
      <c r="BY100" s="192"/>
      <c r="BZ100" s="192"/>
      <c r="CA100" s="192"/>
      <c r="CB100" s="192"/>
      <c r="CC100" s="192"/>
      <c r="CD100" s="192"/>
      <c r="CE100" s="192"/>
      <c r="CF100" s="192"/>
      <c r="CG100" s="511"/>
      <c r="CH100" s="279"/>
      <c r="CI100" s="192"/>
      <c r="CJ100" s="192"/>
      <c r="CK100" s="192"/>
      <c r="CL100" s="192"/>
      <c r="CM100" s="192"/>
      <c r="CN100" s="192"/>
      <c r="CO100" s="192"/>
      <c r="CP100" s="192"/>
      <c r="CQ100" s="192"/>
      <c r="CR100" s="192"/>
      <c r="CS100" s="192"/>
      <c r="CT100" s="192"/>
      <c r="CU100" s="192"/>
      <c r="CV100" s="192"/>
      <c r="CW100" s="192"/>
      <c r="CX100" s="192"/>
      <c r="CY100" s="192"/>
      <c r="CZ100" s="192"/>
      <c r="DA100" s="192"/>
      <c r="DB100" s="192"/>
      <c r="DC100" s="192"/>
      <c r="DD100" s="192"/>
      <c r="DE100" s="192"/>
      <c r="DF100" s="192"/>
      <c r="DG100" s="192"/>
      <c r="DH100" s="192"/>
      <c r="DI100" s="192"/>
      <c r="DJ100" s="192"/>
      <c r="DK100" s="192"/>
      <c r="DL100" s="192"/>
      <c r="DM100" s="267"/>
      <c r="DN100" s="192"/>
      <c r="DO100" s="192"/>
      <c r="DP100" s="192"/>
      <c r="DQ100" s="192"/>
      <c r="DR100" s="192"/>
      <c r="DS100" s="192"/>
      <c r="DT100" s="192"/>
      <c r="DU100" s="192"/>
      <c r="DV100" s="192"/>
      <c r="DW100" s="192"/>
      <c r="DX100" s="192"/>
      <c r="DY100" s="192"/>
      <c r="DZ100" s="192"/>
      <c r="EA100" s="192"/>
      <c r="EB100" s="192"/>
      <c r="EC100" s="192"/>
      <c r="ED100" s="192"/>
      <c r="EE100" s="192"/>
      <c r="EF100" s="192"/>
      <c r="EG100" s="192"/>
      <c r="EH100" s="192"/>
      <c r="EI100" s="192"/>
      <c r="EJ100" s="192"/>
      <c r="EK100" s="192"/>
      <c r="EL100" s="192"/>
      <c r="EM100" s="192"/>
      <c r="EN100" s="192"/>
      <c r="EO100" s="192"/>
      <c r="EP100" s="192"/>
      <c r="EQ100" s="192"/>
      <c r="ER100" s="251"/>
      <c r="ES100" s="252"/>
      <c r="ET100" s="199"/>
      <c r="EU100" s="199"/>
      <c r="EV100" s="199"/>
      <c r="EW100" s="199"/>
      <c r="EX100" s="199"/>
      <c r="EY100" s="199"/>
      <c r="EZ100" s="199"/>
      <c r="FA100" s="199"/>
      <c r="FB100" s="199"/>
    </row>
    <row r="101" spans="1:158" ht="24.75" customHeight="1" x14ac:dyDescent="0.25">
      <c r="A101" s="199"/>
      <c r="B101" s="199"/>
      <c r="C101" s="199"/>
      <c r="D101" s="195"/>
      <c r="E101" s="195"/>
      <c r="F101" s="195"/>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c r="BW101" s="192"/>
      <c r="BX101" s="192"/>
      <c r="BY101" s="192"/>
      <c r="BZ101" s="192"/>
      <c r="CA101" s="192"/>
      <c r="CB101" s="192"/>
      <c r="CC101" s="192"/>
      <c r="CD101" s="192"/>
      <c r="CE101" s="192"/>
      <c r="CF101" s="192"/>
      <c r="CG101" s="511"/>
      <c r="CH101" s="283"/>
      <c r="CI101" s="192"/>
      <c r="CJ101" s="192"/>
      <c r="CK101" s="192"/>
      <c r="CL101" s="192"/>
      <c r="CM101" s="192"/>
      <c r="CN101" s="192"/>
      <c r="CO101" s="192"/>
      <c r="CP101" s="192"/>
      <c r="CQ101" s="192"/>
      <c r="CR101" s="192"/>
      <c r="CS101" s="192"/>
      <c r="CT101" s="192"/>
      <c r="CU101" s="192"/>
      <c r="CV101" s="192"/>
      <c r="CW101" s="192"/>
      <c r="CX101" s="192"/>
      <c r="CY101" s="192"/>
      <c r="CZ101" s="192"/>
      <c r="DA101" s="192"/>
      <c r="DB101" s="192"/>
      <c r="DC101" s="192"/>
      <c r="DD101" s="192"/>
      <c r="DE101" s="192"/>
      <c r="DF101" s="192"/>
      <c r="DG101" s="192"/>
      <c r="DH101" s="192"/>
      <c r="DI101" s="192"/>
      <c r="DJ101" s="192"/>
      <c r="DK101" s="192"/>
      <c r="DL101" s="192"/>
      <c r="DM101" s="265"/>
      <c r="DN101" s="192"/>
      <c r="DO101" s="192"/>
      <c r="DP101" s="192"/>
      <c r="DQ101" s="192"/>
      <c r="DR101" s="192"/>
      <c r="DS101" s="192"/>
      <c r="DT101" s="192"/>
      <c r="DU101" s="192"/>
      <c r="DV101" s="192"/>
      <c r="DW101" s="192"/>
      <c r="DX101" s="192"/>
      <c r="DY101" s="192"/>
      <c r="DZ101" s="192"/>
      <c r="EA101" s="192"/>
      <c r="EB101" s="192"/>
      <c r="EC101" s="192"/>
      <c r="ED101" s="192"/>
      <c r="EE101" s="192"/>
      <c r="EF101" s="192"/>
      <c r="EG101" s="192"/>
      <c r="EH101" s="192"/>
      <c r="EI101" s="192"/>
      <c r="EJ101" s="192"/>
      <c r="EK101" s="192"/>
      <c r="EL101" s="192"/>
      <c r="EM101" s="192"/>
      <c r="EN101" s="192"/>
      <c r="EO101" s="192"/>
      <c r="EP101" s="192"/>
      <c r="EQ101" s="192"/>
      <c r="ER101" s="251"/>
      <c r="ES101" s="252"/>
      <c r="ET101" s="199"/>
      <c r="EU101" s="199"/>
      <c r="EV101" s="199"/>
      <c r="EW101" s="199"/>
      <c r="EX101" s="199"/>
      <c r="EY101" s="199"/>
      <c r="EZ101" s="199"/>
      <c r="FA101" s="199"/>
      <c r="FB101" s="199"/>
    </row>
    <row r="102" spans="1:158" ht="24.75" customHeight="1" x14ac:dyDescent="0.25">
      <c r="A102" s="199"/>
      <c r="B102" s="199"/>
      <c r="C102" s="199"/>
      <c r="D102" s="195"/>
      <c r="E102" s="195"/>
      <c r="F102" s="195"/>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192"/>
      <c r="BO102" s="192"/>
      <c r="BP102" s="192"/>
      <c r="BQ102" s="192"/>
      <c r="BR102" s="192"/>
      <c r="BS102" s="192"/>
      <c r="BT102" s="192"/>
      <c r="BU102" s="192"/>
      <c r="BV102" s="192"/>
      <c r="BW102" s="192"/>
      <c r="BX102" s="192"/>
      <c r="BY102" s="192"/>
      <c r="BZ102" s="192"/>
      <c r="CA102" s="192"/>
      <c r="CB102" s="192"/>
      <c r="CC102" s="192"/>
      <c r="CD102" s="192"/>
      <c r="CE102" s="192"/>
      <c r="CF102" s="192"/>
      <c r="CG102" s="592"/>
      <c r="CH102" s="279"/>
      <c r="CI102" s="192"/>
      <c r="CJ102" s="192"/>
      <c r="CK102" s="192"/>
      <c r="CL102" s="192"/>
      <c r="CM102" s="192"/>
      <c r="CN102" s="192"/>
      <c r="CO102" s="192"/>
      <c r="CP102" s="192"/>
      <c r="CQ102" s="192"/>
      <c r="CR102" s="192"/>
      <c r="CS102" s="192"/>
      <c r="CT102" s="192"/>
      <c r="CU102" s="192"/>
      <c r="CV102" s="192"/>
      <c r="CW102" s="192"/>
      <c r="CX102" s="192"/>
      <c r="CY102" s="192"/>
      <c r="CZ102" s="192"/>
      <c r="DA102" s="192"/>
      <c r="DB102" s="192"/>
      <c r="DC102" s="192"/>
      <c r="DD102" s="192"/>
      <c r="DE102" s="192"/>
      <c r="DF102" s="192"/>
      <c r="DG102" s="192"/>
      <c r="DH102" s="192"/>
      <c r="DI102" s="192"/>
      <c r="DJ102" s="192"/>
      <c r="DK102" s="192"/>
      <c r="DL102" s="192"/>
      <c r="DM102" s="267"/>
      <c r="DN102" s="192"/>
      <c r="DO102" s="192"/>
      <c r="DP102" s="192"/>
      <c r="DQ102" s="192"/>
      <c r="DR102" s="192"/>
      <c r="DS102" s="192"/>
      <c r="DT102" s="192"/>
      <c r="DU102" s="192"/>
      <c r="DV102" s="192"/>
      <c r="DW102" s="192"/>
      <c r="DX102" s="192"/>
      <c r="DY102" s="192"/>
      <c r="DZ102" s="192"/>
      <c r="EA102" s="192"/>
      <c r="EB102" s="192"/>
      <c r="EC102" s="192"/>
      <c r="ED102" s="192"/>
      <c r="EE102" s="192"/>
      <c r="EF102" s="192"/>
      <c r="EG102" s="192"/>
      <c r="EH102" s="192"/>
      <c r="EI102" s="192"/>
      <c r="EJ102" s="192"/>
      <c r="EK102" s="192"/>
      <c r="EL102" s="192"/>
      <c r="EM102" s="192"/>
      <c r="EN102" s="192"/>
      <c r="EO102" s="192"/>
      <c r="EP102" s="192"/>
      <c r="EQ102" s="192"/>
      <c r="ER102" s="251"/>
      <c r="ES102" s="252"/>
      <c r="ET102" s="199"/>
      <c r="EU102" s="199"/>
      <c r="EV102" s="199"/>
      <c r="EW102" s="199"/>
      <c r="EX102" s="199"/>
      <c r="EY102" s="199"/>
      <c r="EZ102" s="199"/>
      <c r="FA102" s="199"/>
      <c r="FB102" s="199"/>
    </row>
    <row r="103" spans="1:158" ht="24.75" customHeight="1" x14ac:dyDescent="0.25">
      <c r="A103" s="199"/>
      <c r="B103" s="199"/>
      <c r="C103" s="199"/>
      <c r="D103" s="195"/>
      <c r="E103" s="195"/>
      <c r="F103" s="195"/>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c r="BZ103" s="192"/>
      <c r="CA103" s="192"/>
      <c r="CB103" s="192"/>
      <c r="CC103" s="192"/>
      <c r="CD103" s="192"/>
      <c r="CE103" s="192"/>
      <c r="CF103" s="192"/>
      <c r="CG103" s="511"/>
      <c r="CH103" s="281"/>
      <c r="CI103" s="192"/>
      <c r="CJ103" s="192"/>
      <c r="CK103" s="192"/>
      <c r="CL103" s="192"/>
      <c r="CM103" s="192"/>
      <c r="CN103" s="192"/>
      <c r="CO103" s="192"/>
      <c r="CP103" s="192"/>
      <c r="CQ103" s="192"/>
      <c r="CR103" s="192"/>
      <c r="CS103" s="192"/>
      <c r="CT103" s="192"/>
      <c r="CU103" s="192"/>
      <c r="CV103" s="192"/>
      <c r="CW103" s="192"/>
      <c r="CX103" s="192"/>
      <c r="CY103" s="192"/>
      <c r="CZ103" s="192"/>
      <c r="DA103" s="192"/>
      <c r="DB103" s="192"/>
      <c r="DC103" s="192"/>
      <c r="DD103" s="192"/>
      <c r="DE103" s="192"/>
      <c r="DF103" s="192"/>
      <c r="DG103" s="192"/>
      <c r="DH103" s="192"/>
      <c r="DI103" s="192"/>
      <c r="DJ103" s="192"/>
      <c r="DK103" s="192"/>
      <c r="DL103" s="192"/>
      <c r="DM103" s="265"/>
      <c r="DN103" s="192"/>
      <c r="DO103" s="192"/>
      <c r="DP103" s="192"/>
      <c r="DQ103" s="192"/>
      <c r="DR103" s="192"/>
      <c r="DS103" s="192"/>
      <c r="DT103" s="192"/>
      <c r="DU103" s="192"/>
      <c r="DV103" s="192"/>
      <c r="DW103" s="192"/>
      <c r="DX103" s="192"/>
      <c r="DY103" s="192"/>
      <c r="DZ103" s="192"/>
      <c r="EA103" s="192"/>
      <c r="EB103" s="192"/>
      <c r="EC103" s="192"/>
      <c r="ED103" s="192"/>
      <c r="EE103" s="192"/>
      <c r="EF103" s="192"/>
      <c r="EG103" s="192"/>
      <c r="EH103" s="192"/>
      <c r="EI103" s="192"/>
      <c r="EJ103" s="192"/>
      <c r="EK103" s="192"/>
      <c r="EL103" s="192"/>
      <c r="EM103" s="192"/>
      <c r="EN103" s="192"/>
      <c r="EO103" s="192"/>
      <c r="EP103" s="192"/>
      <c r="EQ103" s="192"/>
      <c r="ER103" s="251"/>
      <c r="ES103" s="252"/>
      <c r="ET103" s="199"/>
      <c r="EU103" s="199"/>
      <c r="EV103" s="199"/>
      <c r="EW103" s="199"/>
      <c r="EX103" s="199"/>
      <c r="EY103" s="199"/>
      <c r="EZ103" s="199"/>
      <c r="FA103" s="199"/>
      <c r="FB103" s="199"/>
    </row>
    <row r="104" spans="1:158" ht="24.75" customHeight="1" x14ac:dyDescent="0.25">
      <c r="A104" s="199"/>
      <c r="B104" s="199"/>
      <c r="C104" s="199"/>
      <c r="D104" s="195"/>
      <c r="E104" s="195"/>
      <c r="F104" s="195"/>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c r="BZ104" s="192"/>
      <c r="CA104" s="192"/>
      <c r="CB104" s="192"/>
      <c r="CC104" s="192"/>
      <c r="CD104" s="192"/>
      <c r="CE104" s="192"/>
      <c r="CF104" s="192"/>
      <c r="CG104" s="511"/>
      <c r="CH104" s="277"/>
      <c r="CI104" s="192"/>
      <c r="CJ104" s="192"/>
      <c r="CK104" s="192"/>
      <c r="CL104" s="192"/>
      <c r="CM104" s="192"/>
      <c r="CN104" s="192"/>
      <c r="CO104" s="192"/>
      <c r="CP104" s="192"/>
      <c r="CQ104" s="192"/>
      <c r="CR104" s="192"/>
      <c r="CS104" s="192"/>
      <c r="CT104" s="192"/>
      <c r="CU104" s="192"/>
      <c r="CV104" s="192"/>
      <c r="CW104" s="192"/>
      <c r="CX104" s="192"/>
      <c r="CY104" s="192"/>
      <c r="CZ104" s="192"/>
      <c r="DA104" s="192"/>
      <c r="DB104" s="192"/>
      <c r="DC104" s="192"/>
      <c r="DD104" s="192"/>
      <c r="DE104" s="192"/>
      <c r="DF104" s="192"/>
      <c r="DG104" s="192"/>
      <c r="DH104" s="192"/>
      <c r="DI104" s="192"/>
      <c r="DJ104" s="192"/>
      <c r="DK104" s="192"/>
      <c r="DL104" s="192"/>
      <c r="DM104" s="266"/>
      <c r="DN104" s="192"/>
      <c r="DO104" s="192"/>
      <c r="DP104" s="192"/>
      <c r="DQ104" s="192"/>
      <c r="DR104" s="192"/>
      <c r="DS104" s="192"/>
      <c r="DT104" s="192"/>
      <c r="DU104" s="192"/>
      <c r="DV104" s="192"/>
      <c r="DW104" s="192"/>
      <c r="DX104" s="192"/>
      <c r="DY104" s="192"/>
      <c r="DZ104" s="192"/>
      <c r="EA104" s="192"/>
      <c r="EB104" s="192"/>
      <c r="EC104" s="192"/>
      <c r="ED104" s="192"/>
      <c r="EE104" s="192"/>
      <c r="EF104" s="192"/>
      <c r="EG104" s="192"/>
      <c r="EH104" s="192"/>
      <c r="EI104" s="192"/>
      <c r="EJ104" s="192"/>
      <c r="EK104" s="192"/>
      <c r="EL104" s="192"/>
      <c r="EM104" s="192"/>
      <c r="EN104" s="192"/>
      <c r="EO104" s="192"/>
      <c r="EP104" s="192"/>
      <c r="EQ104" s="192"/>
      <c r="ER104" s="251"/>
      <c r="ES104" s="252"/>
      <c r="ET104" s="199"/>
      <c r="EU104" s="199"/>
      <c r="EV104" s="199"/>
      <c r="EW104" s="199"/>
      <c r="EX104" s="199"/>
      <c r="EY104" s="199"/>
      <c r="EZ104" s="199"/>
      <c r="FA104" s="199"/>
      <c r="FB104" s="199"/>
    </row>
    <row r="105" spans="1:158" ht="24.75" customHeight="1" x14ac:dyDescent="0.25">
      <c r="A105" s="199"/>
      <c r="B105" s="199"/>
      <c r="C105" s="199"/>
      <c r="D105" s="195"/>
      <c r="E105" s="195"/>
      <c r="F105" s="195"/>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c r="BW105" s="192"/>
      <c r="BX105" s="192"/>
      <c r="BY105" s="192"/>
      <c r="BZ105" s="192"/>
      <c r="CA105" s="192"/>
      <c r="CB105" s="192"/>
      <c r="CC105" s="192"/>
      <c r="CD105" s="192"/>
      <c r="CE105" s="192"/>
      <c r="CF105" s="192"/>
      <c r="CG105" s="511"/>
      <c r="CH105" s="279"/>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c r="DG105" s="192"/>
      <c r="DH105" s="192"/>
      <c r="DI105" s="192"/>
      <c r="DJ105" s="192"/>
      <c r="DK105" s="192"/>
      <c r="DL105" s="192"/>
      <c r="DM105" s="267"/>
      <c r="DN105" s="192"/>
      <c r="DO105" s="192"/>
      <c r="DP105" s="192"/>
      <c r="DQ105" s="192"/>
      <c r="DR105" s="192"/>
      <c r="DS105" s="192"/>
      <c r="DT105" s="192"/>
      <c r="DU105" s="192"/>
      <c r="DV105" s="192"/>
      <c r="DW105" s="192"/>
      <c r="DX105" s="192"/>
      <c r="DY105" s="192"/>
      <c r="DZ105" s="192"/>
      <c r="EA105" s="192"/>
      <c r="EB105" s="192"/>
      <c r="EC105" s="192"/>
      <c r="ED105" s="192"/>
      <c r="EE105" s="192"/>
      <c r="EF105" s="192"/>
      <c r="EG105" s="192"/>
      <c r="EH105" s="192"/>
      <c r="EI105" s="192"/>
      <c r="EJ105" s="192"/>
      <c r="EK105" s="192"/>
      <c r="EL105" s="192"/>
      <c r="EM105" s="192"/>
      <c r="EN105" s="192"/>
      <c r="EO105" s="192"/>
      <c r="EP105" s="192"/>
      <c r="EQ105" s="192"/>
      <c r="ER105" s="251"/>
      <c r="ES105" s="252"/>
      <c r="ET105" s="199"/>
      <c r="EU105" s="199"/>
      <c r="EV105" s="199"/>
      <c r="EW105" s="199"/>
      <c r="EX105" s="199"/>
      <c r="EY105" s="199"/>
      <c r="EZ105" s="199"/>
      <c r="FA105" s="199"/>
      <c r="FB105" s="199"/>
    </row>
    <row r="106" spans="1:158" ht="24.75" customHeight="1" x14ac:dyDescent="0.25">
      <c r="A106" s="199"/>
      <c r="B106" s="199"/>
      <c r="C106" s="199"/>
      <c r="D106" s="195"/>
      <c r="E106" s="195"/>
      <c r="F106" s="195"/>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c r="BW106" s="192"/>
      <c r="BX106" s="192"/>
      <c r="BY106" s="192"/>
      <c r="BZ106" s="192"/>
      <c r="CA106" s="192"/>
      <c r="CB106" s="192"/>
      <c r="CC106" s="192"/>
      <c r="CD106" s="192"/>
      <c r="CE106" s="192"/>
      <c r="CF106" s="192"/>
      <c r="CG106" s="511"/>
      <c r="CH106" s="279"/>
      <c r="CI106" s="192"/>
      <c r="CJ106" s="192"/>
      <c r="CK106" s="192"/>
      <c r="CL106" s="192"/>
      <c r="CM106" s="192"/>
      <c r="CN106" s="192"/>
      <c r="CO106" s="192"/>
      <c r="CP106" s="192"/>
      <c r="CQ106" s="192"/>
      <c r="CR106" s="192"/>
      <c r="CS106" s="192"/>
      <c r="CT106" s="192"/>
      <c r="CU106" s="192"/>
      <c r="CV106" s="192"/>
      <c r="CW106" s="192"/>
      <c r="CX106" s="192"/>
      <c r="CY106" s="192"/>
      <c r="CZ106" s="192"/>
      <c r="DA106" s="192"/>
      <c r="DB106" s="192"/>
      <c r="DC106" s="192"/>
      <c r="DD106" s="192"/>
      <c r="DE106" s="192"/>
      <c r="DF106" s="192"/>
      <c r="DG106" s="192"/>
      <c r="DH106" s="192"/>
      <c r="DI106" s="192"/>
      <c r="DJ106" s="192"/>
      <c r="DK106" s="192"/>
      <c r="DL106" s="192"/>
      <c r="DM106" s="270"/>
      <c r="DN106" s="192"/>
      <c r="DO106" s="192"/>
      <c r="DP106" s="192"/>
      <c r="DQ106" s="192"/>
      <c r="DR106" s="192"/>
      <c r="DS106" s="192"/>
      <c r="DT106" s="192"/>
      <c r="DU106" s="192"/>
      <c r="DV106" s="192"/>
      <c r="DW106" s="192"/>
      <c r="DX106" s="192"/>
      <c r="DY106" s="192"/>
      <c r="DZ106" s="192"/>
      <c r="EA106" s="192"/>
      <c r="EB106" s="192"/>
      <c r="EC106" s="192"/>
      <c r="ED106" s="192"/>
      <c r="EE106" s="192"/>
      <c r="EF106" s="192"/>
      <c r="EG106" s="192"/>
      <c r="EH106" s="192"/>
      <c r="EI106" s="192"/>
      <c r="EJ106" s="192"/>
      <c r="EK106" s="192"/>
      <c r="EL106" s="192"/>
      <c r="EM106" s="192"/>
      <c r="EN106" s="192"/>
      <c r="EO106" s="192"/>
      <c r="EP106" s="192"/>
      <c r="EQ106" s="192"/>
      <c r="ER106" s="251"/>
      <c r="ES106" s="252"/>
      <c r="ET106" s="199"/>
      <c r="EU106" s="199"/>
      <c r="EV106" s="199"/>
      <c r="EW106" s="199"/>
      <c r="EX106" s="199"/>
      <c r="EY106" s="199"/>
      <c r="EZ106" s="199"/>
      <c r="FA106" s="199"/>
      <c r="FB106" s="199"/>
    </row>
    <row r="107" spans="1:158" ht="24.75" customHeight="1" x14ac:dyDescent="0.25">
      <c r="A107" s="199"/>
      <c r="B107" s="199"/>
      <c r="C107" s="199"/>
      <c r="D107" s="195"/>
      <c r="E107" s="195"/>
      <c r="F107" s="195"/>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c r="BW107" s="192"/>
      <c r="BX107" s="192"/>
      <c r="BY107" s="192"/>
      <c r="BZ107" s="192"/>
      <c r="CA107" s="192"/>
      <c r="CB107" s="192"/>
      <c r="CC107" s="192"/>
      <c r="CD107" s="192"/>
      <c r="CE107" s="192"/>
      <c r="CF107" s="192"/>
      <c r="CG107" s="511"/>
      <c r="CH107" s="279"/>
      <c r="CI107" s="192"/>
      <c r="CJ107" s="192"/>
      <c r="CK107" s="192"/>
      <c r="CL107" s="192"/>
      <c r="CM107" s="192"/>
      <c r="CN107" s="192"/>
      <c r="CO107" s="192"/>
      <c r="CP107" s="192"/>
      <c r="CQ107" s="192"/>
      <c r="CR107" s="192"/>
      <c r="CS107" s="192"/>
      <c r="CT107" s="192"/>
      <c r="CU107" s="192"/>
      <c r="CV107" s="192"/>
      <c r="CW107" s="192"/>
      <c r="CX107" s="192"/>
      <c r="CY107" s="192"/>
      <c r="CZ107" s="192"/>
      <c r="DA107" s="192"/>
      <c r="DB107" s="192"/>
      <c r="DC107" s="192"/>
      <c r="DD107" s="192"/>
      <c r="DE107" s="192"/>
      <c r="DF107" s="192"/>
      <c r="DG107" s="192"/>
      <c r="DH107" s="192"/>
      <c r="DI107" s="192"/>
      <c r="DJ107" s="192"/>
      <c r="DK107" s="192"/>
      <c r="DL107" s="192"/>
      <c r="DM107" s="267"/>
      <c r="DN107" s="192"/>
      <c r="DO107" s="192"/>
      <c r="DP107" s="192"/>
      <c r="DQ107" s="192"/>
      <c r="DR107" s="192"/>
      <c r="DS107" s="192"/>
      <c r="DT107" s="192"/>
      <c r="DU107" s="192"/>
      <c r="DV107" s="192"/>
      <c r="DW107" s="192"/>
      <c r="DX107" s="192"/>
      <c r="DY107" s="192"/>
      <c r="DZ107" s="192"/>
      <c r="EA107" s="192"/>
      <c r="EB107" s="192"/>
      <c r="EC107" s="192"/>
      <c r="ED107" s="192"/>
      <c r="EE107" s="192"/>
      <c r="EF107" s="192"/>
      <c r="EG107" s="192"/>
      <c r="EH107" s="192"/>
      <c r="EI107" s="192"/>
      <c r="EJ107" s="192"/>
      <c r="EK107" s="192"/>
      <c r="EL107" s="192"/>
      <c r="EM107" s="192"/>
      <c r="EN107" s="192"/>
      <c r="EO107" s="192"/>
      <c r="EP107" s="192"/>
      <c r="EQ107" s="192"/>
      <c r="ER107" s="251"/>
      <c r="ES107" s="252"/>
      <c r="ET107" s="199"/>
      <c r="EU107" s="199"/>
      <c r="EV107" s="199"/>
      <c r="EW107" s="199"/>
      <c r="EX107" s="199"/>
      <c r="EY107" s="199"/>
      <c r="EZ107" s="199"/>
      <c r="FA107" s="199"/>
      <c r="FB107" s="199"/>
    </row>
    <row r="108" spans="1:158" ht="24.75" customHeight="1" x14ac:dyDescent="0.25">
      <c r="A108" s="199"/>
      <c r="B108" s="199"/>
      <c r="C108" s="199"/>
      <c r="D108" s="195"/>
      <c r="E108" s="195"/>
      <c r="F108" s="195"/>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192"/>
      <c r="BO108" s="192"/>
      <c r="BP108" s="192"/>
      <c r="BQ108" s="192"/>
      <c r="BR108" s="192"/>
      <c r="BS108" s="192"/>
      <c r="BT108" s="192"/>
      <c r="BU108" s="192"/>
      <c r="BV108" s="192"/>
      <c r="BW108" s="192"/>
      <c r="BX108" s="192"/>
      <c r="BY108" s="192"/>
      <c r="BZ108" s="192"/>
      <c r="CA108" s="192"/>
      <c r="CB108" s="192"/>
      <c r="CC108" s="192"/>
      <c r="CD108" s="192"/>
      <c r="CE108" s="192"/>
      <c r="CF108" s="192"/>
      <c r="CG108" s="511"/>
      <c r="CH108" s="283"/>
      <c r="CI108" s="192"/>
      <c r="CJ108" s="192"/>
      <c r="CK108" s="192"/>
      <c r="CL108" s="192"/>
      <c r="CM108" s="192"/>
      <c r="CN108" s="192"/>
      <c r="CO108" s="192"/>
      <c r="CP108" s="192"/>
      <c r="CQ108" s="192"/>
      <c r="CR108" s="192"/>
      <c r="CS108" s="192"/>
      <c r="CT108" s="192"/>
      <c r="CU108" s="192"/>
      <c r="CV108" s="192"/>
      <c r="CW108" s="192"/>
      <c r="CX108" s="192"/>
      <c r="CY108" s="192"/>
      <c r="CZ108" s="192"/>
      <c r="DA108" s="192"/>
      <c r="DB108" s="192"/>
      <c r="DC108" s="192"/>
      <c r="DD108" s="192"/>
      <c r="DE108" s="192"/>
      <c r="DF108" s="192"/>
      <c r="DG108" s="192"/>
      <c r="DH108" s="192"/>
      <c r="DI108" s="192"/>
      <c r="DJ108" s="192"/>
      <c r="DK108" s="192"/>
      <c r="DL108" s="192"/>
      <c r="DM108" s="265"/>
      <c r="DN108" s="192"/>
      <c r="DO108" s="192"/>
      <c r="DP108" s="192"/>
      <c r="DQ108" s="192"/>
      <c r="DR108" s="192"/>
      <c r="DS108" s="192"/>
      <c r="DT108" s="192"/>
      <c r="DU108" s="192"/>
      <c r="DV108" s="192"/>
      <c r="DW108" s="192"/>
      <c r="DX108" s="192"/>
      <c r="DY108" s="192"/>
      <c r="DZ108" s="192"/>
      <c r="EA108" s="192"/>
      <c r="EB108" s="192"/>
      <c r="EC108" s="192"/>
      <c r="ED108" s="192"/>
      <c r="EE108" s="192"/>
      <c r="EF108" s="192"/>
      <c r="EG108" s="192"/>
      <c r="EH108" s="192"/>
      <c r="EI108" s="192"/>
      <c r="EJ108" s="192"/>
      <c r="EK108" s="192"/>
      <c r="EL108" s="192"/>
      <c r="EM108" s="192"/>
      <c r="EN108" s="192"/>
      <c r="EO108" s="192"/>
      <c r="EP108" s="192"/>
      <c r="EQ108" s="192"/>
      <c r="ER108" s="251"/>
      <c r="ES108" s="252"/>
      <c r="ET108" s="199"/>
      <c r="EU108" s="199"/>
      <c r="EV108" s="199"/>
      <c r="EW108" s="199"/>
      <c r="EX108" s="199"/>
      <c r="EY108" s="199"/>
      <c r="EZ108" s="199"/>
      <c r="FA108" s="199"/>
      <c r="FB108" s="199"/>
    </row>
    <row r="109" spans="1:158" ht="24.75" customHeight="1" x14ac:dyDescent="0.25">
      <c r="A109" s="199"/>
      <c r="B109" s="199"/>
      <c r="C109" s="199"/>
      <c r="D109" s="195"/>
      <c r="E109" s="195"/>
      <c r="F109" s="195"/>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192"/>
      <c r="BO109" s="192"/>
      <c r="BP109" s="192"/>
      <c r="BQ109" s="192"/>
      <c r="BR109" s="192"/>
      <c r="BS109" s="192"/>
      <c r="BT109" s="192"/>
      <c r="BU109" s="192"/>
      <c r="BV109" s="192"/>
      <c r="BW109" s="192"/>
      <c r="BX109" s="192"/>
      <c r="BY109" s="192"/>
      <c r="BZ109" s="192"/>
      <c r="CA109" s="192"/>
      <c r="CB109" s="192"/>
      <c r="CC109" s="192"/>
      <c r="CD109" s="192"/>
      <c r="CE109" s="192"/>
      <c r="CF109" s="192"/>
      <c r="CG109" s="192"/>
      <c r="CH109" s="283"/>
      <c r="CI109" s="192"/>
      <c r="CJ109" s="192"/>
      <c r="CK109" s="192"/>
      <c r="CL109" s="192"/>
      <c r="CM109" s="192"/>
      <c r="CN109" s="192"/>
      <c r="CO109" s="192"/>
      <c r="CP109" s="192"/>
      <c r="CQ109" s="192"/>
      <c r="CR109" s="192"/>
      <c r="CS109" s="192"/>
      <c r="CT109" s="192"/>
      <c r="CU109" s="192"/>
      <c r="CV109" s="192"/>
      <c r="CW109" s="192"/>
      <c r="CX109" s="192"/>
      <c r="CY109" s="192"/>
      <c r="CZ109" s="192"/>
      <c r="DA109" s="192"/>
      <c r="DB109" s="192"/>
      <c r="DC109" s="192"/>
      <c r="DD109" s="192"/>
      <c r="DE109" s="192"/>
      <c r="DF109" s="192"/>
      <c r="DG109" s="192"/>
      <c r="DH109" s="192"/>
      <c r="DI109" s="192"/>
      <c r="DJ109" s="192"/>
      <c r="DK109" s="192"/>
      <c r="DL109" s="192"/>
      <c r="DM109" s="267"/>
      <c r="DN109" s="192"/>
      <c r="DO109" s="192"/>
      <c r="DP109" s="192"/>
      <c r="DQ109" s="192"/>
      <c r="DR109" s="192"/>
      <c r="DS109" s="192"/>
      <c r="DT109" s="192"/>
      <c r="DU109" s="192"/>
      <c r="DV109" s="192"/>
      <c r="DW109" s="192"/>
      <c r="DX109" s="192"/>
      <c r="DY109" s="192"/>
      <c r="DZ109" s="192"/>
      <c r="EA109" s="192"/>
      <c r="EB109" s="192"/>
      <c r="EC109" s="192"/>
      <c r="ED109" s="192"/>
      <c r="EE109" s="192"/>
      <c r="EF109" s="192"/>
      <c r="EG109" s="192"/>
      <c r="EH109" s="192"/>
      <c r="EI109" s="192"/>
      <c r="EJ109" s="192"/>
      <c r="EK109" s="192"/>
      <c r="EL109" s="192"/>
      <c r="EM109" s="192"/>
      <c r="EN109" s="192"/>
      <c r="EO109" s="192"/>
      <c r="EP109" s="192"/>
      <c r="EQ109" s="192"/>
      <c r="ER109" s="251"/>
      <c r="ES109" s="252"/>
      <c r="ET109" s="199"/>
      <c r="EU109" s="199"/>
      <c r="EV109" s="199"/>
      <c r="EW109" s="199"/>
      <c r="EX109" s="199"/>
      <c r="EY109" s="199"/>
      <c r="EZ109" s="199"/>
      <c r="FA109" s="199"/>
      <c r="FB109" s="199"/>
    </row>
    <row r="110" spans="1:158" ht="24.75" customHeight="1" x14ac:dyDescent="0.25">
      <c r="A110" s="199"/>
      <c r="B110" s="199"/>
      <c r="C110" s="199"/>
      <c r="D110" s="195"/>
      <c r="E110" s="195"/>
      <c r="F110" s="195"/>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c r="BR110" s="192"/>
      <c r="BS110" s="192"/>
      <c r="BT110" s="192"/>
      <c r="BU110" s="192"/>
      <c r="BV110" s="192"/>
      <c r="BW110" s="192"/>
      <c r="BX110" s="192"/>
      <c r="BY110" s="192"/>
      <c r="BZ110" s="192"/>
      <c r="CA110" s="192"/>
      <c r="CB110" s="192"/>
      <c r="CC110" s="192"/>
      <c r="CD110" s="192"/>
      <c r="CE110" s="192"/>
      <c r="CF110" s="192"/>
      <c r="CG110" s="192"/>
      <c r="CH110" s="280"/>
      <c r="CI110" s="192"/>
      <c r="CJ110" s="192"/>
      <c r="CK110" s="192"/>
      <c r="CL110" s="192"/>
      <c r="CM110" s="192"/>
      <c r="CN110" s="192"/>
      <c r="CO110" s="192"/>
      <c r="CP110" s="192"/>
      <c r="CQ110" s="192"/>
      <c r="CR110" s="192"/>
      <c r="CS110" s="192"/>
      <c r="CT110" s="192"/>
      <c r="CU110" s="192"/>
      <c r="CV110" s="192"/>
      <c r="CW110" s="192"/>
      <c r="CX110" s="192"/>
      <c r="CY110" s="192"/>
      <c r="CZ110" s="192"/>
      <c r="DA110" s="192"/>
      <c r="DB110" s="192"/>
      <c r="DC110" s="192"/>
      <c r="DD110" s="192"/>
      <c r="DE110" s="192"/>
      <c r="DF110" s="192"/>
      <c r="DG110" s="192"/>
      <c r="DH110" s="192"/>
      <c r="DI110" s="192"/>
      <c r="DJ110" s="192"/>
      <c r="DK110" s="192"/>
      <c r="DL110" s="192"/>
      <c r="DM110" s="267"/>
      <c r="DN110" s="192"/>
      <c r="DO110" s="192"/>
      <c r="DP110" s="192"/>
      <c r="DQ110" s="192"/>
      <c r="DR110" s="192"/>
      <c r="DS110" s="192"/>
      <c r="DT110" s="192"/>
      <c r="DU110" s="192"/>
      <c r="DV110" s="192"/>
      <c r="DW110" s="192"/>
      <c r="DX110" s="192"/>
      <c r="DY110" s="192"/>
      <c r="DZ110" s="192"/>
      <c r="EA110" s="192"/>
      <c r="EB110" s="192"/>
      <c r="EC110" s="192"/>
      <c r="ED110" s="192"/>
      <c r="EE110" s="192"/>
      <c r="EF110" s="192"/>
      <c r="EG110" s="192"/>
      <c r="EH110" s="192"/>
      <c r="EI110" s="192"/>
      <c r="EJ110" s="192"/>
      <c r="EK110" s="192"/>
      <c r="EL110" s="192"/>
      <c r="EM110" s="192"/>
      <c r="EN110" s="192"/>
      <c r="EO110" s="192"/>
      <c r="EP110" s="192"/>
      <c r="EQ110" s="192"/>
      <c r="ER110" s="251"/>
      <c r="ES110" s="252"/>
      <c r="ET110" s="199"/>
      <c r="EU110" s="199"/>
      <c r="EV110" s="199"/>
      <c r="EW110" s="199"/>
      <c r="EX110" s="199"/>
      <c r="EY110" s="199"/>
      <c r="EZ110" s="199"/>
      <c r="FA110" s="199"/>
      <c r="FB110" s="199"/>
    </row>
    <row r="111" spans="1:158" ht="24.75" customHeight="1" x14ac:dyDescent="0.25">
      <c r="A111" s="199"/>
      <c r="B111" s="199"/>
      <c r="C111" s="199"/>
      <c r="D111" s="195"/>
      <c r="E111" s="195"/>
      <c r="F111" s="195"/>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c r="BR111" s="192"/>
      <c r="BS111" s="192"/>
      <c r="BT111" s="192"/>
      <c r="BU111" s="192"/>
      <c r="BV111" s="192"/>
      <c r="BW111" s="192"/>
      <c r="BX111" s="192"/>
      <c r="BY111" s="192"/>
      <c r="BZ111" s="192"/>
      <c r="CA111" s="192"/>
      <c r="CB111" s="192"/>
      <c r="CC111" s="192"/>
      <c r="CD111" s="192"/>
      <c r="CE111" s="192"/>
      <c r="CF111" s="192"/>
      <c r="CG111" s="192"/>
      <c r="CH111" s="283"/>
      <c r="CI111" s="192"/>
      <c r="CJ111" s="192"/>
      <c r="CK111" s="192"/>
      <c r="CL111" s="192"/>
      <c r="CM111" s="192"/>
      <c r="CN111" s="192"/>
      <c r="CO111" s="192"/>
      <c r="CP111" s="192"/>
      <c r="CQ111" s="192"/>
      <c r="CR111" s="192"/>
      <c r="CS111" s="192"/>
      <c r="CT111" s="192"/>
      <c r="CU111" s="192"/>
      <c r="CV111" s="192"/>
      <c r="CW111" s="192"/>
      <c r="CX111" s="192"/>
      <c r="CY111" s="192"/>
      <c r="CZ111" s="192"/>
      <c r="DA111" s="192"/>
      <c r="DB111" s="192"/>
      <c r="DC111" s="192"/>
      <c r="DD111" s="192"/>
      <c r="DE111" s="192"/>
      <c r="DF111" s="192"/>
      <c r="DG111" s="192"/>
      <c r="DH111" s="192"/>
      <c r="DI111" s="192"/>
      <c r="DJ111" s="192"/>
      <c r="DK111" s="192"/>
      <c r="DL111" s="192"/>
      <c r="DM111" s="267"/>
      <c r="DN111" s="192"/>
      <c r="DO111" s="192"/>
      <c r="DP111" s="192"/>
      <c r="DQ111" s="192"/>
      <c r="DR111" s="192"/>
      <c r="DS111" s="192"/>
      <c r="DT111" s="192"/>
      <c r="DU111" s="192"/>
      <c r="DV111" s="192"/>
      <c r="DW111" s="192"/>
      <c r="DX111" s="192"/>
      <c r="DY111" s="192"/>
      <c r="DZ111" s="192"/>
      <c r="EA111" s="192"/>
      <c r="EB111" s="192"/>
      <c r="EC111" s="192"/>
      <c r="ED111" s="192"/>
      <c r="EE111" s="192"/>
      <c r="EF111" s="192"/>
      <c r="EG111" s="192"/>
      <c r="EH111" s="192"/>
      <c r="EI111" s="192"/>
      <c r="EJ111" s="192"/>
      <c r="EK111" s="192"/>
      <c r="EL111" s="192"/>
      <c r="EM111" s="192"/>
      <c r="EN111" s="192"/>
      <c r="EO111" s="192"/>
      <c r="EP111" s="192"/>
      <c r="EQ111" s="192"/>
      <c r="ER111" s="251"/>
      <c r="ES111" s="252"/>
      <c r="ET111" s="199"/>
      <c r="EU111" s="199"/>
      <c r="EV111" s="199"/>
      <c r="EW111" s="199"/>
      <c r="EX111" s="199"/>
      <c r="EY111" s="199"/>
      <c r="EZ111" s="199"/>
      <c r="FA111" s="199"/>
      <c r="FB111" s="199"/>
    </row>
    <row r="112" spans="1:158" ht="24.75" customHeight="1" x14ac:dyDescent="0.25">
      <c r="A112" s="199"/>
      <c r="B112" s="199"/>
      <c r="C112" s="199"/>
      <c r="D112" s="195"/>
      <c r="E112" s="195"/>
      <c r="F112" s="195"/>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c r="BR112" s="192"/>
      <c r="BS112" s="192"/>
      <c r="BT112" s="192"/>
      <c r="BU112" s="192"/>
      <c r="BV112" s="192"/>
      <c r="BW112" s="192"/>
      <c r="BX112" s="192"/>
      <c r="BY112" s="192"/>
      <c r="BZ112" s="192"/>
      <c r="CA112" s="192"/>
      <c r="CB112" s="192"/>
      <c r="CC112" s="249"/>
      <c r="CD112" s="249"/>
      <c r="CE112" s="249"/>
      <c r="CF112" s="192"/>
      <c r="CG112" s="192"/>
      <c r="CH112" s="192"/>
      <c r="CI112" s="192"/>
      <c r="CJ112" s="192"/>
      <c r="CK112" s="192"/>
      <c r="CL112" s="192"/>
      <c r="CM112" s="192"/>
      <c r="CN112" s="192"/>
      <c r="CO112" s="192"/>
      <c r="CP112" s="192"/>
      <c r="CQ112" s="192"/>
      <c r="CR112" s="192"/>
      <c r="CS112" s="192"/>
      <c r="CT112" s="192"/>
      <c r="CU112" s="192"/>
      <c r="CV112" s="192"/>
      <c r="CW112" s="192"/>
      <c r="CX112" s="192"/>
      <c r="CY112" s="192"/>
      <c r="CZ112" s="192"/>
      <c r="DA112" s="192"/>
      <c r="DB112" s="192"/>
      <c r="DC112" s="192"/>
      <c r="DD112" s="192"/>
      <c r="DE112" s="192"/>
      <c r="DF112" s="192"/>
      <c r="DG112" s="192"/>
      <c r="DH112" s="192"/>
      <c r="DI112" s="192"/>
      <c r="DJ112" s="192"/>
      <c r="DK112" s="192"/>
      <c r="DL112" s="192"/>
      <c r="DM112" s="267"/>
      <c r="DN112" s="192"/>
      <c r="DO112" s="192"/>
      <c r="DP112" s="192"/>
      <c r="DQ112" s="192"/>
      <c r="DR112" s="192"/>
      <c r="DS112" s="192"/>
      <c r="DT112" s="192"/>
      <c r="DU112" s="192"/>
      <c r="DV112" s="192"/>
      <c r="DW112" s="192"/>
      <c r="DX112" s="192"/>
      <c r="DY112" s="192"/>
      <c r="DZ112" s="192"/>
      <c r="EA112" s="192"/>
      <c r="EB112" s="192"/>
      <c r="EC112" s="192"/>
      <c r="ED112" s="192"/>
      <c r="EE112" s="192"/>
      <c r="EF112" s="192"/>
      <c r="EG112" s="192"/>
      <c r="EH112" s="192"/>
      <c r="EI112" s="192"/>
      <c r="EJ112" s="192"/>
      <c r="EK112" s="192"/>
      <c r="EL112" s="192"/>
      <c r="EM112" s="192"/>
      <c r="EN112" s="192"/>
      <c r="EO112" s="192"/>
      <c r="EP112" s="192"/>
      <c r="EQ112" s="192"/>
      <c r="ER112" s="251"/>
      <c r="ES112" s="252"/>
      <c r="ET112" s="199"/>
      <c r="EU112" s="199"/>
      <c r="EV112" s="199"/>
      <c r="EW112" s="199"/>
      <c r="EX112" s="199"/>
      <c r="EY112" s="199"/>
      <c r="EZ112" s="199"/>
      <c r="FA112" s="199"/>
      <c r="FB112" s="199"/>
    </row>
    <row r="113" spans="1:158" ht="24.75" customHeight="1" x14ac:dyDescent="0.25">
      <c r="A113" s="199"/>
      <c r="B113" s="199"/>
      <c r="C113" s="199"/>
      <c r="D113" s="195"/>
      <c r="E113" s="195"/>
      <c r="F113" s="195"/>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192"/>
      <c r="BS113" s="192"/>
      <c r="BT113" s="192"/>
      <c r="BU113" s="192"/>
      <c r="BV113" s="192"/>
      <c r="BW113" s="192"/>
      <c r="BX113" s="192"/>
      <c r="BY113" s="192"/>
      <c r="BZ113" s="192"/>
      <c r="CA113" s="192"/>
      <c r="CB113" s="192"/>
      <c r="CC113" s="249"/>
      <c r="CD113" s="249"/>
      <c r="CE113" s="249"/>
      <c r="CF113" s="192"/>
      <c r="CG113" s="192"/>
      <c r="CH113" s="192"/>
      <c r="CI113" s="192"/>
      <c r="CJ113" s="192"/>
      <c r="CK113" s="192"/>
      <c r="CL113" s="192"/>
      <c r="CM113" s="192"/>
      <c r="CN113" s="192"/>
      <c r="CO113" s="192"/>
      <c r="CP113" s="192"/>
      <c r="CQ113" s="192"/>
      <c r="CR113" s="192"/>
      <c r="CS113" s="192"/>
      <c r="CT113" s="192"/>
      <c r="CU113" s="192"/>
      <c r="CV113" s="192"/>
      <c r="CW113" s="192"/>
      <c r="CX113" s="192"/>
      <c r="CY113" s="192"/>
      <c r="CZ113" s="192"/>
      <c r="DA113" s="192"/>
      <c r="DB113" s="192"/>
      <c r="DC113" s="192"/>
      <c r="DD113" s="192"/>
      <c r="DE113" s="192"/>
      <c r="DF113" s="192"/>
      <c r="DG113" s="192"/>
      <c r="DH113" s="192"/>
      <c r="DI113" s="192"/>
      <c r="DJ113" s="192"/>
      <c r="DK113" s="192"/>
      <c r="DL113" s="192"/>
      <c r="DM113" s="192"/>
      <c r="DN113" s="192"/>
      <c r="DO113" s="192"/>
      <c r="DP113" s="192"/>
      <c r="DQ113" s="192"/>
      <c r="DR113" s="192"/>
      <c r="DS113" s="192"/>
      <c r="DT113" s="192"/>
      <c r="DU113" s="192"/>
      <c r="DV113" s="192"/>
      <c r="DW113" s="192"/>
      <c r="DX113" s="192"/>
      <c r="DY113" s="192"/>
      <c r="DZ113" s="192"/>
      <c r="EA113" s="192"/>
      <c r="EB113" s="192"/>
      <c r="EC113" s="192"/>
      <c r="ED113" s="192"/>
      <c r="EE113" s="192"/>
      <c r="EF113" s="192"/>
      <c r="EG113" s="192"/>
      <c r="EH113" s="192"/>
      <c r="EI113" s="192"/>
      <c r="EJ113" s="192"/>
      <c r="EK113" s="192"/>
      <c r="EL113" s="192"/>
      <c r="EM113" s="192"/>
      <c r="EN113" s="192"/>
      <c r="EO113" s="192"/>
      <c r="EP113" s="192"/>
      <c r="EQ113" s="192"/>
      <c r="ER113" s="251"/>
      <c r="ES113" s="252"/>
      <c r="ET113" s="199"/>
      <c r="EU113" s="199"/>
      <c r="EV113" s="199"/>
      <c r="EW113" s="199"/>
      <c r="EX113" s="199"/>
      <c r="EY113" s="199"/>
      <c r="EZ113" s="199"/>
      <c r="FA113" s="199"/>
      <c r="FB113" s="199"/>
    </row>
    <row r="114" spans="1:158" ht="24.75" customHeight="1" x14ac:dyDescent="0.25">
      <c r="A114" s="199"/>
      <c r="B114" s="199"/>
      <c r="C114" s="199"/>
      <c r="D114" s="195"/>
      <c r="E114" s="195"/>
      <c r="F114" s="195"/>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c r="BR114" s="192"/>
      <c r="BS114" s="192"/>
      <c r="BT114" s="192"/>
      <c r="BU114" s="192"/>
      <c r="BV114" s="192"/>
      <c r="BW114" s="192"/>
      <c r="BX114" s="192"/>
      <c r="BY114" s="192"/>
      <c r="BZ114" s="192"/>
      <c r="CA114" s="192"/>
      <c r="CB114" s="192"/>
      <c r="CC114" s="249"/>
      <c r="CD114" s="249"/>
      <c r="CE114" s="249"/>
      <c r="CF114" s="192"/>
      <c r="CG114" s="249"/>
      <c r="CH114" s="192"/>
      <c r="CI114" s="192"/>
      <c r="CJ114" s="192"/>
      <c r="CK114" s="192"/>
      <c r="CL114" s="192"/>
      <c r="CM114" s="192"/>
      <c r="CN114" s="192"/>
      <c r="CO114" s="192"/>
      <c r="CP114" s="192"/>
      <c r="CQ114" s="192"/>
      <c r="CR114" s="192"/>
      <c r="CS114" s="192"/>
      <c r="CT114" s="192"/>
      <c r="CU114" s="192"/>
      <c r="CV114" s="192"/>
      <c r="CW114" s="192"/>
      <c r="CX114" s="192"/>
      <c r="CY114" s="192"/>
      <c r="CZ114" s="192"/>
      <c r="DA114" s="192"/>
      <c r="DB114" s="192"/>
      <c r="DC114" s="192"/>
      <c r="DD114" s="192"/>
      <c r="DE114" s="192"/>
      <c r="DF114" s="192"/>
      <c r="DG114" s="192"/>
      <c r="DH114" s="192"/>
      <c r="DI114" s="192"/>
      <c r="DJ114" s="192"/>
      <c r="DK114" s="192"/>
      <c r="DL114" s="192"/>
      <c r="DM114" s="192"/>
      <c r="DN114" s="192"/>
      <c r="DO114" s="192"/>
      <c r="DP114" s="192"/>
      <c r="DQ114" s="192"/>
      <c r="DR114" s="192"/>
      <c r="DS114" s="192"/>
      <c r="DT114" s="192"/>
      <c r="DU114" s="192"/>
      <c r="DV114" s="192"/>
      <c r="DW114" s="192"/>
      <c r="DX114" s="192"/>
      <c r="DY114" s="192"/>
      <c r="DZ114" s="192"/>
      <c r="EA114" s="192"/>
      <c r="EB114" s="192"/>
      <c r="EC114" s="192"/>
      <c r="ED114" s="192"/>
      <c r="EE114" s="192"/>
      <c r="EF114" s="192"/>
      <c r="EG114" s="192"/>
      <c r="EH114" s="192"/>
      <c r="EI114" s="192"/>
      <c r="EJ114" s="192"/>
      <c r="EK114" s="192"/>
      <c r="EL114" s="192"/>
      <c r="EM114" s="192"/>
      <c r="EN114" s="192"/>
      <c r="EO114" s="192"/>
      <c r="EP114" s="192"/>
      <c r="EQ114" s="192"/>
      <c r="ER114" s="251"/>
      <c r="ES114" s="252"/>
      <c r="ET114" s="199"/>
      <c r="EU114" s="199"/>
      <c r="EV114" s="199"/>
      <c r="EW114" s="199"/>
      <c r="EX114" s="199"/>
      <c r="EY114" s="199"/>
      <c r="EZ114" s="199"/>
      <c r="FA114" s="199"/>
      <c r="FB114" s="199"/>
    </row>
    <row r="115" spans="1:158" ht="24.75" customHeight="1" x14ac:dyDescent="0.25">
      <c r="A115" s="199"/>
      <c r="B115" s="199"/>
      <c r="C115" s="199"/>
      <c r="D115" s="195"/>
      <c r="E115" s="195"/>
      <c r="F115" s="195"/>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282"/>
      <c r="BK115" s="282"/>
      <c r="BL115" s="282"/>
      <c r="BM115" s="282"/>
      <c r="BN115" s="192"/>
      <c r="BO115" s="192"/>
      <c r="BP115" s="192"/>
      <c r="BQ115" s="192"/>
      <c r="BR115" s="192"/>
      <c r="BS115" s="192"/>
      <c r="BT115" s="192"/>
      <c r="BU115" s="192"/>
      <c r="BV115" s="192"/>
      <c r="BW115" s="192"/>
      <c r="BX115" s="192"/>
      <c r="BY115" s="192"/>
      <c r="BZ115" s="192"/>
      <c r="CA115" s="192"/>
      <c r="CB115" s="192"/>
      <c r="CC115" s="249"/>
      <c r="CD115" s="249"/>
      <c r="CE115" s="249"/>
      <c r="CF115" s="192"/>
      <c r="CG115" s="192"/>
      <c r="CH115" s="192"/>
      <c r="CI115" s="192"/>
      <c r="CJ115" s="192"/>
      <c r="CK115" s="192"/>
      <c r="CL115" s="192"/>
      <c r="CM115" s="192"/>
      <c r="CN115" s="192"/>
      <c r="CO115" s="192"/>
      <c r="CP115" s="192"/>
      <c r="CQ115" s="192"/>
      <c r="CR115" s="192"/>
      <c r="CS115" s="192"/>
      <c r="CT115" s="192"/>
      <c r="CU115" s="192"/>
      <c r="CV115" s="192"/>
      <c r="CW115" s="192"/>
      <c r="CX115" s="192"/>
      <c r="CY115" s="192"/>
      <c r="CZ115" s="192"/>
      <c r="DA115" s="192"/>
      <c r="DB115" s="192"/>
      <c r="DC115" s="192"/>
      <c r="DD115" s="192"/>
      <c r="DE115" s="192"/>
      <c r="DF115" s="192"/>
      <c r="DG115" s="192"/>
      <c r="DH115" s="192"/>
      <c r="DI115" s="192"/>
      <c r="DJ115" s="192"/>
      <c r="DK115" s="192"/>
      <c r="DL115" s="192"/>
      <c r="DM115" s="192"/>
      <c r="DN115" s="192"/>
      <c r="DO115" s="192"/>
      <c r="DP115" s="192"/>
      <c r="DQ115" s="192"/>
      <c r="DR115" s="192"/>
      <c r="DS115" s="192"/>
      <c r="DT115" s="192"/>
      <c r="DU115" s="192"/>
      <c r="DV115" s="192"/>
      <c r="DW115" s="192"/>
      <c r="DX115" s="192"/>
      <c r="DY115" s="192"/>
      <c r="DZ115" s="192"/>
      <c r="EA115" s="192"/>
      <c r="EB115" s="192"/>
      <c r="EC115" s="192"/>
      <c r="ED115" s="192"/>
      <c r="EE115" s="192"/>
      <c r="EF115" s="192"/>
      <c r="EG115" s="192"/>
      <c r="EH115" s="192"/>
      <c r="EI115" s="192"/>
      <c r="EJ115" s="192"/>
      <c r="EK115" s="192"/>
      <c r="EL115" s="192"/>
      <c r="EM115" s="192"/>
      <c r="EN115" s="192"/>
      <c r="EO115" s="192"/>
      <c r="EP115" s="192"/>
      <c r="EQ115" s="192"/>
      <c r="ER115" s="251"/>
      <c r="ES115" s="252"/>
      <c r="ET115" s="199"/>
      <c r="EU115" s="199"/>
      <c r="EV115" s="199"/>
      <c r="EW115" s="199"/>
      <c r="EX115" s="199"/>
      <c r="EY115" s="199"/>
      <c r="EZ115" s="199"/>
      <c r="FA115" s="199"/>
      <c r="FB115" s="199"/>
    </row>
    <row r="116" spans="1:158" ht="24.75" customHeight="1" x14ac:dyDescent="0.25">
      <c r="A116" s="199"/>
      <c r="B116" s="199"/>
      <c r="C116" s="199"/>
      <c r="D116" s="195"/>
      <c r="E116" s="195"/>
      <c r="F116" s="195"/>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282"/>
      <c r="BL116" s="282"/>
      <c r="BM116" s="282"/>
      <c r="BN116" s="282"/>
      <c r="BO116" s="282"/>
      <c r="BP116" s="282"/>
      <c r="BQ116" s="192"/>
      <c r="BR116" s="282"/>
      <c r="BS116" s="192"/>
      <c r="BT116" s="282"/>
      <c r="BU116" s="192"/>
      <c r="BV116" s="282"/>
      <c r="BW116" s="192"/>
      <c r="BX116" s="282"/>
      <c r="BY116" s="192"/>
      <c r="BZ116" s="282"/>
      <c r="CA116" s="192"/>
      <c r="CB116" s="282"/>
      <c r="CC116" s="249"/>
      <c r="CD116" s="249"/>
      <c r="CE116" s="249"/>
      <c r="CF116" s="192"/>
      <c r="CG116" s="192"/>
      <c r="CH116" s="192"/>
      <c r="CI116" s="192"/>
      <c r="CJ116" s="192"/>
      <c r="CK116" s="192"/>
      <c r="CL116" s="192"/>
      <c r="CM116" s="192"/>
      <c r="CN116" s="192"/>
      <c r="CO116" s="192"/>
      <c r="CP116" s="192"/>
      <c r="CQ116" s="192"/>
      <c r="CR116" s="192"/>
      <c r="CS116" s="192"/>
      <c r="CT116" s="192"/>
      <c r="CU116" s="192"/>
      <c r="CV116" s="192"/>
      <c r="CW116" s="192"/>
      <c r="CX116" s="192"/>
      <c r="CY116" s="192"/>
      <c r="CZ116" s="192"/>
      <c r="DA116" s="192"/>
      <c r="DB116" s="192"/>
      <c r="DC116" s="192"/>
      <c r="DD116" s="192"/>
      <c r="DE116" s="192"/>
      <c r="DF116" s="192"/>
      <c r="DG116" s="192"/>
      <c r="DH116" s="192"/>
      <c r="DI116" s="192"/>
      <c r="DJ116" s="192"/>
      <c r="DK116" s="192"/>
      <c r="DL116" s="192"/>
      <c r="DM116" s="192"/>
      <c r="DN116" s="192"/>
      <c r="DO116" s="192"/>
      <c r="DP116" s="192"/>
      <c r="DQ116" s="192"/>
      <c r="DR116" s="192"/>
      <c r="DS116" s="192"/>
      <c r="DT116" s="192"/>
      <c r="DU116" s="192"/>
      <c r="DV116" s="192"/>
      <c r="DW116" s="192"/>
      <c r="DX116" s="192"/>
      <c r="DY116" s="192"/>
      <c r="DZ116" s="192"/>
      <c r="EA116" s="192"/>
      <c r="EB116" s="192"/>
      <c r="EC116" s="192"/>
      <c r="ED116" s="192"/>
      <c r="EE116" s="192"/>
      <c r="EF116" s="192"/>
      <c r="EG116" s="192"/>
      <c r="EH116" s="192"/>
      <c r="EI116" s="192"/>
      <c r="EJ116" s="192"/>
      <c r="EK116" s="192"/>
      <c r="EL116" s="192"/>
      <c r="EM116" s="192"/>
      <c r="EN116" s="192"/>
      <c r="EO116" s="192"/>
      <c r="EP116" s="192"/>
      <c r="EQ116" s="192"/>
      <c r="ER116" s="251"/>
      <c r="ES116" s="252"/>
      <c r="ET116" s="199"/>
      <c r="EU116" s="199"/>
      <c r="EV116" s="199"/>
      <c r="EW116" s="199"/>
      <c r="EX116" s="199"/>
      <c r="EY116" s="199"/>
      <c r="EZ116" s="199"/>
      <c r="FA116" s="199"/>
      <c r="FB116" s="199"/>
    </row>
    <row r="117" spans="1:158" ht="24.75" customHeight="1" x14ac:dyDescent="0.25">
      <c r="A117" s="199"/>
      <c r="B117" s="199"/>
      <c r="C117" s="199"/>
      <c r="D117" s="195"/>
      <c r="E117" s="195"/>
      <c r="F117" s="195"/>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282"/>
      <c r="BM117" s="282"/>
      <c r="BN117" s="282"/>
      <c r="BO117" s="282"/>
      <c r="BP117" s="282"/>
      <c r="BQ117" s="192"/>
      <c r="BR117" s="282"/>
      <c r="BS117" s="192"/>
      <c r="BT117" s="282"/>
      <c r="BU117" s="192"/>
      <c r="BV117" s="282"/>
      <c r="BW117" s="192"/>
      <c r="BX117" s="282"/>
      <c r="BY117" s="192"/>
      <c r="BZ117" s="282"/>
      <c r="CA117" s="192"/>
      <c r="CB117" s="282"/>
      <c r="CC117" s="249"/>
      <c r="CD117" s="249"/>
      <c r="CE117" s="192"/>
      <c r="CF117" s="192"/>
      <c r="CG117" s="192"/>
      <c r="CH117" s="192"/>
      <c r="CI117" s="192"/>
      <c r="CJ117" s="192"/>
      <c r="CK117" s="192"/>
      <c r="CL117" s="192"/>
      <c r="CM117" s="192"/>
      <c r="CN117" s="192"/>
      <c r="CO117" s="192"/>
      <c r="CP117" s="192"/>
      <c r="CQ117" s="192"/>
      <c r="CR117" s="192"/>
      <c r="CS117" s="192"/>
      <c r="CT117" s="192"/>
      <c r="CU117" s="192"/>
      <c r="CV117" s="192"/>
      <c r="CW117" s="192"/>
      <c r="CX117" s="192"/>
      <c r="CY117" s="192"/>
      <c r="CZ117" s="192"/>
      <c r="DA117" s="192"/>
      <c r="DB117" s="192"/>
      <c r="DC117" s="192"/>
      <c r="DD117" s="192"/>
      <c r="DE117" s="192"/>
      <c r="DF117" s="192"/>
      <c r="DG117" s="192"/>
      <c r="DH117" s="192"/>
      <c r="DI117" s="192"/>
      <c r="DJ117" s="192"/>
      <c r="DK117" s="192"/>
      <c r="DL117" s="192"/>
      <c r="DM117" s="192"/>
      <c r="DN117" s="192"/>
      <c r="DO117" s="192"/>
      <c r="DP117" s="192"/>
      <c r="DQ117" s="192"/>
      <c r="DR117" s="192"/>
      <c r="DS117" s="192"/>
      <c r="DT117" s="192"/>
      <c r="DU117" s="192"/>
      <c r="DV117" s="192"/>
      <c r="DW117" s="192"/>
      <c r="DX117" s="192"/>
      <c r="DY117" s="192"/>
      <c r="DZ117" s="192"/>
      <c r="EA117" s="192"/>
      <c r="EB117" s="192"/>
      <c r="EC117" s="192"/>
      <c r="ED117" s="192"/>
      <c r="EE117" s="192"/>
      <c r="EF117" s="192"/>
      <c r="EG117" s="192"/>
      <c r="EH117" s="192"/>
      <c r="EI117" s="192"/>
      <c r="EJ117" s="192"/>
      <c r="EK117" s="192"/>
      <c r="EL117" s="192"/>
      <c r="EM117" s="192"/>
      <c r="EN117" s="192"/>
      <c r="EO117" s="192"/>
      <c r="EP117" s="192"/>
      <c r="EQ117" s="192"/>
      <c r="ER117" s="251"/>
      <c r="ES117" s="252"/>
      <c r="ET117" s="199"/>
      <c r="EU117" s="199"/>
      <c r="EV117" s="199"/>
      <c r="EW117" s="199"/>
      <c r="EX117" s="199"/>
      <c r="EY117" s="199"/>
      <c r="EZ117" s="199"/>
      <c r="FA117" s="199"/>
      <c r="FB117" s="199"/>
    </row>
    <row r="118" spans="1:158" ht="24.75" customHeight="1" x14ac:dyDescent="0.25">
      <c r="A118" s="199"/>
      <c r="B118" s="199"/>
      <c r="C118" s="199"/>
      <c r="D118" s="195"/>
      <c r="E118" s="195"/>
      <c r="F118" s="195"/>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282"/>
      <c r="BM118" s="282"/>
      <c r="BN118" s="282"/>
      <c r="BO118" s="282"/>
      <c r="BP118" s="282"/>
      <c r="BQ118" s="192"/>
      <c r="BR118" s="282"/>
      <c r="BS118" s="192"/>
      <c r="BT118" s="282"/>
      <c r="BU118" s="192"/>
      <c r="BV118" s="282"/>
      <c r="BW118" s="192"/>
      <c r="BX118" s="282"/>
      <c r="BY118" s="192"/>
      <c r="BZ118" s="282"/>
      <c r="CA118" s="192"/>
      <c r="CB118" s="282"/>
      <c r="CC118" s="192"/>
      <c r="CD118" s="192"/>
      <c r="CE118" s="192"/>
      <c r="CF118" s="259"/>
      <c r="CG118" s="192"/>
      <c r="CH118" s="192"/>
      <c r="CI118" s="192"/>
      <c r="CJ118" s="192"/>
      <c r="CK118" s="192"/>
      <c r="CL118" s="192"/>
      <c r="CM118" s="192"/>
      <c r="CN118" s="192"/>
      <c r="CO118" s="192"/>
      <c r="CP118" s="192"/>
      <c r="CQ118" s="192"/>
      <c r="CR118" s="192"/>
      <c r="CS118" s="192"/>
      <c r="CT118" s="192"/>
      <c r="CU118" s="192"/>
      <c r="CV118" s="192"/>
      <c r="CW118" s="192"/>
      <c r="CX118" s="192"/>
      <c r="CY118" s="192"/>
      <c r="CZ118" s="192"/>
      <c r="DA118" s="192"/>
      <c r="DB118" s="192"/>
      <c r="DC118" s="192"/>
      <c r="DD118" s="192"/>
      <c r="DE118" s="192"/>
      <c r="DF118" s="192"/>
      <c r="DG118" s="192"/>
      <c r="DH118" s="192"/>
      <c r="DI118" s="192"/>
      <c r="DJ118" s="192"/>
      <c r="DK118" s="192"/>
      <c r="DL118" s="192"/>
      <c r="DM118" s="192"/>
      <c r="DN118" s="192"/>
      <c r="DO118" s="192"/>
      <c r="DP118" s="192"/>
      <c r="DQ118" s="192"/>
      <c r="DR118" s="192"/>
      <c r="DS118" s="192"/>
      <c r="DT118" s="192"/>
      <c r="DU118" s="192"/>
      <c r="DV118" s="192"/>
      <c r="DW118" s="192"/>
      <c r="DX118" s="192"/>
      <c r="DY118" s="192"/>
      <c r="DZ118" s="192"/>
      <c r="EA118" s="192"/>
      <c r="EB118" s="192"/>
      <c r="EC118" s="192"/>
      <c r="ED118" s="192"/>
      <c r="EE118" s="192"/>
      <c r="EF118" s="192"/>
      <c r="EG118" s="192"/>
      <c r="EH118" s="192"/>
      <c r="EI118" s="192"/>
      <c r="EJ118" s="192"/>
      <c r="EK118" s="192"/>
      <c r="EL118" s="192"/>
      <c r="EM118" s="192"/>
      <c r="EN118" s="192"/>
      <c r="EO118" s="192"/>
      <c r="EP118" s="192"/>
      <c r="EQ118" s="192"/>
      <c r="ER118" s="251"/>
      <c r="ES118" s="252"/>
      <c r="ET118" s="199"/>
      <c r="EU118" s="199"/>
      <c r="EV118" s="199"/>
      <c r="EW118" s="199"/>
      <c r="EX118" s="199"/>
      <c r="EY118" s="199"/>
      <c r="EZ118" s="199"/>
      <c r="FA118" s="199"/>
      <c r="FB118" s="199"/>
    </row>
    <row r="119" spans="1:158" ht="24.75" customHeight="1" x14ac:dyDescent="0.25">
      <c r="A119" s="199"/>
      <c r="B119" s="199"/>
      <c r="C119" s="199"/>
      <c r="D119" s="195"/>
      <c r="E119" s="195"/>
      <c r="F119" s="195"/>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282"/>
      <c r="BM119" s="282"/>
      <c r="BN119" s="282"/>
      <c r="BO119" s="282"/>
      <c r="BP119" s="282"/>
      <c r="BQ119" s="192"/>
      <c r="BR119" s="282"/>
      <c r="BS119" s="192"/>
      <c r="BT119" s="282"/>
      <c r="BU119" s="192"/>
      <c r="BV119" s="282"/>
      <c r="BW119" s="192"/>
      <c r="BX119" s="282"/>
      <c r="BY119" s="192"/>
      <c r="BZ119" s="282"/>
      <c r="CA119" s="192"/>
      <c r="CB119" s="282"/>
      <c r="CC119" s="192"/>
      <c r="CD119" s="192"/>
      <c r="CE119" s="192"/>
      <c r="CF119" s="192"/>
      <c r="CG119" s="192"/>
      <c r="CH119" s="192"/>
      <c r="CI119" s="192"/>
      <c r="CJ119" s="192"/>
      <c r="CK119" s="259"/>
      <c r="CL119" s="192"/>
      <c r="CM119" s="192"/>
      <c r="CN119" s="192"/>
      <c r="CO119" s="192"/>
      <c r="CP119" s="192"/>
      <c r="CQ119" s="192"/>
      <c r="CR119" s="192"/>
      <c r="CS119" s="192"/>
      <c r="CT119" s="192"/>
      <c r="CU119" s="192"/>
      <c r="CV119" s="192"/>
      <c r="CW119" s="192"/>
      <c r="CX119" s="192"/>
      <c r="CY119" s="192"/>
      <c r="CZ119" s="192"/>
      <c r="DA119" s="192"/>
      <c r="DB119" s="192"/>
      <c r="DC119" s="192"/>
      <c r="DD119" s="192"/>
      <c r="DE119" s="192"/>
      <c r="DF119" s="192"/>
      <c r="DG119" s="192"/>
      <c r="DH119" s="192"/>
      <c r="DI119" s="249"/>
      <c r="DJ119" s="192"/>
      <c r="DK119" s="284"/>
      <c r="DL119" s="192"/>
      <c r="DM119" s="285"/>
      <c r="DN119" s="259"/>
      <c r="DO119" s="192"/>
      <c r="DP119" s="192"/>
      <c r="DQ119" s="192"/>
      <c r="DR119" s="192"/>
      <c r="DS119" s="192"/>
      <c r="DT119" s="192"/>
      <c r="DU119" s="192"/>
      <c r="DV119" s="192"/>
      <c r="DW119" s="192"/>
      <c r="DX119" s="192"/>
      <c r="DY119" s="192"/>
      <c r="DZ119" s="192"/>
      <c r="EA119" s="192"/>
      <c r="EB119" s="192"/>
      <c r="EC119" s="192"/>
      <c r="ED119" s="192"/>
      <c r="EE119" s="192"/>
      <c r="EF119" s="192"/>
      <c r="EG119" s="192"/>
      <c r="EH119" s="192"/>
      <c r="EI119" s="192"/>
      <c r="EJ119" s="192"/>
      <c r="EK119" s="192"/>
      <c r="EL119" s="192"/>
      <c r="EM119" s="192"/>
      <c r="EN119" s="192"/>
      <c r="EO119" s="192"/>
      <c r="EP119" s="192"/>
      <c r="EQ119" s="192"/>
      <c r="ER119" s="251"/>
      <c r="ES119" s="252"/>
      <c r="ET119" s="199"/>
      <c r="EU119" s="199"/>
      <c r="EV119" s="199"/>
      <c r="EW119" s="199"/>
      <c r="EX119" s="199"/>
      <c r="EY119" s="199"/>
      <c r="EZ119" s="199"/>
      <c r="FA119" s="199"/>
      <c r="FB119" s="199"/>
    </row>
    <row r="120" spans="1:158" ht="24.75" customHeight="1" x14ac:dyDescent="0.25">
      <c r="A120" s="199"/>
      <c r="B120" s="199"/>
      <c r="C120" s="199"/>
      <c r="D120" s="195"/>
      <c r="E120" s="195"/>
      <c r="F120" s="195"/>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282"/>
      <c r="BM120" s="282"/>
      <c r="BN120" s="282"/>
      <c r="BO120" s="282"/>
      <c r="BP120" s="282"/>
      <c r="BQ120" s="192"/>
      <c r="BR120" s="282"/>
      <c r="BS120" s="192"/>
      <c r="BT120" s="282"/>
      <c r="BU120" s="192"/>
      <c r="BV120" s="282"/>
      <c r="BW120" s="192"/>
      <c r="BX120" s="282"/>
      <c r="BY120" s="192"/>
      <c r="BZ120" s="282"/>
      <c r="CA120" s="192"/>
      <c r="CB120" s="282"/>
      <c r="CC120" s="192"/>
      <c r="CD120" s="192"/>
      <c r="CE120" s="192"/>
      <c r="CF120" s="192"/>
      <c r="CG120" s="192"/>
      <c r="CH120" s="192"/>
      <c r="CI120" s="192"/>
      <c r="CJ120" s="192"/>
      <c r="CK120" s="192"/>
      <c r="CL120" s="192"/>
      <c r="CM120" s="192"/>
      <c r="CN120" s="192"/>
      <c r="CO120" s="192"/>
      <c r="CP120" s="192"/>
      <c r="CQ120" s="192"/>
      <c r="CR120" s="192"/>
      <c r="CS120" s="192"/>
      <c r="CT120" s="192"/>
      <c r="CU120" s="192"/>
      <c r="CV120" s="192"/>
      <c r="CW120" s="192"/>
      <c r="CX120" s="192"/>
      <c r="CY120" s="192"/>
      <c r="CZ120" s="192"/>
      <c r="DA120" s="192"/>
      <c r="DB120" s="192"/>
      <c r="DC120" s="192"/>
      <c r="DD120" s="192"/>
      <c r="DE120" s="192"/>
      <c r="DF120" s="192"/>
      <c r="DG120" s="192"/>
      <c r="DH120" s="192"/>
      <c r="DI120" s="192"/>
      <c r="DJ120" s="192"/>
      <c r="DK120" s="192"/>
      <c r="DL120" s="192"/>
      <c r="DM120" s="192"/>
      <c r="DN120" s="192"/>
      <c r="DO120" s="192"/>
      <c r="DP120" s="192"/>
      <c r="DQ120" s="192"/>
      <c r="DR120" s="192"/>
      <c r="DS120" s="192"/>
      <c r="DT120" s="192"/>
      <c r="DU120" s="192"/>
      <c r="DV120" s="192"/>
      <c r="DW120" s="192"/>
      <c r="DX120" s="192"/>
      <c r="DY120" s="192"/>
      <c r="DZ120" s="192"/>
      <c r="EA120" s="192"/>
      <c r="EB120" s="192"/>
      <c r="EC120" s="192"/>
      <c r="ED120" s="192"/>
      <c r="EE120" s="192"/>
      <c r="EF120" s="192"/>
      <c r="EG120" s="192"/>
      <c r="EH120" s="192"/>
      <c r="EI120" s="192"/>
      <c r="EJ120" s="192"/>
      <c r="EK120" s="192"/>
      <c r="EL120" s="192"/>
      <c r="EM120" s="192"/>
      <c r="EN120" s="192"/>
      <c r="EO120" s="192"/>
      <c r="EP120" s="192"/>
      <c r="EQ120" s="192"/>
      <c r="ER120" s="251"/>
      <c r="ES120" s="252"/>
      <c r="ET120" s="199"/>
      <c r="EU120" s="199"/>
      <c r="EV120" s="199"/>
      <c r="EW120" s="199"/>
      <c r="EX120" s="199"/>
      <c r="EY120" s="199"/>
      <c r="EZ120" s="199"/>
      <c r="FA120" s="199"/>
      <c r="FB120" s="199"/>
    </row>
    <row r="121" spans="1:158" ht="24.75" customHeight="1" x14ac:dyDescent="0.25">
      <c r="A121" s="199"/>
      <c r="B121" s="199"/>
      <c r="C121" s="199"/>
      <c r="D121" s="195"/>
      <c r="E121" s="195"/>
      <c r="F121" s="195"/>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282"/>
      <c r="BM121" s="282"/>
      <c r="BN121" s="282"/>
      <c r="BO121" s="282"/>
      <c r="BP121" s="282"/>
      <c r="BQ121" s="192"/>
      <c r="BR121" s="282"/>
      <c r="BS121" s="192"/>
      <c r="BT121" s="282"/>
      <c r="BU121" s="192"/>
      <c r="BV121" s="282"/>
      <c r="BW121" s="192"/>
      <c r="BX121" s="282"/>
      <c r="BY121" s="192"/>
      <c r="BZ121" s="282"/>
      <c r="CA121" s="192"/>
      <c r="CB121" s="282"/>
      <c r="CC121" s="192"/>
      <c r="CD121" s="192"/>
      <c r="CE121" s="192"/>
      <c r="CF121" s="192"/>
      <c r="CG121" s="192"/>
      <c r="CH121" s="192"/>
      <c r="CI121" s="192"/>
      <c r="CJ121" s="192"/>
      <c r="CK121" s="192"/>
      <c r="CL121" s="192"/>
      <c r="CM121" s="192"/>
      <c r="CN121" s="192"/>
      <c r="CO121" s="192"/>
      <c r="CP121" s="192"/>
      <c r="CQ121" s="192"/>
      <c r="CR121" s="192"/>
      <c r="CS121" s="192"/>
      <c r="CT121" s="192"/>
      <c r="CU121" s="192"/>
      <c r="CV121" s="192"/>
      <c r="CW121" s="192"/>
      <c r="CX121" s="192"/>
      <c r="CY121" s="192"/>
      <c r="CZ121" s="192"/>
      <c r="DA121" s="192"/>
      <c r="DB121" s="192"/>
      <c r="DC121" s="192"/>
      <c r="DD121" s="192"/>
      <c r="DE121" s="192"/>
      <c r="DF121" s="192"/>
      <c r="DG121" s="192"/>
      <c r="DH121" s="192"/>
      <c r="DI121" s="286"/>
      <c r="DJ121" s="192"/>
      <c r="DK121" s="192"/>
      <c r="DL121" s="192"/>
      <c r="DM121" s="192"/>
      <c r="DN121" s="192"/>
      <c r="DO121" s="192"/>
      <c r="DP121" s="192"/>
      <c r="DQ121" s="192"/>
      <c r="DR121" s="192"/>
      <c r="DS121" s="192"/>
      <c r="DT121" s="192"/>
      <c r="DU121" s="192"/>
      <c r="DV121" s="192"/>
      <c r="DW121" s="192"/>
      <c r="DX121" s="192"/>
      <c r="DY121" s="192"/>
      <c r="DZ121" s="192"/>
      <c r="EA121" s="192"/>
      <c r="EB121" s="192"/>
      <c r="EC121" s="192"/>
      <c r="ED121" s="192"/>
      <c r="EE121" s="192"/>
      <c r="EF121" s="192"/>
      <c r="EG121" s="192"/>
      <c r="EH121" s="192"/>
      <c r="EI121" s="192"/>
      <c r="EJ121" s="192"/>
      <c r="EK121" s="192"/>
      <c r="EL121" s="192"/>
      <c r="EM121" s="192"/>
      <c r="EN121" s="192"/>
      <c r="EO121" s="192"/>
      <c r="EP121" s="192"/>
      <c r="EQ121" s="192"/>
      <c r="ER121" s="251"/>
      <c r="ES121" s="252"/>
      <c r="ET121" s="199"/>
      <c r="EU121" s="199"/>
      <c r="EV121" s="199"/>
      <c r="EW121" s="199"/>
      <c r="EX121" s="199"/>
      <c r="EY121" s="199"/>
      <c r="EZ121" s="199"/>
      <c r="FA121" s="199"/>
      <c r="FB121" s="199"/>
    </row>
    <row r="122" spans="1:158" ht="24.75" customHeight="1" x14ac:dyDescent="0.25">
      <c r="A122" s="199"/>
      <c r="B122" s="199"/>
      <c r="C122" s="199"/>
      <c r="D122" s="195"/>
      <c r="E122" s="195"/>
      <c r="F122" s="195"/>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282"/>
      <c r="BM122" s="282"/>
      <c r="BN122" s="282"/>
      <c r="BO122" s="282"/>
      <c r="BP122" s="282"/>
      <c r="BQ122" s="192"/>
      <c r="BR122" s="282"/>
      <c r="BS122" s="192"/>
      <c r="BT122" s="282"/>
      <c r="BU122" s="192"/>
      <c r="BV122" s="282"/>
      <c r="BW122" s="192"/>
      <c r="BX122" s="282"/>
      <c r="BY122" s="192"/>
      <c r="BZ122" s="282"/>
      <c r="CA122" s="192"/>
      <c r="CB122" s="282"/>
      <c r="CC122" s="192"/>
      <c r="CD122" s="192"/>
      <c r="CE122" s="192"/>
      <c r="CF122" s="192"/>
      <c r="CG122" s="192"/>
      <c r="CH122" s="192"/>
      <c r="CI122" s="192"/>
      <c r="CJ122" s="192"/>
      <c r="CK122" s="192"/>
      <c r="CL122" s="192"/>
      <c r="CM122" s="192"/>
      <c r="CN122" s="192"/>
      <c r="CO122" s="192"/>
      <c r="CP122" s="192"/>
      <c r="CQ122" s="192"/>
      <c r="CR122" s="192"/>
      <c r="CS122" s="192"/>
      <c r="CT122" s="192"/>
      <c r="CU122" s="192"/>
      <c r="CV122" s="192"/>
      <c r="CW122" s="192"/>
      <c r="CX122" s="192"/>
      <c r="CY122" s="192"/>
      <c r="CZ122" s="192"/>
      <c r="DA122" s="192"/>
      <c r="DB122" s="192"/>
      <c r="DC122" s="192"/>
      <c r="DD122" s="192"/>
      <c r="DE122" s="192"/>
      <c r="DF122" s="192"/>
      <c r="DG122" s="192"/>
      <c r="DH122" s="192"/>
      <c r="DI122" s="192"/>
      <c r="DJ122" s="192"/>
      <c r="DK122" s="259"/>
      <c r="DL122" s="192"/>
      <c r="DM122" s="192"/>
      <c r="DN122" s="192"/>
      <c r="DO122" s="192"/>
      <c r="DP122" s="192"/>
      <c r="DQ122" s="192"/>
      <c r="DR122" s="192"/>
      <c r="DS122" s="192"/>
      <c r="DT122" s="192"/>
      <c r="DU122" s="192"/>
      <c r="DV122" s="192"/>
      <c r="DW122" s="192"/>
      <c r="DX122" s="192"/>
      <c r="DY122" s="192"/>
      <c r="DZ122" s="192"/>
      <c r="EA122" s="192"/>
      <c r="EB122" s="192"/>
      <c r="EC122" s="192"/>
      <c r="ED122" s="192"/>
      <c r="EE122" s="192"/>
      <c r="EF122" s="192"/>
      <c r="EG122" s="192"/>
      <c r="EH122" s="192"/>
      <c r="EI122" s="192"/>
      <c r="EJ122" s="192"/>
      <c r="EK122" s="192"/>
      <c r="EL122" s="192"/>
      <c r="EM122" s="192"/>
      <c r="EN122" s="192"/>
      <c r="EO122" s="192"/>
      <c r="EP122" s="192"/>
      <c r="EQ122" s="192"/>
      <c r="ER122" s="251"/>
      <c r="ES122" s="252"/>
      <c r="ET122" s="199"/>
      <c r="EU122" s="199"/>
      <c r="EV122" s="199"/>
      <c r="EW122" s="199"/>
      <c r="EX122" s="199"/>
      <c r="EY122" s="199"/>
      <c r="EZ122" s="199"/>
      <c r="FA122" s="199"/>
      <c r="FB122" s="199"/>
    </row>
    <row r="123" spans="1:158" ht="24.75" customHeight="1" x14ac:dyDescent="0.25">
      <c r="A123" s="199"/>
      <c r="B123" s="199"/>
      <c r="C123" s="199"/>
      <c r="D123" s="195"/>
      <c r="E123" s="195"/>
      <c r="F123" s="195"/>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282"/>
      <c r="BM123" s="282"/>
      <c r="BN123" s="282"/>
      <c r="BO123" s="282"/>
      <c r="BP123" s="282"/>
      <c r="BQ123" s="192"/>
      <c r="BR123" s="282"/>
      <c r="BS123" s="192"/>
      <c r="BT123" s="282"/>
      <c r="BU123" s="192"/>
      <c r="BV123" s="282"/>
      <c r="BW123" s="192"/>
      <c r="BX123" s="282"/>
      <c r="BY123" s="192"/>
      <c r="BZ123" s="282"/>
      <c r="CA123" s="192"/>
      <c r="CB123" s="282"/>
      <c r="CC123" s="192"/>
      <c r="CD123" s="192"/>
      <c r="CE123" s="192"/>
      <c r="CF123" s="192"/>
      <c r="CG123" s="192"/>
      <c r="CH123" s="192"/>
      <c r="CI123" s="192"/>
      <c r="CJ123" s="192"/>
      <c r="CK123" s="192"/>
      <c r="CL123" s="192"/>
      <c r="CM123" s="192"/>
      <c r="CN123" s="192"/>
      <c r="CO123" s="192"/>
      <c r="CP123" s="192"/>
      <c r="CQ123" s="192"/>
      <c r="CR123" s="192"/>
      <c r="CS123" s="192"/>
      <c r="CT123" s="192"/>
      <c r="CU123" s="192"/>
      <c r="CV123" s="192"/>
      <c r="CW123" s="192"/>
      <c r="CX123" s="192"/>
      <c r="CY123" s="192"/>
      <c r="CZ123" s="192"/>
      <c r="DA123" s="192"/>
      <c r="DB123" s="192"/>
      <c r="DC123" s="192"/>
      <c r="DD123" s="192"/>
      <c r="DE123" s="192"/>
      <c r="DF123" s="192"/>
      <c r="DG123" s="192"/>
      <c r="DH123" s="192"/>
      <c r="DI123" s="192"/>
      <c r="DJ123" s="192"/>
      <c r="DK123" s="259"/>
      <c r="DL123" s="192"/>
      <c r="DM123" s="192"/>
      <c r="DN123" s="192"/>
      <c r="DO123" s="192"/>
      <c r="DP123" s="192"/>
      <c r="DQ123" s="192"/>
      <c r="DR123" s="192"/>
      <c r="DS123" s="192"/>
      <c r="DT123" s="192"/>
      <c r="DU123" s="192"/>
      <c r="DV123" s="192"/>
      <c r="DW123" s="192"/>
      <c r="DX123" s="192"/>
      <c r="DY123" s="192"/>
      <c r="DZ123" s="192"/>
      <c r="EA123" s="192"/>
      <c r="EB123" s="192"/>
      <c r="EC123" s="192"/>
      <c r="ED123" s="192"/>
      <c r="EE123" s="192"/>
      <c r="EF123" s="192"/>
      <c r="EG123" s="192"/>
      <c r="EH123" s="192"/>
      <c r="EI123" s="192"/>
      <c r="EJ123" s="192"/>
      <c r="EK123" s="192"/>
      <c r="EL123" s="192"/>
      <c r="EM123" s="192"/>
      <c r="EN123" s="192"/>
      <c r="EO123" s="192"/>
      <c r="EP123" s="192"/>
      <c r="EQ123" s="192"/>
      <c r="ER123" s="251"/>
      <c r="ES123" s="252"/>
      <c r="ET123" s="199"/>
      <c r="EU123" s="199"/>
      <c r="EV123" s="199"/>
      <c r="EW123" s="199"/>
      <c r="EX123" s="199"/>
      <c r="EY123" s="199"/>
      <c r="EZ123" s="199"/>
      <c r="FA123" s="199"/>
      <c r="FB123" s="199"/>
    </row>
    <row r="124" spans="1:158" ht="24.75" customHeight="1" x14ac:dyDescent="0.25">
      <c r="A124" s="199"/>
      <c r="B124" s="199"/>
      <c r="C124" s="199"/>
      <c r="D124" s="195"/>
      <c r="E124" s="195"/>
      <c r="F124" s="195"/>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282"/>
      <c r="BM124" s="282"/>
      <c r="BN124" s="282"/>
      <c r="BO124" s="282"/>
      <c r="BP124" s="282"/>
      <c r="BQ124" s="192"/>
      <c r="BR124" s="282"/>
      <c r="BS124" s="192"/>
      <c r="BT124" s="282"/>
      <c r="BU124" s="192"/>
      <c r="BV124" s="282"/>
      <c r="BW124" s="192"/>
      <c r="BX124" s="282"/>
      <c r="BY124" s="192"/>
      <c r="BZ124" s="282"/>
      <c r="CA124" s="192"/>
      <c r="CB124" s="282"/>
      <c r="CC124" s="192"/>
      <c r="CD124" s="192"/>
      <c r="CE124" s="192"/>
      <c r="CF124" s="192"/>
      <c r="CG124" s="192"/>
      <c r="CH124" s="192"/>
      <c r="CI124" s="192"/>
      <c r="CJ124" s="192"/>
      <c r="CK124" s="192"/>
      <c r="CL124" s="192"/>
      <c r="CM124" s="192"/>
      <c r="CN124" s="192"/>
      <c r="CO124" s="192"/>
      <c r="CP124" s="192"/>
      <c r="CQ124" s="192"/>
      <c r="CR124" s="192"/>
      <c r="CS124" s="192"/>
      <c r="CT124" s="192"/>
      <c r="CU124" s="192"/>
      <c r="CV124" s="192"/>
      <c r="CW124" s="192"/>
      <c r="CX124" s="192"/>
      <c r="CY124" s="192"/>
      <c r="CZ124" s="192"/>
      <c r="DA124" s="192"/>
      <c r="DB124" s="192"/>
      <c r="DC124" s="192"/>
      <c r="DD124" s="192"/>
      <c r="DE124" s="192"/>
      <c r="DF124" s="192"/>
      <c r="DG124" s="192"/>
      <c r="DH124" s="192"/>
      <c r="DI124" s="192"/>
      <c r="DJ124" s="192"/>
      <c r="DK124" s="192"/>
      <c r="DL124" s="192"/>
      <c r="DM124" s="192"/>
      <c r="DN124" s="192"/>
      <c r="DO124" s="192"/>
      <c r="DP124" s="192"/>
      <c r="DQ124" s="192"/>
      <c r="DR124" s="192"/>
      <c r="DS124" s="192"/>
      <c r="DT124" s="192"/>
      <c r="DU124" s="192"/>
      <c r="DV124" s="192"/>
      <c r="DW124" s="192"/>
      <c r="DX124" s="192"/>
      <c r="DY124" s="192"/>
      <c r="DZ124" s="192"/>
      <c r="EA124" s="192"/>
      <c r="EB124" s="192"/>
      <c r="EC124" s="192"/>
      <c r="ED124" s="192"/>
      <c r="EE124" s="192"/>
      <c r="EF124" s="192"/>
      <c r="EG124" s="192"/>
      <c r="EH124" s="192"/>
      <c r="EI124" s="192"/>
      <c r="EJ124" s="192"/>
      <c r="EK124" s="192"/>
      <c r="EL124" s="192"/>
      <c r="EM124" s="192"/>
      <c r="EN124" s="192"/>
      <c r="EO124" s="192"/>
      <c r="EP124" s="192"/>
      <c r="EQ124" s="192"/>
      <c r="ER124" s="251"/>
      <c r="ES124" s="252"/>
      <c r="ET124" s="199"/>
      <c r="EU124" s="199"/>
      <c r="EV124" s="199"/>
      <c r="EW124" s="199"/>
      <c r="EX124" s="199"/>
      <c r="EY124" s="199"/>
      <c r="EZ124" s="199"/>
      <c r="FA124" s="199"/>
      <c r="FB124" s="199"/>
    </row>
    <row r="125" spans="1:158" ht="24.75" customHeight="1" x14ac:dyDescent="0.25">
      <c r="A125" s="199"/>
      <c r="B125" s="199"/>
      <c r="C125" s="199"/>
      <c r="D125" s="195"/>
      <c r="E125" s="195"/>
      <c r="F125" s="195"/>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2"/>
      <c r="BI125" s="192"/>
      <c r="BJ125" s="192"/>
      <c r="BK125" s="192"/>
      <c r="BL125" s="282"/>
      <c r="BM125" s="282"/>
      <c r="BN125" s="282"/>
      <c r="BO125" s="282"/>
      <c r="BP125" s="282"/>
      <c r="BQ125" s="192"/>
      <c r="BR125" s="282"/>
      <c r="BS125" s="192"/>
      <c r="BT125" s="282"/>
      <c r="BU125" s="192"/>
      <c r="BV125" s="282"/>
      <c r="BW125" s="192"/>
      <c r="BX125" s="282"/>
      <c r="BY125" s="192"/>
      <c r="BZ125" s="282"/>
      <c r="CA125" s="192"/>
      <c r="CB125" s="282"/>
      <c r="CC125" s="192"/>
      <c r="CD125" s="192"/>
      <c r="CE125" s="192"/>
      <c r="CF125" s="192"/>
      <c r="CG125" s="192"/>
      <c r="CH125" s="192"/>
      <c r="CI125" s="192"/>
      <c r="CJ125" s="192"/>
      <c r="CK125" s="192"/>
      <c r="CL125" s="192"/>
      <c r="CM125" s="192"/>
      <c r="CN125" s="192"/>
      <c r="CO125" s="192"/>
      <c r="CP125" s="192"/>
      <c r="CQ125" s="192"/>
      <c r="CR125" s="192"/>
      <c r="CS125" s="192"/>
      <c r="CT125" s="192"/>
      <c r="CU125" s="192"/>
      <c r="CV125" s="192"/>
      <c r="CW125" s="192"/>
      <c r="CX125" s="192"/>
      <c r="CY125" s="192"/>
      <c r="CZ125" s="192"/>
      <c r="DA125" s="192"/>
      <c r="DB125" s="192"/>
      <c r="DC125" s="192"/>
      <c r="DD125" s="192"/>
      <c r="DE125" s="192"/>
      <c r="DF125" s="192"/>
      <c r="DG125" s="192"/>
      <c r="DH125" s="192"/>
      <c r="DI125" s="192"/>
      <c r="DJ125" s="192"/>
      <c r="DK125" s="192"/>
      <c r="DL125" s="192"/>
      <c r="DM125" s="192"/>
      <c r="DN125" s="192"/>
      <c r="DO125" s="192"/>
      <c r="DP125" s="192"/>
      <c r="DQ125" s="192"/>
      <c r="DR125" s="192"/>
      <c r="DS125" s="192"/>
      <c r="DT125" s="192"/>
      <c r="DU125" s="192"/>
      <c r="DV125" s="192"/>
      <c r="DW125" s="192"/>
      <c r="DX125" s="192"/>
      <c r="DY125" s="192"/>
      <c r="DZ125" s="192"/>
      <c r="EA125" s="192"/>
      <c r="EB125" s="192"/>
      <c r="EC125" s="192"/>
      <c r="ED125" s="192"/>
      <c r="EE125" s="192"/>
      <c r="EF125" s="192"/>
      <c r="EG125" s="192"/>
      <c r="EH125" s="192"/>
      <c r="EI125" s="192"/>
      <c r="EJ125" s="192"/>
      <c r="EK125" s="192"/>
      <c r="EL125" s="192"/>
      <c r="EM125" s="192"/>
      <c r="EN125" s="192"/>
      <c r="EO125" s="192"/>
      <c r="EP125" s="192"/>
      <c r="EQ125" s="192"/>
      <c r="ER125" s="251"/>
      <c r="ES125" s="252"/>
      <c r="ET125" s="199"/>
      <c r="EU125" s="199"/>
      <c r="EV125" s="199"/>
      <c r="EW125" s="199"/>
      <c r="EX125" s="199"/>
      <c r="EY125" s="199"/>
      <c r="EZ125" s="199"/>
      <c r="FA125" s="199"/>
      <c r="FB125" s="199"/>
    </row>
    <row r="126" spans="1:158" ht="24.75" customHeight="1" x14ac:dyDescent="0.25">
      <c r="A126" s="199"/>
      <c r="B126" s="199"/>
      <c r="C126" s="199"/>
      <c r="D126" s="195"/>
      <c r="E126" s="195"/>
      <c r="F126" s="195"/>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282"/>
      <c r="BM126" s="282"/>
      <c r="BN126" s="282"/>
      <c r="BO126" s="282"/>
      <c r="BP126" s="282"/>
      <c r="BQ126" s="192"/>
      <c r="BR126" s="282"/>
      <c r="BS126" s="192"/>
      <c r="BT126" s="282"/>
      <c r="BU126" s="192"/>
      <c r="BV126" s="282"/>
      <c r="BW126" s="192"/>
      <c r="BX126" s="282"/>
      <c r="BY126" s="192"/>
      <c r="BZ126" s="282"/>
      <c r="CA126" s="192"/>
      <c r="CB126" s="282"/>
      <c r="CC126" s="192"/>
      <c r="CD126" s="192"/>
      <c r="CE126" s="192"/>
      <c r="CF126" s="192"/>
      <c r="CG126" s="192"/>
      <c r="CH126" s="192"/>
      <c r="CI126" s="192"/>
      <c r="CJ126" s="192"/>
      <c r="CK126" s="192"/>
      <c r="CL126" s="192"/>
      <c r="CM126" s="192"/>
      <c r="CN126" s="192"/>
      <c r="CO126" s="192"/>
      <c r="CP126" s="192"/>
      <c r="CQ126" s="192"/>
      <c r="CR126" s="192"/>
      <c r="CS126" s="192"/>
      <c r="CT126" s="192"/>
      <c r="CU126" s="192"/>
      <c r="CV126" s="192"/>
      <c r="CW126" s="192"/>
      <c r="CX126" s="192"/>
      <c r="CY126" s="192"/>
      <c r="CZ126" s="192"/>
      <c r="DA126" s="192"/>
      <c r="DB126" s="192"/>
      <c r="DC126" s="192"/>
      <c r="DD126" s="192"/>
      <c r="DE126" s="192"/>
      <c r="DF126" s="192"/>
      <c r="DG126" s="192"/>
      <c r="DH126" s="192"/>
      <c r="DI126" s="192"/>
      <c r="DJ126" s="192"/>
      <c r="DK126" s="192"/>
      <c r="DL126" s="192"/>
      <c r="DM126" s="192"/>
      <c r="DN126" s="192"/>
      <c r="DO126" s="192"/>
      <c r="DP126" s="192"/>
      <c r="DQ126" s="192"/>
      <c r="DR126" s="192"/>
      <c r="DS126" s="192"/>
      <c r="DT126" s="192"/>
      <c r="DU126" s="192"/>
      <c r="DV126" s="192"/>
      <c r="DW126" s="192"/>
      <c r="DX126" s="192"/>
      <c r="DY126" s="192"/>
      <c r="DZ126" s="192"/>
      <c r="EA126" s="192"/>
      <c r="EB126" s="192"/>
      <c r="EC126" s="192"/>
      <c r="ED126" s="192"/>
      <c r="EE126" s="192"/>
      <c r="EF126" s="192"/>
      <c r="EG126" s="192"/>
      <c r="EH126" s="192"/>
      <c r="EI126" s="192"/>
      <c r="EJ126" s="192"/>
      <c r="EK126" s="192"/>
      <c r="EL126" s="192"/>
      <c r="EM126" s="192"/>
      <c r="EN126" s="192"/>
      <c r="EO126" s="192"/>
      <c r="EP126" s="192"/>
      <c r="EQ126" s="192"/>
      <c r="ER126" s="251"/>
      <c r="ES126" s="252"/>
      <c r="ET126" s="199"/>
      <c r="EU126" s="199"/>
      <c r="EV126" s="199"/>
      <c r="EW126" s="199"/>
      <c r="EX126" s="199"/>
      <c r="EY126" s="199"/>
      <c r="EZ126" s="199"/>
      <c r="FA126" s="199"/>
      <c r="FB126" s="199"/>
    </row>
    <row r="127" spans="1:158" ht="24.75" customHeight="1" x14ac:dyDescent="0.25">
      <c r="A127" s="199"/>
      <c r="B127" s="199"/>
      <c r="C127" s="199"/>
      <c r="D127" s="195"/>
      <c r="E127" s="195"/>
      <c r="F127" s="195"/>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c r="AU127" s="192"/>
      <c r="AV127" s="192"/>
      <c r="AW127" s="192"/>
      <c r="AX127" s="192"/>
      <c r="AY127" s="192"/>
      <c r="AZ127" s="192"/>
      <c r="BA127" s="192"/>
      <c r="BB127" s="192"/>
      <c r="BC127" s="192"/>
      <c r="BD127" s="192"/>
      <c r="BE127" s="192"/>
      <c r="BF127" s="192"/>
      <c r="BG127" s="192"/>
      <c r="BH127" s="192"/>
      <c r="BI127" s="192"/>
      <c r="BJ127" s="192"/>
      <c r="BK127" s="192"/>
      <c r="BL127" s="282"/>
      <c r="BM127" s="282"/>
      <c r="BN127" s="282"/>
      <c r="BO127" s="282"/>
      <c r="BP127" s="282"/>
      <c r="BQ127" s="192"/>
      <c r="BR127" s="282"/>
      <c r="BS127" s="192"/>
      <c r="BT127" s="282"/>
      <c r="BU127" s="192"/>
      <c r="BV127" s="282"/>
      <c r="BW127" s="192"/>
      <c r="BX127" s="282"/>
      <c r="BY127" s="192"/>
      <c r="BZ127" s="282"/>
      <c r="CA127" s="192"/>
      <c r="CB127" s="282"/>
      <c r="CC127" s="192"/>
      <c r="CD127" s="192"/>
      <c r="CE127" s="192"/>
      <c r="CF127" s="192"/>
      <c r="CG127" s="192"/>
      <c r="CH127" s="192"/>
      <c r="CI127" s="192"/>
      <c r="CJ127" s="192"/>
      <c r="CK127" s="192"/>
      <c r="CL127" s="192"/>
      <c r="CM127" s="192"/>
      <c r="CN127" s="192"/>
      <c r="CO127" s="192"/>
      <c r="CP127" s="192"/>
      <c r="CQ127" s="192"/>
      <c r="CR127" s="192"/>
      <c r="CS127" s="192"/>
      <c r="CT127" s="192"/>
      <c r="CU127" s="192"/>
      <c r="CV127" s="192"/>
      <c r="CW127" s="192"/>
      <c r="CX127" s="192"/>
      <c r="CY127" s="192"/>
      <c r="CZ127" s="192"/>
      <c r="DA127" s="192"/>
      <c r="DB127" s="192"/>
      <c r="DC127" s="192"/>
      <c r="DD127" s="192"/>
      <c r="DE127" s="192"/>
      <c r="DF127" s="192"/>
      <c r="DG127" s="192"/>
      <c r="DH127" s="192"/>
      <c r="DI127" s="192"/>
      <c r="DJ127" s="192"/>
      <c r="DK127" s="192"/>
      <c r="DL127" s="192"/>
      <c r="DM127" s="192"/>
      <c r="DN127" s="192"/>
      <c r="DO127" s="192"/>
      <c r="DP127" s="192"/>
      <c r="DQ127" s="192"/>
      <c r="DR127" s="192"/>
      <c r="DS127" s="192"/>
      <c r="DT127" s="192"/>
      <c r="DU127" s="192"/>
      <c r="DV127" s="192"/>
      <c r="DW127" s="192"/>
      <c r="DX127" s="192"/>
      <c r="DY127" s="192"/>
      <c r="DZ127" s="192"/>
      <c r="EA127" s="192"/>
      <c r="EB127" s="192"/>
      <c r="EC127" s="192"/>
      <c r="ED127" s="192"/>
      <c r="EE127" s="192"/>
      <c r="EF127" s="192"/>
      <c r="EG127" s="192"/>
      <c r="EH127" s="192"/>
      <c r="EI127" s="192"/>
      <c r="EJ127" s="192"/>
      <c r="EK127" s="192"/>
      <c r="EL127" s="192"/>
      <c r="EM127" s="192"/>
      <c r="EN127" s="192"/>
      <c r="EO127" s="192"/>
      <c r="EP127" s="192"/>
      <c r="EQ127" s="192"/>
      <c r="ER127" s="251"/>
      <c r="ES127" s="252"/>
      <c r="ET127" s="199"/>
      <c r="EU127" s="199"/>
      <c r="EV127" s="199"/>
      <c r="EW127" s="199"/>
      <c r="EX127" s="199"/>
      <c r="EY127" s="199"/>
      <c r="EZ127" s="199"/>
      <c r="FA127" s="199"/>
      <c r="FB127" s="199"/>
    </row>
    <row r="128" spans="1:158" ht="24.75" customHeight="1" x14ac:dyDescent="0.25">
      <c r="A128" s="199"/>
      <c r="B128" s="199"/>
      <c r="C128" s="199"/>
      <c r="D128" s="195"/>
      <c r="E128" s="195"/>
      <c r="F128" s="195"/>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282"/>
      <c r="BM128" s="282"/>
      <c r="BN128" s="282"/>
      <c r="BO128" s="282"/>
      <c r="BP128" s="282"/>
      <c r="BQ128" s="192"/>
      <c r="BR128" s="282"/>
      <c r="BS128" s="192"/>
      <c r="BT128" s="282"/>
      <c r="BU128" s="192"/>
      <c r="BV128" s="282"/>
      <c r="BW128" s="192"/>
      <c r="BX128" s="282"/>
      <c r="BY128" s="192"/>
      <c r="BZ128" s="282"/>
      <c r="CA128" s="192"/>
      <c r="CB128" s="282"/>
      <c r="CC128" s="192"/>
      <c r="CD128" s="192"/>
      <c r="CE128" s="192"/>
      <c r="CF128" s="192"/>
      <c r="CG128" s="192"/>
      <c r="CH128" s="192"/>
      <c r="CI128" s="192"/>
      <c r="CJ128" s="192"/>
      <c r="CK128" s="192"/>
      <c r="CL128" s="192"/>
      <c r="CM128" s="192"/>
      <c r="CN128" s="192"/>
      <c r="CO128" s="192"/>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192"/>
      <c r="EG128" s="192"/>
      <c r="EH128" s="192"/>
      <c r="EI128" s="192"/>
      <c r="EJ128" s="192"/>
      <c r="EK128" s="192"/>
      <c r="EL128" s="192"/>
      <c r="EM128" s="192"/>
      <c r="EN128" s="192"/>
      <c r="EO128" s="192"/>
      <c r="EP128" s="192"/>
      <c r="EQ128" s="192"/>
      <c r="ER128" s="251"/>
      <c r="ES128" s="252"/>
      <c r="ET128" s="199"/>
      <c r="EU128" s="199"/>
      <c r="EV128" s="199"/>
      <c r="EW128" s="199"/>
      <c r="EX128" s="199"/>
      <c r="EY128" s="199"/>
      <c r="EZ128" s="199"/>
      <c r="FA128" s="199"/>
      <c r="FB128" s="199"/>
    </row>
    <row r="129" spans="1:158" ht="24.75" customHeight="1" x14ac:dyDescent="0.25">
      <c r="A129" s="199"/>
      <c r="B129" s="199"/>
      <c r="C129" s="199"/>
      <c r="D129" s="195"/>
      <c r="E129" s="195"/>
      <c r="F129" s="195"/>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282"/>
      <c r="BM129" s="282"/>
      <c r="BN129" s="282"/>
      <c r="BO129" s="282"/>
      <c r="BP129" s="282"/>
      <c r="BQ129" s="192"/>
      <c r="BR129" s="282"/>
      <c r="BS129" s="192"/>
      <c r="BT129" s="282"/>
      <c r="BU129" s="192"/>
      <c r="BV129" s="282"/>
      <c r="BW129" s="192"/>
      <c r="BX129" s="282"/>
      <c r="BY129" s="192"/>
      <c r="BZ129" s="282"/>
      <c r="CA129" s="192"/>
      <c r="CB129" s="282"/>
      <c r="CC129" s="192"/>
      <c r="CD129" s="192"/>
      <c r="CE129" s="192"/>
      <c r="CF129" s="192"/>
      <c r="CG129" s="192"/>
      <c r="CH129" s="192"/>
      <c r="CI129" s="192"/>
      <c r="CJ129" s="192"/>
      <c r="CK129" s="192"/>
      <c r="CL129" s="192"/>
      <c r="CM129" s="192"/>
      <c r="CN129" s="192"/>
      <c r="CO129" s="192"/>
      <c r="CP129" s="192"/>
      <c r="CQ129" s="192"/>
      <c r="CR129" s="192"/>
      <c r="CS129" s="192"/>
      <c r="CT129" s="192"/>
      <c r="CU129" s="192"/>
      <c r="CV129" s="192"/>
      <c r="CW129" s="192"/>
      <c r="CX129" s="192"/>
      <c r="CY129" s="192"/>
      <c r="CZ129" s="192"/>
      <c r="DA129" s="192"/>
      <c r="DB129" s="192"/>
      <c r="DC129" s="192"/>
      <c r="DD129" s="192"/>
      <c r="DE129" s="192"/>
      <c r="DF129" s="192"/>
      <c r="DG129" s="192"/>
      <c r="DH129" s="192"/>
      <c r="DI129" s="192"/>
      <c r="DJ129" s="192"/>
      <c r="DK129" s="192"/>
      <c r="DL129" s="192"/>
      <c r="DM129" s="192"/>
      <c r="DN129" s="192"/>
      <c r="DO129" s="192"/>
      <c r="DP129" s="192"/>
      <c r="DQ129" s="192"/>
      <c r="DR129" s="192"/>
      <c r="DS129" s="192"/>
      <c r="DT129" s="192"/>
      <c r="DU129" s="192"/>
      <c r="DV129" s="192"/>
      <c r="DW129" s="192"/>
      <c r="DX129" s="192"/>
      <c r="DY129" s="192"/>
      <c r="DZ129" s="192"/>
      <c r="EA129" s="192"/>
      <c r="EB129" s="192"/>
      <c r="EC129" s="192"/>
      <c r="ED129" s="192"/>
      <c r="EE129" s="192"/>
      <c r="EF129" s="192"/>
      <c r="EG129" s="192"/>
      <c r="EH129" s="192"/>
      <c r="EI129" s="192"/>
      <c r="EJ129" s="192"/>
      <c r="EK129" s="192"/>
      <c r="EL129" s="192"/>
      <c r="EM129" s="192"/>
      <c r="EN129" s="192"/>
      <c r="EO129" s="192"/>
      <c r="EP129" s="192"/>
      <c r="EQ129" s="192"/>
      <c r="ER129" s="251"/>
      <c r="ES129" s="252"/>
      <c r="ET129" s="199"/>
      <c r="EU129" s="199"/>
      <c r="EV129" s="199"/>
      <c r="EW129" s="199"/>
      <c r="EX129" s="199"/>
      <c r="EY129" s="199"/>
      <c r="EZ129" s="199"/>
      <c r="FA129" s="199"/>
      <c r="FB129" s="199"/>
    </row>
    <row r="130" spans="1:158" ht="24.75" customHeight="1" x14ac:dyDescent="0.25">
      <c r="A130" s="199"/>
      <c r="B130" s="199"/>
      <c r="C130" s="199"/>
      <c r="D130" s="195"/>
      <c r="E130" s="195"/>
      <c r="F130" s="195"/>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c r="AU130" s="192"/>
      <c r="AV130" s="192"/>
      <c r="AW130" s="192"/>
      <c r="AX130" s="192"/>
      <c r="AY130" s="192"/>
      <c r="AZ130" s="192"/>
      <c r="BA130" s="192"/>
      <c r="BB130" s="192"/>
      <c r="BC130" s="192"/>
      <c r="BD130" s="192"/>
      <c r="BE130" s="192"/>
      <c r="BF130" s="192"/>
      <c r="BG130" s="192"/>
      <c r="BH130" s="192"/>
      <c r="BI130" s="192"/>
      <c r="BJ130" s="192"/>
      <c r="BK130" s="192"/>
      <c r="BL130" s="282"/>
      <c r="BM130" s="282"/>
      <c r="BN130" s="282"/>
      <c r="BO130" s="282"/>
      <c r="BP130" s="282"/>
      <c r="BQ130" s="192"/>
      <c r="BR130" s="282"/>
      <c r="BS130" s="192"/>
      <c r="BT130" s="282"/>
      <c r="BU130" s="192"/>
      <c r="BV130" s="282"/>
      <c r="BW130" s="192"/>
      <c r="BX130" s="282"/>
      <c r="BY130" s="192"/>
      <c r="BZ130" s="282"/>
      <c r="CA130" s="192"/>
      <c r="CB130" s="282"/>
      <c r="CC130" s="192"/>
      <c r="CD130" s="192"/>
      <c r="CE130" s="192"/>
      <c r="CF130" s="192"/>
      <c r="CG130" s="192"/>
      <c r="CH130" s="192"/>
      <c r="CI130" s="192"/>
      <c r="CJ130" s="192"/>
      <c r="CK130" s="192"/>
      <c r="CL130" s="192"/>
      <c r="CM130" s="192"/>
      <c r="CN130" s="192"/>
      <c r="CO130" s="192"/>
      <c r="CP130" s="192"/>
      <c r="CQ130" s="192"/>
      <c r="CR130" s="192"/>
      <c r="CS130" s="192"/>
      <c r="CT130" s="192"/>
      <c r="CU130" s="192"/>
      <c r="CV130" s="192"/>
      <c r="CW130" s="192"/>
      <c r="CX130" s="192"/>
      <c r="CY130" s="192"/>
      <c r="CZ130" s="192"/>
      <c r="DA130" s="192"/>
      <c r="DB130" s="192"/>
      <c r="DC130" s="192"/>
      <c r="DD130" s="192"/>
      <c r="DE130" s="192"/>
      <c r="DF130" s="192"/>
      <c r="DG130" s="192"/>
      <c r="DH130" s="192"/>
      <c r="DI130" s="192"/>
      <c r="DJ130" s="192"/>
      <c r="DK130" s="192"/>
      <c r="DL130" s="192"/>
      <c r="DM130" s="192"/>
      <c r="DN130" s="192"/>
      <c r="DO130" s="192"/>
      <c r="DP130" s="192"/>
      <c r="DQ130" s="192"/>
      <c r="DR130" s="192"/>
      <c r="DS130" s="192"/>
      <c r="DT130" s="192"/>
      <c r="DU130" s="192"/>
      <c r="DV130" s="192"/>
      <c r="DW130" s="192"/>
      <c r="DX130" s="192"/>
      <c r="DY130" s="192"/>
      <c r="DZ130" s="192"/>
      <c r="EA130" s="192"/>
      <c r="EB130" s="192"/>
      <c r="EC130" s="192"/>
      <c r="ED130" s="192"/>
      <c r="EE130" s="192"/>
      <c r="EF130" s="192"/>
      <c r="EG130" s="192"/>
      <c r="EH130" s="192"/>
      <c r="EI130" s="192"/>
      <c r="EJ130" s="192"/>
      <c r="EK130" s="192"/>
      <c r="EL130" s="192"/>
      <c r="EM130" s="192"/>
      <c r="EN130" s="192"/>
      <c r="EO130" s="192"/>
      <c r="EP130" s="192"/>
      <c r="EQ130" s="192"/>
      <c r="ER130" s="251"/>
      <c r="ES130" s="252"/>
      <c r="ET130" s="199"/>
      <c r="EU130" s="199"/>
      <c r="EV130" s="199"/>
      <c r="EW130" s="199"/>
      <c r="EX130" s="199"/>
      <c r="EY130" s="199"/>
      <c r="EZ130" s="199"/>
      <c r="FA130" s="199"/>
      <c r="FB130" s="199"/>
    </row>
    <row r="131" spans="1:158" ht="24.75" customHeight="1" x14ac:dyDescent="0.25">
      <c r="A131" s="199"/>
      <c r="B131" s="199"/>
      <c r="C131" s="199"/>
      <c r="D131" s="195"/>
      <c r="E131" s="195"/>
      <c r="F131" s="195"/>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282"/>
      <c r="BM131" s="282"/>
      <c r="BN131" s="282"/>
      <c r="BO131" s="282"/>
      <c r="BP131" s="282"/>
      <c r="BQ131" s="192"/>
      <c r="BR131" s="282"/>
      <c r="BS131" s="192"/>
      <c r="BT131" s="282"/>
      <c r="BU131" s="192"/>
      <c r="BV131" s="282"/>
      <c r="BW131" s="192"/>
      <c r="BX131" s="282"/>
      <c r="BY131" s="192"/>
      <c r="BZ131" s="282"/>
      <c r="CA131" s="192"/>
      <c r="CB131" s="282"/>
      <c r="CC131" s="192"/>
      <c r="CD131" s="192"/>
      <c r="CE131" s="192"/>
      <c r="CF131" s="192"/>
      <c r="CG131" s="192"/>
      <c r="CH131" s="192"/>
      <c r="CI131" s="192"/>
      <c r="CJ131" s="192"/>
      <c r="CK131" s="192"/>
      <c r="CL131" s="192"/>
      <c r="CM131" s="192"/>
      <c r="CN131" s="192"/>
      <c r="CO131" s="192"/>
      <c r="CP131" s="192"/>
      <c r="CQ131" s="192"/>
      <c r="CR131" s="192"/>
      <c r="CS131" s="192"/>
      <c r="CT131" s="192"/>
      <c r="CU131" s="192"/>
      <c r="CV131" s="192"/>
      <c r="CW131" s="192"/>
      <c r="CX131" s="192"/>
      <c r="CY131" s="192"/>
      <c r="CZ131" s="192"/>
      <c r="DA131" s="192"/>
      <c r="DB131" s="192"/>
      <c r="DC131" s="192"/>
      <c r="DD131" s="192"/>
      <c r="DE131" s="192"/>
      <c r="DF131" s="192"/>
      <c r="DG131" s="192"/>
      <c r="DH131" s="192"/>
      <c r="DI131" s="192"/>
      <c r="DJ131" s="192"/>
      <c r="DK131" s="192"/>
      <c r="DL131" s="192"/>
      <c r="DM131" s="192"/>
      <c r="DN131" s="192"/>
      <c r="DO131" s="192"/>
      <c r="DP131" s="192"/>
      <c r="DQ131" s="192"/>
      <c r="DR131" s="192"/>
      <c r="DS131" s="192"/>
      <c r="DT131" s="192"/>
      <c r="DU131" s="192"/>
      <c r="DV131" s="192"/>
      <c r="DW131" s="192"/>
      <c r="DX131" s="192"/>
      <c r="DY131" s="192"/>
      <c r="DZ131" s="192"/>
      <c r="EA131" s="192"/>
      <c r="EB131" s="192"/>
      <c r="EC131" s="192"/>
      <c r="ED131" s="192"/>
      <c r="EE131" s="192"/>
      <c r="EF131" s="192"/>
      <c r="EG131" s="192"/>
      <c r="EH131" s="192"/>
      <c r="EI131" s="192"/>
      <c r="EJ131" s="192"/>
      <c r="EK131" s="192"/>
      <c r="EL131" s="192"/>
      <c r="EM131" s="192"/>
      <c r="EN131" s="192"/>
      <c r="EO131" s="192"/>
      <c r="EP131" s="192"/>
      <c r="EQ131" s="192"/>
      <c r="ER131" s="251"/>
      <c r="ES131" s="252"/>
      <c r="ET131" s="199"/>
      <c r="EU131" s="199"/>
      <c r="EV131" s="199"/>
      <c r="EW131" s="199"/>
      <c r="EX131" s="199"/>
      <c r="EY131" s="199"/>
      <c r="EZ131" s="199"/>
      <c r="FA131" s="199"/>
      <c r="FB131" s="199"/>
    </row>
    <row r="132" spans="1:158" ht="24.75" customHeight="1" x14ac:dyDescent="0.25">
      <c r="A132" s="199"/>
      <c r="B132" s="199"/>
      <c r="C132" s="199"/>
      <c r="D132" s="195"/>
      <c r="E132" s="195"/>
      <c r="F132" s="195"/>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282"/>
      <c r="BM132" s="282"/>
      <c r="BN132" s="282"/>
      <c r="BO132" s="282"/>
      <c r="BP132" s="282"/>
      <c r="BQ132" s="192"/>
      <c r="BR132" s="282"/>
      <c r="BS132" s="192"/>
      <c r="BT132" s="282"/>
      <c r="BU132" s="192"/>
      <c r="BV132" s="282"/>
      <c r="BW132" s="192"/>
      <c r="BX132" s="282"/>
      <c r="BY132" s="192"/>
      <c r="BZ132" s="282"/>
      <c r="CA132" s="192"/>
      <c r="CB132" s="282"/>
      <c r="CC132" s="192"/>
      <c r="CD132" s="192"/>
      <c r="CE132" s="192"/>
      <c r="CF132" s="192"/>
      <c r="CG132" s="192"/>
      <c r="CH132" s="192"/>
      <c r="CI132" s="192"/>
      <c r="CJ132" s="192"/>
      <c r="CK132" s="192"/>
      <c r="CL132" s="192"/>
      <c r="CM132" s="192"/>
      <c r="CN132" s="192"/>
      <c r="CO132" s="192"/>
      <c r="CP132" s="192"/>
      <c r="CQ132" s="192"/>
      <c r="CR132" s="192"/>
      <c r="CS132" s="192"/>
      <c r="CT132" s="192"/>
      <c r="CU132" s="192"/>
      <c r="CV132" s="192"/>
      <c r="CW132" s="192"/>
      <c r="CX132" s="192"/>
      <c r="CY132" s="192"/>
      <c r="CZ132" s="192"/>
      <c r="DA132" s="192"/>
      <c r="DB132" s="192"/>
      <c r="DC132" s="192"/>
      <c r="DD132" s="192"/>
      <c r="DE132" s="192"/>
      <c r="DF132" s="192"/>
      <c r="DG132" s="192"/>
      <c r="DH132" s="192"/>
      <c r="DI132" s="192"/>
      <c r="DJ132" s="192"/>
      <c r="DK132" s="192"/>
      <c r="DL132" s="192"/>
      <c r="DM132" s="192"/>
      <c r="DN132" s="192"/>
      <c r="DO132" s="192"/>
      <c r="DP132" s="192"/>
      <c r="DQ132" s="192"/>
      <c r="DR132" s="192"/>
      <c r="DS132" s="192"/>
      <c r="DT132" s="192"/>
      <c r="DU132" s="192"/>
      <c r="DV132" s="192"/>
      <c r="DW132" s="192"/>
      <c r="DX132" s="192"/>
      <c r="DY132" s="192"/>
      <c r="DZ132" s="192"/>
      <c r="EA132" s="192"/>
      <c r="EB132" s="192"/>
      <c r="EC132" s="192"/>
      <c r="ED132" s="192"/>
      <c r="EE132" s="192"/>
      <c r="EF132" s="192"/>
      <c r="EG132" s="192"/>
      <c r="EH132" s="192"/>
      <c r="EI132" s="192"/>
      <c r="EJ132" s="192"/>
      <c r="EK132" s="192"/>
      <c r="EL132" s="192"/>
      <c r="EM132" s="192"/>
      <c r="EN132" s="192"/>
      <c r="EO132" s="192"/>
      <c r="EP132" s="192"/>
      <c r="EQ132" s="192"/>
      <c r="ER132" s="251"/>
      <c r="ES132" s="252"/>
      <c r="ET132" s="199"/>
      <c r="EU132" s="199"/>
      <c r="EV132" s="199"/>
      <c r="EW132" s="199"/>
      <c r="EX132" s="199"/>
      <c r="EY132" s="199"/>
      <c r="EZ132" s="199"/>
      <c r="FA132" s="199"/>
      <c r="FB132" s="199"/>
    </row>
    <row r="133" spans="1:158" ht="24.75" customHeight="1" x14ac:dyDescent="0.25">
      <c r="A133" s="199"/>
      <c r="B133" s="199"/>
      <c r="C133" s="199"/>
      <c r="D133" s="195"/>
      <c r="E133" s="195"/>
      <c r="F133" s="195"/>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c r="AT133" s="192"/>
      <c r="AU133" s="192"/>
      <c r="AV133" s="192"/>
      <c r="AW133" s="192"/>
      <c r="AX133" s="192"/>
      <c r="AY133" s="192"/>
      <c r="AZ133" s="192"/>
      <c r="BA133" s="192"/>
      <c r="BB133" s="192"/>
      <c r="BC133" s="192"/>
      <c r="BD133" s="192"/>
      <c r="BE133" s="192"/>
      <c r="BF133" s="192"/>
      <c r="BG133" s="192"/>
      <c r="BH133" s="192"/>
      <c r="BI133" s="192"/>
      <c r="BJ133" s="192"/>
      <c r="BK133" s="192"/>
      <c r="BL133" s="282"/>
      <c r="BM133" s="282"/>
      <c r="BN133" s="282"/>
      <c r="BO133" s="282"/>
      <c r="BP133" s="282"/>
      <c r="BQ133" s="192"/>
      <c r="BR133" s="282"/>
      <c r="BS133" s="192"/>
      <c r="BT133" s="282"/>
      <c r="BU133" s="192"/>
      <c r="BV133" s="282"/>
      <c r="BW133" s="192"/>
      <c r="BX133" s="282"/>
      <c r="BY133" s="192"/>
      <c r="BZ133" s="282"/>
      <c r="CA133" s="192"/>
      <c r="CB133" s="282"/>
      <c r="CC133" s="192"/>
      <c r="CD133" s="192"/>
      <c r="CE133" s="192"/>
      <c r="CF133" s="192"/>
      <c r="CG133" s="192"/>
      <c r="CH133" s="192"/>
      <c r="CI133" s="192"/>
      <c r="CJ133" s="192"/>
      <c r="CK133" s="192"/>
      <c r="CL133" s="192"/>
      <c r="CM133" s="192"/>
      <c r="CN133" s="192"/>
      <c r="CO133" s="192"/>
      <c r="CP133" s="192"/>
      <c r="CQ133" s="192"/>
      <c r="CR133" s="192"/>
      <c r="CS133" s="192"/>
      <c r="CT133" s="192"/>
      <c r="CU133" s="192"/>
      <c r="CV133" s="192"/>
      <c r="CW133" s="192"/>
      <c r="CX133" s="192"/>
      <c r="CY133" s="192"/>
      <c r="CZ133" s="192"/>
      <c r="DA133" s="192"/>
      <c r="DB133" s="192"/>
      <c r="DC133" s="192"/>
      <c r="DD133" s="192"/>
      <c r="DE133" s="192"/>
      <c r="DF133" s="192"/>
      <c r="DG133" s="192"/>
      <c r="DH133" s="192"/>
      <c r="DI133" s="192"/>
      <c r="DJ133" s="192"/>
      <c r="DK133" s="192"/>
      <c r="DL133" s="192"/>
      <c r="DM133" s="192"/>
      <c r="DN133" s="192"/>
      <c r="DO133" s="192"/>
      <c r="DP133" s="192"/>
      <c r="DQ133" s="192"/>
      <c r="DR133" s="192"/>
      <c r="DS133" s="192"/>
      <c r="DT133" s="192"/>
      <c r="DU133" s="192"/>
      <c r="DV133" s="192"/>
      <c r="DW133" s="192"/>
      <c r="DX133" s="192"/>
      <c r="DY133" s="192"/>
      <c r="DZ133" s="192"/>
      <c r="EA133" s="192"/>
      <c r="EB133" s="192"/>
      <c r="EC133" s="192"/>
      <c r="ED133" s="192"/>
      <c r="EE133" s="192"/>
      <c r="EF133" s="192"/>
      <c r="EG133" s="192"/>
      <c r="EH133" s="192"/>
      <c r="EI133" s="192"/>
      <c r="EJ133" s="192"/>
      <c r="EK133" s="192"/>
      <c r="EL133" s="192"/>
      <c r="EM133" s="192"/>
      <c r="EN133" s="192"/>
      <c r="EO133" s="192"/>
      <c r="EP133" s="192"/>
      <c r="EQ133" s="192"/>
      <c r="ER133" s="251"/>
      <c r="ES133" s="252"/>
      <c r="ET133" s="199"/>
      <c r="EU133" s="199"/>
      <c r="EV133" s="199"/>
      <c r="EW133" s="199"/>
      <c r="EX133" s="199"/>
      <c r="EY133" s="199"/>
      <c r="EZ133" s="199"/>
      <c r="FA133" s="199"/>
      <c r="FB133" s="199"/>
    </row>
    <row r="134" spans="1:158" ht="24.75" customHeight="1" x14ac:dyDescent="0.25">
      <c r="A134" s="199"/>
      <c r="B134" s="199"/>
      <c r="C134" s="199"/>
      <c r="D134" s="195"/>
      <c r="E134" s="195"/>
      <c r="F134" s="195"/>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282"/>
      <c r="BM134" s="282"/>
      <c r="BN134" s="282"/>
      <c r="BO134" s="282"/>
      <c r="BP134" s="282"/>
      <c r="BQ134" s="192"/>
      <c r="BR134" s="282"/>
      <c r="BS134" s="192"/>
      <c r="BT134" s="282"/>
      <c r="BU134" s="192"/>
      <c r="BV134" s="282"/>
      <c r="BW134" s="192"/>
      <c r="BX134" s="282"/>
      <c r="BY134" s="192"/>
      <c r="BZ134" s="282"/>
      <c r="CA134" s="192"/>
      <c r="CB134" s="282"/>
      <c r="CC134" s="192"/>
      <c r="CD134" s="192"/>
      <c r="CE134" s="192"/>
      <c r="CF134" s="192"/>
      <c r="CG134" s="192"/>
      <c r="CH134" s="192"/>
      <c r="CI134" s="192"/>
      <c r="CJ134" s="192"/>
      <c r="CK134" s="192"/>
      <c r="CL134" s="192"/>
      <c r="CM134" s="192"/>
      <c r="CN134" s="192"/>
      <c r="CO134" s="192"/>
      <c r="CP134" s="192"/>
      <c r="CQ134" s="192"/>
      <c r="CR134" s="192"/>
      <c r="CS134" s="192"/>
      <c r="CT134" s="192"/>
      <c r="CU134" s="192"/>
      <c r="CV134" s="192"/>
      <c r="CW134" s="192"/>
      <c r="CX134" s="192"/>
      <c r="CY134" s="192"/>
      <c r="CZ134" s="192"/>
      <c r="DA134" s="192"/>
      <c r="DB134" s="192"/>
      <c r="DC134" s="192"/>
      <c r="DD134" s="192"/>
      <c r="DE134" s="192"/>
      <c r="DF134" s="192"/>
      <c r="DG134" s="192"/>
      <c r="DH134" s="192"/>
      <c r="DI134" s="192"/>
      <c r="DJ134" s="192"/>
      <c r="DK134" s="192"/>
      <c r="DL134" s="192"/>
      <c r="DM134" s="192"/>
      <c r="DN134" s="192"/>
      <c r="DO134" s="192"/>
      <c r="DP134" s="192"/>
      <c r="DQ134" s="192"/>
      <c r="DR134" s="192"/>
      <c r="DS134" s="192"/>
      <c r="DT134" s="192"/>
      <c r="DU134" s="192"/>
      <c r="DV134" s="192"/>
      <c r="DW134" s="192"/>
      <c r="DX134" s="192"/>
      <c r="DY134" s="192"/>
      <c r="DZ134" s="192"/>
      <c r="EA134" s="192"/>
      <c r="EB134" s="192"/>
      <c r="EC134" s="192"/>
      <c r="ED134" s="192"/>
      <c r="EE134" s="192"/>
      <c r="EF134" s="192"/>
      <c r="EG134" s="192"/>
      <c r="EH134" s="192"/>
      <c r="EI134" s="192"/>
      <c r="EJ134" s="192"/>
      <c r="EK134" s="192"/>
      <c r="EL134" s="192"/>
      <c r="EM134" s="192"/>
      <c r="EN134" s="192"/>
      <c r="EO134" s="192"/>
      <c r="EP134" s="192"/>
      <c r="EQ134" s="192"/>
      <c r="ER134" s="251"/>
      <c r="ES134" s="252"/>
      <c r="ET134" s="199"/>
      <c r="EU134" s="199"/>
      <c r="EV134" s="199"/>
      <c r="EW134" s="199"/>
      <c r="EX134" s="199"/>
      <c r="EY134" s="199"/>
      <c r="EZ134" s="199"/>
      <c r="FA134" s="199"/>
      <c r="FB134" s="199"/>
    </row>
    <row r="135" spans="1:158" ht="24.75" customHeight="1" x14ac:dyDescent="0.25">
      <c r="A135" s="199"/>
      <c r="B135" s="199"/>
      <c r="C135" s="199"/>
      <c r="D135" s="195"/>
      <c r="E135" s="195"/>
      <c r="F135" s="195"/>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282"/>
      <c r="BM135" s="282"/>
      <c r="BN135" s="282"/>
      <c r="BO135" s="282"/>
      <c r="BP135" s="282"/>
      <c r="BQ135" s="192"/>
      <c r="BR135" s="282"/>
      <c r="BS135" s="192"/>
      <c r="BT135" s="282"/>
      <c r="BU135" s="192"/>
      <c r="BV135" s="282"/>
      <c r="BW135" s="192"/>
      <c r="BX135" s="282"/>
      <c r="BY135" s="192"/>
      <c r="BZ135" s="282"/>
      <c r="CA135" s="192"/>
      <c r="CB135" s="282"/>
      <c r="CC135" s="192"/>
      <c r="CD135" s="192"/>
      <c r="CE135" s="192"/>
      <c r="CF135" s="192"/>
      <c r="CG135" s="192"/>
      <c r="CH135" s="192"/>
      <c r="CI135" s="192"/>
      <c r="CJ135" s="192"/>
      <c r="CK135" s="192"/>
      <c r="CL135" s="192"/>
      <c r="CM135" s="192"/>
      <c r="CN135" s="192"/>
      <c r="CO135" s="192"/>
      <c r="CP135" s="192"/>
      <c r="CQ135" s="192"/>
      <c r="CR135" s="192"/>
      <c r="CS135" s="192"/>
      <c r="CT135" s="192"/>
      <c r="CU135" s="192"/>
      <c r="CV135" s="192"/>
      <c r="CW135" s="192"/>
      <c r="CX135" s="192"/>
      <c r="CY135" s="192"/>
      <c r="CZ135" s="192"/>
      <c r="DA135" s="192"/>
      <c r="DB135" s="192"/>
      <c r="DC135" s="192"/>
      <c r="DD135" s="192"/>
      <c r="DE135" s="192"/>
      <c r="DF135" s="192"/>
      <c r="DG135" s="192"/>
      <c r="DH135" s="192"/>
      <c r="DI135" s="192"/>
      <c r="DJ135" s="192"/>
      <c r="DK135" s="192"/>
      <c r="DL135" s="192"/>
      <c r="DM135" s="192"/>
      <c r="DN135" s="192"/>
      <c r="DO135" s="192"/>
      <c r="DP135" s="192"/>
      <c r="DQ135" s="192"/>
      <c r="DR135" s="192"/>
      <c r="DS135" s="192"/>
      <c r="DT135" s="192"/>
      <c r="DU135" s="192"/>
      <c r="DV135" s="192"/>
      <c r="DW135" s="192"/>
      <c r="DX135" s="192"/>
      <c r="DY135" s="192"/>
      <c r="DZ135" s="192"/>
      <c r="EA135" s="192"/>
      <c r="EB135" s="192"/>
      <c r="EC135" s="192"/>
      <c r="ED135" s="192"/>
      <c r="EE135" s="192"/>
      <c r="EF135" s="192"/>
      <c r="EG135" s="192"/>
      <c r="EH135" s="192"/>
      <c r="EI135" s="192"/>
      <c r="EJ135" s="192"/>
      <c r="EK135" s="192"/>
      <c r="EL135" s="192"/>
      <c r="EM135" s="192"/>
      <c r="EN135" s="192"/>
      <c r="EO135" s="192"/>
      <c r="EP135" s="192"/>
      <c r="EQ135" s="192"/>
      <c r="ER135" s="251"/>
      <c r="ES135" s="252"/>
      <c r="ET135" s="199"/>
      <c r="EU135" s="199"/>
      <c r="EV135" s="199"/>
      <c r="EW135" s="199"/>
      <c r="EX135" s="199"/>
      <c r="EY135" s="199"/>
      <c r="EZ135" s="199"/>
      <c r="FA135" s="199"/>
      <c r="FB135" s="199"/>
    </row>
    <row r="136" spans="1:158" ht="24.75" customHeight="1" x14ac:dyDescent="0.25">
      <c r="A136" s="199"/>
      <c r="B136" s="199"/>
      <c r="C136" s="199"/>
      <c r="D136" s="195"/>
      <c r="E136" s="195"/>
      <c r="F136" s="195"/>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282"/>
      <c r="BM136" s="282"/>
      <c r="BN136" s="282"/>
      <c r="BO136" s="282"/>
      <c r="BP136" s="282"/>
      <c r="BQ136" s="192"/>
      <c r="BR136" s="282"/>
      <c r="BS136" s="192"/>
      <c r="BT136" s="282"/>
      <c r="BU136" s="192"/>
      <c r="BV136" s="282"/>
      <c r="BW136" s="192"/>
      <c r="BX136" s="282"/>
      <c r="BY136" s="192"/>
      <c r="BZ136" s="282"/>
      <c r="CA136" s="192"/>
      <c r="CB136" s="282"/>
      <c r="CC136" s="192"/>
      <c r="CD136" s="192"/>
      <c r="CE136" s="192"/>
      <c r="CF136" s="192"/>
      <c r="CG136" s="192"/>
      <c r="CH136" s="192"/>
      <c r="CI136" s="192"/>
      <c r="CJ136" s="192"/>
      <c r="CK136" s="192"/>
      <c r="CL136" s="192"/>
      <c r="CM136" s="192"/>
      <c r="CN136" s="192"/>
      <c r="CO136" s="192"/>
      <c r="CP136" s="192"/>
      <c r="CQ136" s="192"/>
      <c r="CR136" s="192"/>
      <c r="CS136" s="192"/>
      <c r="CT136" s="192"/>
      <c r="CU136" s="192"/>
      <c r="CV136" s="192"/>
      <c r="CW136" s="192"/>
      <c r="CX136" s="192"/>
      <c r="CY136" s="192"/>
      <c r="CZ136" s="192"/>
      <c r="DA136" s="192"/>
      <c r="DB136" s="192"/>
      <c r="DC136" s="192"/>
      <c r="DD136" s="192"/>
      <c r="DE136" s="192"/>
      <c r="DF136" s="192"/>
      <c r="DG136" s="192"/>
      <c r="DH136" s="192"/>
      <c r="DI136" s="192"/>
      <c r="DJ136" s="192"/>
      <c r="DK136" s="192"/>
      <c r="DL136" s="192"/>
      <c r="DM136" s="192"/>
      <c r="DN136" s="192"/>
      <c r="DO136" s="192"/>
      <c r="DP136" s="192"/>
      <c r="DQ136" s="192"/>
      <c r="DR136" s="192"/>
      <c r="DS136" s="192"/>
      <c r="DT136" s="192"/>
      <c r="DU136" s="192"/>
      <c r="DV136" s="192"/>
      <c r="DW136" s="192"/>
      <c r="DX136" s="192"/>
      <c r="DY136" s="192"/>
      <c r="DZ136" s="192"/>
      <c r="EA136" s="192"/>
      <c r="EB136" s="192"/>
      <c r="EC136" s="192"/>
      <c r="ED136" s="192"/>
      <c r="EE136" s="192"/>
      <c r="EF136" s="192"/>
      <c r="EG136" s="192"/>
      <c r="EH136" s="192"/>
      <c r="EI136" s="192"/>
      <c r="EJ136" s="192"/>
      <c r="EK136" s="192"/>
      <c r="EL136" s="192"/>
      <c r="EM136" s="192"/>
      <c r="EN136" s="192"/>
      <c r="EO136" s="192"/>
      <c r="EP136" s="192"/>
      <c r="EQ136" s="192"/>
      <c r="ER136" s="251"/>
      <c r="ES136" s="252"/>
      <c r="ET136" s="199"/>
      <c r="EU136" s="199"/>
      <c r="EV136" s="199"/>
      <c r="EW136" s="199"/>
      <c r="EX136" s="199"/>
      <c r="EY136" s="199"/>
      <c r="EZ136" s="199"/>
      <c r="FA136" s="199"/>
      <c r="FB136" s="199"/>
    </row>
    <row r="137" spans="1:158" ht="24.75" customHeight="1" x14ac:dyDescent="0.25">
      <c r="A137" s="199"/>
      <c r="B137" s="199"/>
      <c r="C137" s="199"/>
      <c r="D137" s="195"/>
      <c r="E137" s="195"/>
      <c r="F137" s="195"/>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282"/>
      <c r="BM137" s="282"/>
      <c r="BN137" s="282"/>
      <c r="BO137" s="282"/>
      <c r="BP137" s="282"/>
      <c r="BQ137" s="192"/>
      <c r="BR137" s="282"/>
      <c r="BS137" s="192"/>
      <c r="BT137" s="282"/>
      <c r="BU137" s="192"/>
      <c r="BV137" s="282"/>
      <c r="BW137" s="192"/>
      <c r="BX137" s="282"/>
      <c r="BY137" s="192"/>
      <c r="BZ137" s="282"/>
      <c r="CA137" s="192"/>
      <c r="CB137" s="282"/>
      <c r="CC137" s="192"/>
      <c r="CD137" s="192"/>
      <c r="CE137" s="192"/>
      <c r="CF137" s="192"/>
      <c r="CG137" s="192"/>
      <c r="CH137" s="192"/>
      <c r="CI137" s="192"/>
      <c r="CJ137" s="192"/>
      <c r="CK137" s="192"/>
      <c r="CL137" s="192"/>
      <c r="CM137" s="192"/>
      <c r="CN137" s="192"/>
      <c r="CO137" s="192"/>
      <c r="CP137" s="192"/>
      <c r="CQ137" s="192"/>
      <c r="CR137" s="192"/>
      <c r="CS137" s="192"/>
      <c r="CT137" s="192"/>
      <c r="CU137" s="192"/>
      <c r="CV137" s="192"/>
      <c r="CW137" s="192"/>
      <c r="CX137" s="192"/>
      <c r="CY137" s="192"/>
      <c r="CZ137" s="192"/>
      <c r="DA137" s="192"/>
      <c r="DB137" s="192"/>
      <c r="DC137" s="192"/>
      <c r="DD137" s="192"/>
      <c r="DE137" s="192"/>
      <c r="DF137" s="192"/>
      <c r="DG137" s="192"/>
      <c r="DH137" s="192"/>
      <c r="DI137" s="192"/>
      <c r="DJ137" s="192"/>
      <c r="DK137" s="192"/>
      <c r="DL137" s="192"/>
      <c r="DM137" s="192"/>
      <c r="DN137" s="192"/>
      <c r="DO137" s="192"/>
      <c r="DP137" s="192"/>
      <c r="DQ137" s="192"/>
      <c r="DR137" s="192"/>
      <c r="DS137" s="192"/>
      <c r="DT137" s="192"/>
      <c r="DU137" s="192"/>
      <c r="DV137" s="192"/>
      <c r="DW137" s="192"/>
      <c r="DX137" s="192"/>
      <c r="DY137" s="192"/>
      <c r="DZ137" s="192"/>
      <c r="EA137" s="192"/>
      <c r="EB137" s="192"/>
      <c r="EC137" s="192"/>
      <c r="ED137" s="192"/>
      <c r="EE137" s="192"/>
      <c r="EF137" s="192"/>
      <c r="EG137" s="192"/>
      <c r="EH137" s="192"/>
      <c r="EI137" s="192"/>
      <c r="EJ137" s="192"/>
      <c r="EK137" s="192"/>
      <c r="EL137" s="192"/>
      <c r="EM137" s="192"/>
      <c r="EN137" s="192"/>
      <c r="EO137" s="192"/>
      <c r="EP137" s="192"/>
      <c r="EQ137" s="192"/>
      <c r="ER137" s="251"/>
      <c r="ES137" s="252"/>
      <c r="ET137" s="199"/>
      <c r="EU137" s="199"/>
      <c r="EV137" s="199"/>
      <c r="EW137" s="199"/>
      <c r="EX137" s="199"/>
      <c r="EY137" s="199"/>
      <c r="EZ137" s="199"/>
      <c r="FA137" s="199"/>
      <c r="FB137" s="199"/>
    </row>
    <row r="138" spans="1:158" ht="24.75" customHeight="1" x14ac:dyDescent="0.25">
      <c r="A138" s="199"/>
      <c r="B138" s="199"/>
      <c r="C138" s="199"/>
      <c r="D138" s="195"/>
      <c r="E138" s="195"/>
      <c r="F138" s="195"/>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282"/>
      <c r="BM138" s="282"/>
      <c r="BN138" s="282"/>
      <c r="BO138" s="282"/>
      <c r="BP138" s="282"/>
      <c r="BQ138" s="192"/>
      <c r="BR138" s="282"/>
      <c r="BS138" s="192"/>
      <c r="BT138" s="282"/>
      <c r="BU138" s="192"/>
      <c r="BV138" s="282"/>
      <c r="BW138" s="192"/>
      <c r="BX138" s="282"/>
      <c r="BY138" s="192"/>
      <c r="BZ138" s="282"/>
      <c r="CA138" s="192"/>
      <c r="CB138" s="282"/>
      <c r="CC138" s="192"/>
      <c r="CD138" s="192"/>
      <c r="CE138" s="192"/>
      <c r="CF138" s="192"/>
      <c r="CG138" s="192"/>
      <c r="CH138" s="192"/>
      <c r="CI138" s="192"/>
      <c r="CJ138" s="192"/>
      <c r="CK138" s="192"/>
      <c r="CL138" s="192"/>
      <c r="CM138" s="192"/>
      <c r="CN138" s="192"/>
      <c r="CO138" s="192"/>
      <c r="CP138" s="192"/>
      <c r="CQ138" s="192"/>
      <c r="CR138" s="192"/>
      <c r="CS138" s="192"/>
      <c r="CT138" s="192"/>
      <c r="CU138" s="192"/>
      <c r="CV138" s="192"/>
      <c r="CW138" s="192"/>
      <c r="CX138" s="192"/>
      <c r="CY138" s="192"/>
      <c r="CZ138" s="192"/>
      <c r="DA138" s="192"/>
      <c r="DB138" s="192"/>
      <c r="DC138" s="192"/>
      <c r="DD138" s="192"/>
      <c r="DE138" s="192"/>
      <c r="DF138" s="192"/>
      <c r="DG138" s="192"/>
      <c r="DH138" s="192"/>
      <c r="DI138" s="192"/>
      <c r="DJ138" s="192"/>
      <c r="DK138" s="192"/>
      <c r="DL138" s="192"/>
      <c r="DM138" s="192"/>
      <c r="DN138" s="192"/>
      <c r="DO138" s="192"/>
      <c r="DP138" s="192"/>
      <c r="DQ138" s="192"/>
      <c r="DR138" s="192"/>
      <c r="DS138" s="192"/>
      <c r="DT138" s="192"/>
      <c r="DU138" s="192"/>
      <c r="DV138" s="192"/>
      <c r="DW138" s="192"/>
      <c r="DX138" s="192"/>
      <c r="DY138" s="192"/>
      <c r="DZ138" s="192"/>
      <c r="EA138" s="192"/>
      <c r="EB138" s="192"/>
      <c r="EC138" s="192"/>
      <c r="ED138" s="192"/>
      <c r="EE138" s="192"/>
      <c r="EF138" s="192"/>
      <c r="EG138" s="192"/>
      <c r="EH138" s="192"/>
      <c r="EI138" s="192"/>
      <c r="EJ138" s="192"/>
      <c r="EK138" s="192"/>
      <c r="EL138" s="192"/>
      <c r="EM138" s="192"/>
      <c r="EN138" s="192"/>
      <c r="EO138" s="192"/>
      <c r="EP138" s="192"/>
      <c r="EQ138" s="192"/>
      <c r="ER138" s="251"/>
      <c r="ES138" s="252"/>
      <c r="ET138" s="199"/>
      <c r="EU138" s="199"/>
      <c r="EV138" s="199"/>
      <c r="EW138" s="199"/>
      <c r="EX138" s="199"/>
      <c r="EY138" s="199"/>
      <c r="EZ138" s="199"/>
      <c r="FA138" s="199"/>
      <c r="FB138" s="199"/>
    </row>
  </sheetData>
  <mergeCells count="104">
    <mergeCell ref="CG95:CG101"/>
    <mergeCell ref="CG102:CG108"/>
    <mergeCell ref="AB8:BE8"/>
    <mergeCell ref="BF8:CI8"/>
    <mergeCell ref="CG74:CG80"/>
    <mergeCell ref="CG81:CG87"/>
    <mergeCell ref="B38:B44"/>
    <mergeCell ref="C38:C44"/>
    <mergeCell ref="B31:B37"/>
    <mergeCell ref="B24:B30"/>
    <mergeCell ref="C24:C30"/>
    <mergeCell ref="D38:D44"/>
    <mergeCell ref="C31:C37"/>
    <mergeCell ref="D31:D37"/>
    <mergeCell ref="E65:K65"/>
    <mergeCell ref="L65:R65"/>
    <mergeCell ref="E45:E51"/>
    <mergeCell ref="E66:K66"/>
    <mergeCell ref="L66:R66"/>
    <mergeCell ref="EW10:EW16"/>
    <mergeCell ref="EY10:EY16"/>
    <mergeCell ref="B10:B16"/>
    <mergeCell ref="C17:C23"/>
    <mergeCell ref="D17:D23"/>
    <mergeCell ref="E17:E23"/>
    <mergeCell ref="E38:E44"/>
    <mergeCell ref="E64:K64"/>
    <mergeCell ref="L64:R64"/>
    <mergeCell ref="A59:E61"/>
    <mergeCell ref="EX10:EX16"/>
    <mergeCell ref="D24:D30"/>
    <mergeCell ref="EW31:EW37"/>
    <mergeCell ref="EX31:EX37"/>
    <mergeCell ref="A10:A37"/>
    <mergeCell ref="C52:C58"/>
    <mergeCell ref="D52:D58"/>
    <mergeCell ref="E52:E58"/>
    <mergeCell ref="A38:A58"/>
    <mergeCell ref="B17:B23"/>
    <mergeCell ref="EY31:EY37"/>
    <mergeCell ref="EZ31:EZ37"/>
    <mergeCell ref="CG88:CG94"/>
    <mergeCell ref="EW17:EW23"/>
    <mergeCell ref="EW24:EW30"/>
    <mergeCell ref="ER59:FA61"/>
    <mergeCell ref="EX17:EX23"/>
    <mergeCell ref="EX24:EX30"/>
    <mergeCell ref="FA17:FA23"/>
    <mergeCell ref="EW45:EW51"/>
    <mergeCell ref="EW38:EW44"/>
    <mergeCell ref="EX38:EX44"/>
    <mergeCell ref="EY38:EY44"/>
    <mergeCell ref="EZ38:EZ44"/>
    <mergeCell ref="FA38:FA44"/>
    <mergeCell ref="EW52:EW58"/>
    <mergeCell ref="EX52:EX58"/>
    <mergeCell ref="EZ10:EZ16"/>
    <mergeCell ref="FA24:FA30"/>
    <mergeCell ref="FA10:FA16"/>
    <mergeCell ref="EY17:EY23"/>
    <mergeCell ref="EZ17:EZ23"/>
    <mergeCell ref="B45:B51"/>
    <mergeCell ref="C45:C51"/>
    <mergeCell ref="D45:D51"/>
    <mergeCell ref="B52:B58"/>
    <mergeCell ref="FA31:FA37"/>
    <mergeCell ref="EY24:EY30"/>
    <mergeCell ref="EZ24:EZ30"/>
    <mergeCell ref="C10:C16"/>
    <mergeCell ref="D10:D16"/>
    <mergeCell ref="E10:E16"/>
    <mergeCell ref="E31:E37"/>
    <mergeCell ref="E24:E30"/>
    <mergeCell ref="EY52:EY58"/>
    <mergeCell ref="EZ52:EZ58"/>
    <mergeCell ref="FA52:FA58"/>
    <mergeCell ref="FA45:FA51"/>
    <mergeCell ref="EZ45:EZ51"/>
    <mergeCell ref="EY45:EY51"/>
    <mergeCell ref="EX45:EX51"/>
    <mergeCell ref="A1:E3"/>
    <mergeCell ref="A4:E4"/>
    <mergeCell ref="A5:E5"/>
    <mergeCell ref="A7:G8"/>
    <mergeCell ref="F3:EQ3"/>
    <mergeCell ref="F5:FA5"/>
    <mergeCell ref="F4:FA4"/>
    <mergeCell ref="F1:FA1"/>
    <mergeCell ref="F2:FA2"/>
    <mergeCell ref="ER3:FA3"/>
    <mergeCell ref="FA7:FA9"/>
    <mergeCell ref="EZ7:EZ9"/>
    <mergeCell ref="ET7:ET9"/>
    <mergeCell ref="ES7:ES9"/>
    <mergeCell ref="ER7:ER9"/>
    <mergeCell ref="EY7:EY9"/>
    <mergeCell ref="EX7:EX9"/>
    <mergeCell ref="EV7:EV9"/>
    <mergeCell ref="EW7:EW9"/>
    <mergeCell ref="DN8:EQ8"/>
    <mergeCell ref="H7:EQ7"/>
    <mergeCell ref="H8:AA8"/>
    <mergeCell ref="CJ8:DM8"/>
    <mergeCell ref="EU7:EU9"/>
  </mergeCells>
  <dataValidations count="1">
    <dataValidation type="list" allowBlank="1" showErrorMessage="1" sqref="D10 D24 D31 D38 D45" xr:uid="{00000000-0002-0000-0100-000000000000}">
      <formula1>"suma,creciente"</formula1>
    </dataValidation>
  </dataValidations>
  <printOptions horizontalCentered="1" verticalCentered="1"/>
  <pageMargins left="0" right="0" top="0.74803149606299213" bottom="0" header="0" footer="0"/>
  <pageSetup scale="1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3"/>
  <sheetViews>
    <sheetView topLeftCell="B1" zoomScale="57" zoomScaleNormal="57" workbookViewId="0">
      <selection activeCell="V9" sqref="V9:V10"/>
    </sheetView>
  </sheetViews>
  <sheetFormatPr baseColWidth="10" defaultColWidth="14.28515625" defaultRowHeight="15" customHeight="1" x14ac:dyDescent="0.25"/>
  <cols>
    <col min="1" max="1" width="30.5703125" customWidth="1"/>
    <col min="2" max="2" width="29.5703125" customWidth="1"/>
    <col min="3" max="3" width="39.42578125" customWidth="1"/>
    <col min="4" max="5" width="8.85546875" customWidth="1"/>
    <col min="6" max="6" width="13.28515625" customWidth="1"/>
    <col min="7" max="18" width="8.85546875" customWidth="1"/>
    <col min="19" max="19" width="12.5703125" customWidth="1"/>
    <col min="20" max="20" width="11.42578125" customWidth="1"/>
    <col min="21" max="21" width="12.5703125" customWidth="1"/>
    <col min="22" max="22" width="58.85546875" customWidth="1"/>
    <col min="23" max="23" width="53" customWidth="1"/>
    <col min="26" max="26" width="14.7109375" bestFit="1" customWidth="1"/>
  </cols>
  <sheetData>
    <row r="1" spans="1:28" ht="28.5" customHeight="1" x14ac:dyDescent="0.25">
      <c r="A1" s="638"/>
      <c r="B1" s="508"/>
      <c r="C1" s="508"/>
      <c r="D1" s="649" t="s">
        <v>0</v>
      </c>
      <c r="E1" s="505"/>
      <c r="F1" s="505"/>
      <c r="G1" s="505"/>
      <c r="H1" s="505"/>
      <c r="I1" s="505"/>
      <c r="J1" s="505"/>
      <c r="K1" s="505"/>
      <c r="L1" s="505"/>
      <c r="M1" s="505"/>
      <c r="N1" s="505"/>
      <c r="O1" s="505"/>
      <c r="P1" s="505"/>
      <c r="Q1" s="505"/>
      <c r="R1" s="505"/>
      <c r="S1" s="505"/>
      <c r="T1" s="505"/>
      <c r="U1" s="505"/>
      <c r="V1" s="560"/>
      <c r="W1" s="289"/>
    </row>
    <row r="2" spans="1:28" ht="28.5" customHeight="1" x14ac:dyDescent="0.25">
      <c r="A2" s="510"/>
      <c r="B2" s="511"/>
      <c r="C2" s="511"/>
      <c r="D2" s="650" t="s">
        <v>344</v>
      </c>
      <c r="E2" s="536"/>
      <c r="F2" s="536"/>
      <c r="G2" s="536"/>
      <c r="H2" s="536"/>
      <c r="I2" s="536"/>
      <c r="J2" s="536"/>
      <c r="K2" s="536"/>
      <c r="L2" s="536"/>
      <c r="M2" s="536"/>
      <c r="N2" s="536"/>
      <c r="O2" s="536"/>
      <c r="P2" s="536"/>
      <c r="Q2" s="536"/>
      <c r="R2" s="536"/>
      <c r="S2" s="536"/>
      <c r="T2" s="536"/>
      <c r="U2" s="536"/>
      <c r="V2" s="651"/>
      <c r="W2" s="289"/>
    </row>
    <row r="3" spans="1:28" ht="28.5" customHeight="1" x14ac:dyDescent="0.25">
      <c r="A3" s="513"/>
      <c r="B3" s="514"/>
      <c r="C3" s="514"/>
      <c r="D3" s="633" t="s">
        <v>345</v>
      </c>
      <c r="E3" s="522"/>
      <c r="F3" s="522"/>
      <c r="G3" s="522"/>
      <c r="H3" s="522"/>
      <c r="I3" s="522"/>
      <c r="J3" s="522"/>
      <c r="K3" s="522"/>
      <c r="L3" s="522"/>
      <c r="M3" s="522"/>
      <c r="N3" s="522"/>
      <c r="O3" s="522"/>
      <c r="P3" s="522"/>
      <c r="Q3" s="522"/>
      <c r="R3" s="522"/>
      <c r="S3" s="522"/>
      <c r="T3" s="522"/>
      <c r="U3" s="629"/>
      <c r="V3" s="290" t="s">
        <v>346</v>
      </c>
      <c r="W3" s="289"/>
    </row>
    <row r="4" spans="1:28" ht="28.5" customHeight="1" x14ac:dyDescent="0.25">
      <c r="A4" s="641" t="s">
        <v>4</v>
      </c>
      <c r="B4" s="505"/>
      <c r="C4" s="560"/>
      <c r="D4" s="616" t="s">
        <v>5</v>
      </c>
      <c r="E4" s="528"/>
      <c r="F4" s="528"/>
      <c r="G4" s="528"/>
      <c r="H4" s="528"/>
      <c r="I4" s="528"/>
      <c r="J4" s="528"/>
      <c r="K4" s="528"/>
      <c r="L4" s="528"/>
      <c r="M4" s="528"/>
      <c r="N4" s="528"/>
      <c r="O4" s="528"/>
      <c r="P4" s="528"/>
      <c r="Q4" s="528"/>
      <c r="R4" s="528"/>
      <c r="S4" s="528"/>
      <c r="T4" s="528"/>
      <c r="U4" s="528"/>
      <c r="V4" s="529"/>
      <c r="W4" s="289"/>
    </row>
    <row r="5" spans="1:28" ht="28.5" customHeight="1" x14ac:dyDescent="0.25">
      <c r="A5" s="639" t="s">
        <v>6</v>
      </c>
      <c r="B5" s="522"/>
      <c r="C5" s="640"/>
      <c r="D5" s="617" t="s">
        <v>7</v>
      </c>
      <c r="E5" s="517"/>
      <c r="F5" s="517"/>
      <c r="G5" s="517"/>
      <c r="H5" s="517"/>
      <c r="I5" s="517"/>
      <c r="J5" s="517"/>
      <c r="K5" s="517"/>
      <c r="L5" s="517"/>
      <c r="M5" s="517"/>
      <c r="N5" s="517"/>
      <c r="O5" s="517"/>
      <c r="P5" s="517"/>
      <c r="Q5" s="517"/>
      <c r="R5" s="517"/>
      <c r="S5" s="517"/>
      <c r="T5" s="517"/>
      <c r="U5" s="517"/>
      <c r="V5" s="518"/>
      <c r="W5" s="289"/>
    </row>
    <row r="6" spans="1:28" ht="28.5" customHeight="1" thickBot="1" x14ac:dyDescent="0.3">
      <c r="A6" s="642"/>
      <c r="B6" s="517"/>
      <c r="C6" s="517"/>
      <c r="D6" s="517"/>
      <c r="E6" s="517"/>
      <c r="F6" s="517"/>
      <c r="G6" s="517"/>
      <c r="H6" s="517"/>
      <c r="I6" s="517"/>
      <c r="J6" s="517"/>
      <c r="K6" s="517"/>
      <c r="L6" s="517"/>
      <c r="M6" s="517"/>
      <c r="N6" s="517"/>
      <c r="O6" s="517"/>
      <c r="P6" s="517"/>
      <c r="Q6" s="517"/>
      <c r="R6" s="517"/>
      <c r="S6" s="517"/>
      <c r="T6" s="517"/>
      <c r="U6" s="517"/>
      <c r="V6" s="518"/>
      <c r="W6" s="289"/>
    </row>
    <row r="7" spans="1:28" ht="37.5" customHeight="1" x14ac:dyDescent="0.25">
      <c r="A7" s="634" t="s">
        <v>347</v>
      </c>
      <c r="B7" s="625" t="s">
        <v>348</v>
      </c>
      <c r="C7" s="625" t="s">
        <v>349</v>
      </c>
      <c r="D7" s="647" t="s">
        <v>350</v>
      </c>
      <c r="E7" s="644"/>
      <c r="F7" s="648" t="s">
        <v>737</v>
      </c>
      <c r="G7" s="505"/>
      <c r="H7" s="505"/>
      <c r="I7" s="505"/>
      <c r="J7" s="505"/>
      <c r="K7" s="505"/>
      <c r="L7" s="505"/>
      <c r="M7" s="505"/>
      <c r="N7" s="505"/>
      <c r="O7" s="505"/>
      <c r="P7" s="505"/>
      <c r="Q7" s="505"/>
      <c r="R7" s="505"/>
      <c r="S7" s="644"/>
      <c r="T7" s="643" t="s">
        <v>351</v>
      </c>
      <c r="U7" s="644"/>
      <c r="V7" s="645" t="s">
        <v>757</v>
      </c>
      <c r="W7" s="291"/>
    </row>
    <row r="8" spans="1:28" ht="51.75" customHeight="1" thickBot="1" x14ac:dyDescent="0.3">
      <c r="A8" s="569"/>
      <c r="B8" s="585"/>
      <c r="C8" s="585"/>
      <c r="D8" s="292" t="s">
        <v>352</v>
      </c>
      <c r="E8" s="292" t="s">
        <v>353</v>
      </c>
      <c r="F8" s="292" t="s">
        <v>354</v>
      </c>
      <c r="G8" s="293" t="s">
        <v>355</v>
      </c>
      <c r="H8" s="293" t="s">
        <v>356</v>
      </c>
      <c r="I8" s="293" t="s">
        <v>357</v>
      </c>
      <c r="J8" s="293" t="s">
        <v>358</v>
      </c>
      <c r="K8" s="293" t="s">
        <v>359</v>
      </c>
      <c r="L8" s="293" t="s">
        <v>360</v>
      </c>
      <c r="M8" s="293" t="s">
        <v>361</v>
      </c>
      <c r="N8" s="293" t="s">
        <v>362</v>
      </c>
      <c r="O8" s="293" t="s">
        <v>363</v>
      </c>
      <c r="P8" s="293" t="s">
        <v>364</v>
      </c>
      <c r="Q8" s="293" t="s">
        <v>365</v>
      </c>
      <c r="R8" s="293" t="s">
        <v>366</v>
      </c>
      <c r="S8" s="294" t="s">
        <v>367</v>
      </c>
      <c r="T8" s="294" t="s">
        <v>368</v>
      </c>
      <c r="U8" s="294" t="s">
        <v>369</v>
      </c>
      <c r="V8" s="646"/>
      <c r="W8" s="291"/>
    </row>
    <row r="9" spans="1:28" ht="67.5" customHeight="1" x14ac:dyDescent="0.25">
      <c r="A9" s="635" t="s">
        <v>370</v>
      </c>
      <c r="B9" s="630" t="s">
        <v>336</v>
      </c>
      <c r="C9" s="632" t="s">
        <v>727</v>
      </c>
      <c r="D9" s="614" t="s">
        <v>371</v>
      </c>
      <c r="E9" s="614"/>
      <c r="F9" s="295" t="s">
        <v>372</v>
      </c>
      <c r="G9" s="499"/>
      <c r="H9" s="499">
        <v>0.5</v>
      </c>
      <c r="I9" s="500">
        <v>0.5</v>
      </c>
      <c r="J9" s="499"/>
      <c r="K9" s="499"/>
      <c r="L9" s="499"/>
      <c r="M9" s="499"/>
      <c r="N9" s="499"/>
      <c r="O9" s="499"/>
      <c r="P9" s="499"/>
      <c r="Q9" s="499"/>
      <c r="R9" s="499"/>
      <c r="S9" s="296">
        <f t="shared" ref="S9:S15" si="0">SUM(G9:R9)</f>
        <v>1</v>
      </c>
      <c r="T9" s="618">
        <v>0.5</v>
      </c>
      <c r="U9" s="623">
        <v>25</v>
      </c>
      <c r="V9" s="621" t="s">
        <v>758</v>
      </c>
      <c r="W9" s="291"/>
      <c r="Y9" s="297"/>
      <c r="Z9" s="297"/>
      <c r="AA9" s="297"/>
      <c r="AB9" s="298"/>
    </row>
    <row r="10" spans="1:28" ht="67.5" customHeight="1" x14ac:dyDescent="0.25">
      <c r="A10" s="636"/>
      <c r="B10" s="550"/>
      <c r="C10" s="615"/>
      <c r="D10" s="615"/>
      <c r="E10" s="615"/>
      <c r="F10" s="299" t="s">
        <v>373</v>
      </c>
      <c r="G10" s="501">
        <v>0</v>
      </c>
      <c r="H10" s="501">
        <v>0</v>
      </c>
      <c r="I10" s="502">
        <v>0.24</v>
      </c>
      <c r="J10" s="501">
        <v>0.76</v>
      </c>
      <c r="K10" s="501"/>
      <c r="L10" s="501"/>
      <c r="M10" s="501"/>
      <c r="N10" s="501"/>
      <c r="O10" s="501"/>
      <c r="P10" s="501"/>
      <c r="Q10" s="503"/>
      <c r="R10" s="503"/>
      <c r="S10" s="300">
        <f t="shared" si="0"/>
        <v>1</v>
      </c>
      <c r="T10" s="619"/>
      <c r="U10" s="620"/>
      <c r="V10" s="622"/>
      <c r="W10" s="291"/>
      <c r="Y10" s="301"/>
      <c r="Z10" s="301"/>
      <c r="AA10" s="301"/>
    </row>
    <row r="11" spans="1:28" ht="59.45" customHeight="1" x14ac:dyDescent="0.25">
      <c r="A11" s="636"/>
      <c r="B11" s="550"/>
      <c r="C11" s="632" t="s">
        <v>728</v>
      </c>
      <c r="D11" s="614" t="s">
        <v>371</v>
      </c>
      <c r="E11" s="614"/>
      <c r="F11" s="295" t="s">
        <v>372</v>
      </c>
      <c r="G11" s="499"/>
      <c r="H11" s="501">
        <v>0.25</v>
      </c>
      <c r="I11" s="500">
        <v>0.25</v>
      </c>
      <c r="J11" s="499">
        <v>0.25</v>
      </c>
      <c r="K11" s="499">
        <v>0.25</v>
      </c>
      <c r="L11" s="499"/>
      <c r="M11" s="499"/>
      <c r="N11" s="499"/>
      <c r="O11" s="499"/>
      <c r="P11" s="499"/>
      <c r="Q11" s="499"/>
      <c r="R11" s="499"/>
      <c r="S11" s="296">
        <f t="shared" si="0"/>
        <v>1</v>
      </c>
      <c r="T11" s="619"/>
      <c r="U11" s="623">
        <v>25</v>
      </c>
      <c r="V11" s="621" t="s">
        <v>759</v>
      </c>
      <c r="W11" s="291"/>
      <c r="AA11" s="301"/>
      <c r="AB11" s="302"/>
    </row>
    <row r="12" spans="1:28" ht="59.45" customHeight="1" x14ac:dyDescent="0.25">
      <c r="A12" s="637"/>
      <c r="B12" s="550"/>
      <c r="C12" s="615"/>
      <c r="D12" s="615"/>
      <c r="E12" s="615"/>
      <c r="F12" s="299" t="s">
        <v>373</v>
      </c>
      <c r="G12" s="501">
        <v>0.01</v>
      </c>
      <c r="H12" s="501">
        <v>0.25</v>
      </c>
      <c r="I12" s="502">
        <v>0.25</v>
      </c>
      <c r="J12" s="501">
        <v>0.25</v>
      </c>
      <c r="K12" s="501">
        <v>0.24</v>
      </c>
      <c r="L12" s="501"/>
      <c r="M12" s="501"/>
      <c r="N12" s="501"/>
      <c r="O12" s="501"/>
      <c r="P12" s="501"/>
      <c r="Q12" s="503"/>
      <c r="R12" s="503"/>
      <c r="S12" s="300">
        <f t="shared" si="0"/>
        <v>1</v>
      </c>
      <c r="T12" s="620"/>
      <c r="U12" s="620"/>
      <c r="V12" s="622"/>
      <c r="W12" s="291"/>
    </row>
    <row r="13" spans="1:28" ht="59.45" customHeight="1" x14ac:dyDescent="0.25">
      <c r="A13" s="631" t="s">
        <v>374</v>
      </c>
      <c r="B13" s="630" t="s">
        <v>719</v>
      </c>
      <c r="C13" s="626" t="s">
        <v>729</v>
      </c>
      <c r="D13" s="614" t="s">
        <v>371</v>
      </c>
      <c r="E13" s="614"/>
      <c r="F13" s="295" t="s">
        <v>372</v>
      </c>
      <c r="G13" s="499">
        <v>0.2</v>
      </c>
      <c r="H13" s="499">
        <v>0.2</v>
      </c>
      <c r="I13" s="500">
        <v>0.2</v>
      </c>
      <c r="J13" s="499">
        <v>0.2</v>
      </c>
      <c r="K13" s="499">
        <v>0.2</v>
      </c>
      <c r="L13" s="499"/>
      <c r="M13" s="499"/>
      <c r="N13" s="499"/>
      <c r="O13" s="499"/>
      <c r="P13" s="499"/>
      <c r="Q13" s="499"/>
      <c r="R13" s="499"/>
      <c r="S13" s="296">
        <f t="shared" si="0"/>
        <v>1</v>
      </c>
      <c r="T13" s="624">
        <v>0.5</v>
      </c>
      <c r="U13" s="623">
        <v>25</v>
      </c>
      <c r="V13" s="621" t="s">
        <v>760</v>
      </c>
      <c r="W13" s="291"/>
    </row>
    <row r="14" spans="1:28" ht="59.45" customHeight="1" x14ac:dyDescent="0.25">
      <c r="A14" s="550"/>
      <c r="B14" s="550"/>
      <c r="C14" s="627"/>
      <c r="D14" s="615"/>
      <c r="E14" s="615"/>
      <c r="F14" s="299" t="s">
        <v>373</v>
      </c>
      <c r="G14" s="501">
        <v>0.2</v>
      </c>
      <c r="H14" s="499">
        <v>0.2</v>
      </c>
      <c r="I14" s="502">
        <v>0.2</v>
      </c>
      <c r="J14" s="501">
        <v>0.2</v>
      </c>
      <c r="K14" s="501">
        <v>0.2</v>
      </c>
      <c r="L14" s="501"/>
      <c r="M14" s="501"/>
      <c r="N14" s="501"/>
      <c r="O14" s="501"/>
      <c r="P14" s="501"/>
      <c r="Q14" s="503"/>
      <c r="R14" s="503"/>
      <c r="S14" s="300">
        <f t="shared" si="0"/>
        <v>1</v>
      </c>
      <c r="T14" s="619"/>
      <c r="U14" s="620"/>
      <c r="V14" s="622"/>
      <c r="W14" s="291"/>
      <c r="Z14" s="303"/>
    </row>
    <row r="15" spans="1:28" ht="66.75" customHeight="1" x14ac:dyDescent="0.25">
      <c r="A15" s="550"/>
      <c r="B15" s="550"/>
      <c r="C15" s="626" t="s">
        <v>730</v>
      </c>
      <c r="D15" s="614" t="s">
        <v>371</v>
      </c>
      <c r="E15" s="614"/>
      <c r="F15" s="295" t="s">
        <v>372</v>
      </c>
      <c r="G15" s="499">
        <v>0.2</v>
      </c>
      <c r="H15" s="499">
        <v>0.2</v>
      </c>
      <c r="I15" s="500">
        <v>0.2</v>
      </c>
      <c r="J15" s="499">
        <v>0.2</v>
      </c>
      <c r="K15" s="499">
        <v>0.2</v>
      </c>
      <c r="L15" s="499"/>
      <c r="M15" s="499"/>
      <c r="N15" s="499"/>
      <c r="O15" s="499"/>
      <c r="P15" s="499"/>
      <c r="Q15" s="499"/>
      <c r="R15" s="499"/>
      <c r="S15" s="296">
        <f t="shared" si="0"/>
        <v>1</v>
      </c>
      <c r="T15" s="619"/>
      <c r="U15" s="623">
        <v>25</v>
      </c>
      <c r="V15" s="621" t="s">
        <v>763</v>
      </c>
      <c r="W15" s="289"/>
    </row>
    <row r="16" spans="1:28" ht="66.75" customHeight="1" x14ac:dyDescent="0.25">
      <c r="A16" s="550"/>
      <c r="B16" s="550"/>
      <c r="C16" s="627"/>
      <c r="D16" s="615"/>
      <c r="E16" s="615"/>
      <c r="F16" s="299" t="s">
        <v>373</v>
      </c>
      <c r="G16" s="501">
        <v>0.2</v>
      </c>
      <c r="H16" s="499">
        <v>0.2</v>
      </c>
      <c r="I16" s="502">
        <v>0.2</v>
      </c>
      <c r="J16" s="501">
        <v>0.2</v>
      </c>
      <c r="K16" s="501">
        <v>0.15</v>
      </c>
      <c r="L16" s="501"/>
      <c r="M16" s="501"/>
      <c r="N16" s="501"/>
      <c r="O16" s="501"/>
      <c r="P16" s="501"/>
      <c r="Q16" s="503"/>
      <c r="R16" s="503"/>
      <c r="S16" s="300">
        <f>SUM(G16:R16)</f>
        <v>0.95000000000000007</v>
      </c>
      <c r="T16" s="619"/>
      <c r="U16" s="620"/>
      <c r="V16" s="622"/>
      <c r="W16" s="289"/>
    </row>
    <row r="17" spans="1:23" ht="28.5" customHeight="1" thickBot="1" x14ac:dyDescent="0.3">
      <c r="A17" s="628" t="s">
        <v>375</v>
      </c>
      <c r="B17" s="522"/>
      <c r="C17" s="522"/>
      <c r="D17" s="522"/>
      <c r="E17" s="522"/>
      <c r="F17" s="522"/>
      <c r="G17" s="522"/>
      <c r="H17" s="522"/>
      <c r="I17" s="522"/>
      <c r="J17" s="522"/>
      <c r="K17" s="522"/>
      <c r="L17" s="522"/>
      <c r="M17" s="522"/>
      <c r="N17" s="522"/>
      <c r="O17" s="522"/>
      <c r="P17" s="522"/>
      <c r="Q17" s="522"/>
      <c r="R17" s="522"/>
      <c r="S17" s="629"/>
      <c r="T17" s="304">
        <f>SUM(T9:T16)</f>
        <v>1</v>
      </c>
      <c r="U17" s="305">
        <f>SUM(U9:U16)</f>
        <v>100</v>
      </c>
      <c r="V17" s="306"/>
      <c r="W17" s="307"/>
    </row>
    <row r="18" spans="1:23" ht="14.25" customHeight="1" x14ac:dyDescent="0.25">
      <c r="A18" s="291"/>
      <c r="B18" s="291"/>
      <c r="C18" s="308"/>
      <c r="D18" s="291"/>
      <c r="E18" s="291"/>
      <c r="F18" s="291"/>
      <c r="G18" s="291"/>
      <c r="H18" s="291"/>
      <c r="I18" s="291"/>
      <c r="J18" s="291"/>
      <c r="K18" s="291"/>
      <c r="L18" s="291"/>
      <c r="M18" s="291"/>
      <c r="N18" s="309"/>
      <c r="O18" s="309"/>
      <c r="P18" s="309"/>
      <c r="Q18" s="309"/>
      <c r="R18" s="309"/>
      <c r="S18" s="309"/>
      <c r="T18" s="309"/>
      <c r="U18" s="310"/>
      <c r="V18" s="311"/>
      <c r="W18" s="289"/>
    </row>
    <row r="19" spans="1:23" x14ac:dyDescent="0.25">
      <c r="A19" s="291"/>
      <c r="B19" s="291"/>
      <c r="C19" s="308"/>
      <c r="D19" s="291"/>
      <c r="E19" s="291"/>
      <c r="F19" s="291"/>
      <c r="G19" s="291"/>
      <c r="H19" s="291"/>
      <c r="I19" s="291"/>
      <c r="J19" s="291"/>
      <c r="K19" s="291"/>
      <c r="L19" s="291"/>
      <c r="M19" s="291"/>
      <c r="N19" s="309"/>
      <c r="O19" s="309"/>
      <c r="P19" s="309"/>
      <c r="Q19" s="309"/>
      <c r="R19" s="309"/>
      <c r="S19" s="309"/>
      <c r="T19" s="309"/>
      <c r="U19" s="309"/>
      <c r="V19" s="311"/>
      <c r="W19" s="289"/>
    </row>
    <row r="20" spans="1:23" ht="14.25" customHeight="1" x14ac:dyDescent="0.25">
      <c r="A20" s="291"/>
      <c r="B20" s="291"/>
      <c r="C20" s="308"/>
      <c r="D20" s="291"/>
      <c r="E20" s="291"/>
      <c r="F20" s="291"/>
      <c r="G20" s="291"/>
      <c r="H20" s="291"/>
      <c r="I20" s="291"/>
      <c r="J20" s="291"/>
      <c r="K20" s="291"/>
      <c r="L20" s="291"/>
      <c r="M20" s="291"/>
      <c r="N20" s="309"/>
      <c r="O20" s="309"/>
      <c r="P20" s="309"/>
      <c r="Q20" s="309"/>
      <c r="R20" s="309"/>
      <c r="S20" s="309"/>
      <c r="T20" s="309"/>
      <c r="U20" s="309"/>
      <c r="V20" s="311"/>
      <c r="W20" s="312"/>
    </row>
    <row r="21" spans="1:23" ht="28.5" customHeight="1" x14ac:dyDescent="0.25">
      <c r="A21" s="191" t="s">
        <v>188</v>
      </c>
      <c r="B21" s="539" t="s">
        <v>189</v>
      </c>
      <c r="C21" s="536"/>
      <c r="D21" s="536"/>
      <c r="E21" s="536"/>
      <c r="F21" s="536"/>
      <c r="G21" s="536"/>
      <c r="H21" s="537"/>
      <c r="I21" s="540" t="s">
        <v>190</v>
      </c>
      <c r="J21" s="536"/>
      <c r="K21" s="536"/>
      <c r="L21" s="536"/>
      <c r="M21" s="536"/>
      <c r="N21" s="536"/>
      <c r="O21" s="537"/>
      <c r="P21" s="309"/>
      <c r="Q21" s="309"/>
      <c r="R21" s="309"/>
      <c r="S21" s="309"/>
      <c r="T21" s="309"/>
      <c r="U21" s="309"/>
      <c r="V21" s="311"/>
      <c r="W21" s="289"/>
    </row>
    <row r="22" spans="1:23" ht="28.5" customHeight="1" x14ac:dyDescent="0.25">
      <c r="A22" s="194">
        <v>13</v>
      </c>
      <c r="B22" s="535" t="s">
        <v>191</v>
      </c>
      <c r="C22" s="536"/>
      <c r="D22" s="536"/>
      <c r="E22" s="536"/>
      <c r="F22" s="536"/>
      <c r="G22" s="536"/>
      <c r="H22" s="537"/>
      <c r="I22" s="535" t="s">
        <v>192</v>
      </c>
      <c r="J22" s="536"/>
      <c r="K22" s="536"/>
      <c r="L22" s="536"/>
      <c r="M22" s="536"/>
      <c r="N22" s="536"/>
      <c r="O22" s="537"/>
      <c r="P22" s="309"/>
      <c r="Q22" s="309"/>
      <c r="R22" s="309"/>
      <c r="S22" s="309"/>
      <c r="T22" s="309"/>
      <c r="U22" s="309"/>
      <c r="V22" s="311"/>
      <c r="W22" s="289"/>
    </row>
    <row r="23" spans="1:23" ht="28.5" customHeight="1" x14ac:dyDescent="0.25">
      <c r="A23" s="194">
        <v>14</v>
      </c>
      <c r="B23" s="535" t="s">
        <v>193</v>
      </c>
      <c r="C23" s="536"/>
      <c r="D23" s="536"/>
      <c r="E23" s="536"/>
      <c r="F23" s="536"/>
      <c r="G23" s="536"/>
      <c r="H23" s="537"/>
      <c r="I23" s="538" t="s">
        <v>194</v>
      </c>
      <c r="J23" s="536"/>
      <c r="K23" s="536"/>
      <c r="L23" s="536"/>
      <c r="M23" s="536"/>
      <c r="N23" s="536"/>
      <c r="O23" s="537"/>
      <c r="P23" s="309"/>
      <c r="Q23" s="309"/>
      <c r="R23" s="309"/>
      <c r="S23" s="309"/>
      <c r="T23" s="309"/>
      <c r="U23" s="309"/>
      <c r="V23" s="311"/>
      <c r="W23" s="289"/>
    </row>
    <row r="24" spans="1:23" ht="28.5" customHeight="1" x14ac:dyDescent="0.25">
      <c r="A24" s="291"/>
      <c r="B24" s="291"/>
      <c r="C24" s="308"/>
      <c r="D24" s="291"/>
      <c r="E24" s="291"/>
      <c r="F24" s="291"/>
      <c r="G24" s="291"/>
      <c r="H24" s="291"/>
      <c r="I24" s="291"/>
      <c r="J24" s="291"/>
      <c r="K24" s="291"/>
      <c r="L24" s="291"/>
      <c r="M24" s="291"/>
      <c r="N24" s="309"/>
      <c r="O24" s="309"/>
      <c r="P24" s="309"/>
      <c r="Q24" s="309"/>
      <c r="R24" s="309"/>
      <c r="S24" s="309"/>
      <c r="T24" s="309"/>
      <c r="U24" s="309"/>
      <c r="V24" s="311"/>
      <c r="W24" s="289"/>
    </row>
    <row r="25" spans="1:23" ht="28.5" customHeight="1" x14ac:dyDescent="0.25">
      <c r="A25" s="291"/>
      <c r="B25" s="291"/>
      <c r="C25" s="308"/>
      <c r="D25" s="291"/>
      <c r="E25" s="291"/>
      <c r="F25" s="291"/>
      <c r="G25" s="291"/>
      <c r="H25" s="291"/>
      <c r="I25" s="291"/>
      <c r="J25" s="291"/>
      <c r="K25" s="291"/>
      <c r="L25" s="291"/>
      <c r="M25" s="291"/>
      <c r="N25" s="309"/>
      <c r="O25" s="309"/>
      <c r="P25" s="309"/>
      <c r="Q25" s="309"/>
      <c r="R25" s="309"/>
      <c r="S25" s="309"/>
      <c r="T25" s="309"/>
      <c r="U25" s="309"/>
      <c r="V25" s="311"/>
      <c r="W25" s="289"/>
    </row>
    <row r="26" spans="1:23" ht="28.5" customHeight="1" x14ac:dyDescent="0.25">
      <c r="A26" s="291"/>
      <c r="B26" s="291"/>
      <c r="C26" s="308"/>
      <c r="D26" s="291"/>
      <c r="E26" s="291"/>
      <c r="F26" s="291"/>
      <c r="G26" s="291"/>
      <c r="H26" s="291"/>
      <c r="I26" s="291"/>
      <c r="J26" s="291"/>
      <c r="K26" s="291"/>
      <c r="L26" s="291"/>
      <c r="M26" s="291"/>
      <c r="N26" s="309"/>
      <c r="O26" s="309"/>
      <c r="P26" s="309"/>
      <c r="Q26" s="309"/>
      <c r="R26" s="309"/>
      <c r="S26" s="309"/>
      <c r="T26" s="309"/>
      <c r="U26" s="309"/>
      <c r="V26" s="311"/>
      <c r="W26" s="289"/>
    </row>
    <row r="27" spans="1:23" ht="28.5" customHeight="1" x14ac:dyDescent="0.25">
      <c r="A27" s="291"/>
      <c r="B27" s="291"/>
      <c r="C27" s="308"/>
      <c r="D27" s="291"/>
      <c r="E27" s="291"/>
      <c r="F27" s="291"/>
      <c r="G27" s="291"/>
      <c r="H27" s="291"/>
      <c r="I27" s="291"/>
      <c r="J27" s="291"/>
      <c r="K27" s="291"/>
      <c r="L27" s="291"/>
      <c r="M27" s="291"/>
      <c r="N27" s="309"/>
      <c r="O27" s="309"/>
      <c r="P27" s="309"/>
      <c r="Q27" s="309"/>
      <c r="R27" s="309"/>
      <c r="S27" s="309"/>
      <c r="T27" s="309"/>
      <c r="U27" s="309"/>
      <c r="V27" s="311"/>
      <c r="W27" s="289"/>
    </row>
    <row r="28" spans="1:23" ht="28.5" customHeight="1" x14ac:dyDescent="0.25">
      <c r="A28" s="291"/>
      <c r="B28" s="291"/>
      <c r="C28" s="308"/>
      <c r="D28" s="291"/>
      <c r="E28" s="291"/>
      <c r="F28" s="291"/>
      <c r="G28" s="291"/>
      <c r="H28" s="291"/>
      <c r="I28" s="291"/>
      <c r="J28" s="291"/>
      <c r="K28" s="291"/>
      <c r="L28" s="291"/>
      <c r="M28" s="291"/>
      <c r="N28" s="309"/>
      <c r="O28" s="309"/>
      <c r="P28" s="309"/>
      <c r="Q28" s="309"/>
      <c r="R28" s="309"/>
      <c r="S28" s="309"/>
      <c r="T28" s="309"/>
      <c r="U28" s="309"/>
      <c r="V28" s="311"/>
      <c r="W28" s="289"/>
    </row>
    <row r="29" spans="1:23" ht="28.5" customHeight="1" x14ac:dyDescent="0.25">
      <c r="A29" s="291"/>
      <c r="B29" s="291"/>
      <c r="C29" s="308"/>
      <c r="D29" s="291"/>
      <c r="E29" s="291"/>
      <c r="F29" s="291"/>
      <c r="G29" s="291"/>
      <c r="H29" s="291"/>
      <c r="I29" s="291"/>
      <c r="J29" s="291"/>
      <c r="K29" s="291"/>
      <c r="L29" s="291"/>
      <c r="M29" s="291"/>
      <c r="N29" s="309"/>
      <c r="O29" s="309"/>
      <c r="P29" s="309"/>
      <c r="Q29" s="309"/>
      <c r="R29" s="309"/>
      <c r="S29" s="309"/>
      <c r="T29" s="309"/>
      <c r="U29" s="309"/>
      <c r="V29" s="311"/>
      <c r="W29" s="289"/>
    </row>
    <row r="30" spans="1:23" ht="28.5" customHeight="1" x14ac:dyDescent="0.25">
      <c r="A30" s="291"/>
      <c r="B30" s="291"/>
      <c r="C30" s="308"/>
      <c r="D30" s="291"/>
      <c r="E30" s="291"/>
      <c r="F30" s="291"/>
      <c r="G30" s="291"/>
      <c r="H30" s="291"/>
      <c r="I30" s="291"/>
      <c r="J30" s="291"/>
      <c r="K30" s="291"/>
      <c r="L30" s="291"/>
      <c r="M30" s="291"/>
      <c r="N30" s="309"/>
      <c r="O30" s="309"/>
      <c r="P30" s="309"/>
      <c r="Q30" s="309"/>
      <c r="R30" s="309"/>
      <c r="S30" s="309"/>
      <c r="T30" s="309"/>
      <c r="U30" s="309"/>
      <c r="V30" s="311"/>
      <c r="W30" s="289"/>
    </row>
    <row r="31" spans="1:23" ht="28.5" customHeight="1" x14ac:dyDescent="0.25">
      <c r="A31" s="291"/>
      <c r="B31" s="291"/>
      <c r="C31" s="308"/>
      <c r="D31" s="291"/>
      <c r="E31" s="291"/>
      <c r="F31" s="291"/>
      <c r="G31" s="291"/>
      <c r="H31" s="291"/>
      <c r="I31" s="291"/>
      <c r="J31" s="291"/>
      <c r="K31" s="291"/>
      <c r="L31" s="291"/>
      <c r="M31" s="291"/>
      <c r="N31" s="309"/>
      <c r="O31" s="309"/>
      <c r="P31" s="309"/>
      <c r="Q31" s="309"/>
      <c r="R31" s="309"/>
      <c r="S31" s="309"/>
      <c r="T31" s="309"/>
      <c r="U31" s="309"/>
      <c r="V31" s="311"/>
      <c r="W31" s="289"/>
    </row>
    <row r="32" spans="1:23" ht="28.5" customHeight="1" x14ac:dyDescent="0.25">
      <c r="A32" s="291"/>
      <c r="B32" s="291"/>
      <c r="C32" s="308"/>
      <c r="D32" s="291"/>
      <c r="E32" s="291"/>
      <c r="F32" s="291"/>
      <c r="G32" s="291"/>
      <c r="H32" s="291"/>
      <c r="I32" s="291"/>
      <c r="J32" s="291"/>
      <c r="K32" s="291"/>
      <c r="L32" s="291"/>
      <c r="M32" s="291"/>
      <c r="N32" s="309"/>
      <c r="O32" s="309"/>
      <c r="P32" s="309"/>
      <c r="Q32" s="309"/>
      <c r="R32" s="309"/>
      <c r="S32" s="309"/>
      <c r="T32" s="309"/>
      <c r="U32" s="309"/>
      <c r="V32" s="311"/>
      <c r="W32" s="289"/>
    </row>
    <row r="33" spans="1:23" ht="28.5" customHeight="1" x14ac:dyDescent="0.25">
      <c r="A33" s="291"/>
      <c r="B33" s="291"/>
      <c r="C33" s="308"/>
      <c r="D33" s="291"/>
      <c r="E33" s="291"/>
      <c r="F33" s="291"/>
      <c r="G33" s="291"/>
      <c r="H33" s="291"/>
      <c r="I33" s="291"/>
      <c r="J33" s="291"/>
      <c r="K33" s="291"/>
      <c r="L33" s="291"/>
      <c r="M33" s="291"/>
      <c r="N33" s="309"/>
      <c r="O33" s="309"/>
      <c r="P33" s="309"/>
      <c r="Q33" s="309"/>
      <c r="R33" s="309"/>
      <c r="S33" s="309"/>
      <c r="T33" s="309"/>
      <c r="U33" s="309"/>
      <c r="V33" s="311"/>
      <c r="W33" s="289"/>
    </row>
    <row r="34" spans="1:23" ht="28.5" customHeight="1" x14ac:dyDescent="0.25">
      <c r="A34" s="291"/>
      <c r="B34" s="291"/>
      <c r="C34" s="308"/>
      <c r="D34" s="291"/>
      <c r="E34" s="291"/>
      <c r="F34" s="291"/>
      <c r="G34" s="291"/>
      <c r="H34" s="291"/>
      <c r="I34" s="291"/>
      <c r="J34" s="291"/>
      <c r="K34" s="291"/>
      <c r="L34" s="291"/>
      <c r="M34" s="291"/>
      <c r="N34" s="309"/>
      <c r="O34" s="309"/>
      <c r="P34" s="309"/>
      <c r="Q34" s="309"/>
      <c r="R34" s="309"/>
      <c r="S34" s="309"/>
      <c r="T34" s="309"/>
      <c r="U34" s="309"/>
      <c r="V34" s="311"/>
      <c r="W34" s="289"/>
    </row>
    <row r="35" spans="1:23" ht="28.5" customHeight="1" x14ac:dyDescent="0.25">
      <c r="A35" s="291"/>
      <c r="B35" s="291"/>
      <c r="C35" s="308"/>
      <c r="D35" s="291"/>
      <c r="E35" s="291"/>
      <c r="F35" s="291"/>
      <c r="G35" s="291"/>
      <c r="H35" s="291"/>
      <c r="I35" s="291"/>
      <c r="J35" s="291"/>
      <c r="K35" s="291"/>
      <c r="L35" s="291"/>
      <c r="M35" s="291"/>
      <c r="N35" s="309"/>
      <c r="O35" s="309"/>
      <c r="P35" s="309"/>
      <c r="Q35" s="309"/>
      <c r="R35" s="309"/>
      <c r="S35" s="309"/>
      <c r="T35" s="309"/>
      <c r="U35" s="309"/>
      <c r="V35" s="311"/>
      <c r="W35" s="289"/>
    </row>
    <row r="36" spans="1:23" ht="28.5" customHeight="1" x14ac:dyDescent="0.25">
      <c r="A36" s="291"/>
      <c r="B36" s="291"/>
      <c r="C36" s="308"/>
      <c r="D36" s="291"/>
      <c r="E36" s="291"/>
      <c r="F36" s="291"/>
      <c r="G36" s="291"/>
      <c r="H36" s="291"/>
      <c r="I36" s="291"/>
      <c r="J36" s="291"/>
      <c r="K36" s="291"/>
      <c r="L36" s="291"/>
      <c r="M36" s="291"/>
      <c r="N36" s="309"/>
      <c r="O36" s="309"/>
      <c r="P36" s="309"/>
      <c r="Q36" s="309"/>
      <c r="R36" s="309"/>
      <c r="S36" s="309"/>
      <c r="T36" s="309"/>
      <c r="U36" s="309"/>
      <c r="V36" s="311"/>
      <c r="W36" s="289"/>
    </row>
    <row r="37" spans="1:23" ht="28.5" customHeight="1" x14ac:dyDescent="0.25">
      <c r="A37" s="291"/>
      <c r="B37" s="291"/>
      <c r="C37" s="308"/>
      <c r="D37" s="291"/>
      <c r="E37" s="291"/>
      <c r="F37" s="291"/>
      <c r="G37" s="291"/>
      <c r="H37" s="291"/>
      <c r="I37" s="291"/>
      <c r="J37" s="291"/>
      <c r="K37" s="291"/>
      <c r="L37" s="291"/>
      <c r="M37" s="291"/>
      <c r="N37" s="309"/>
      <c r="O37" s="309"/>
      <c r="P37" s="309"/>
      <c r="Q37" s="309"/>
      <c r="R37" s="309"/>
      <c r="S37" s="309"/>
      <c r="T37" s="309"/>
      <c r="U37" s="309"/>
      <c r="V37" s="311"/>
      <c r="W37" s="289"/>
    </row>
    <row r="38" spans="1:23" ht="28.5" customHeight="1" x14ac:dyDescent="0.25">
      <c r="A38" s="291"/>
      <c r="B38" s="291"/>
      <c r="C38" s="308"/>
      <c r="D38" s="291"/>
      <c r="E38" s="291"/>
      <c r="F38" s="291"/>
      <c r="G38" s="291"/>
      <c r="H38" s="291"/>
      <c r="I38" s="291"/>
      <c r="J38" s="291"/>
      <c r="K38" s="291"/>
      <c r="L38" s="291"/>
      <c r="M38" s="291"/>
      <c r="N38" s="309"/>
      <c r="O38" s="309"/>
      <c r="P38" s="309"/>
      <c r="Q38" s="309"/>
      <c r="R38" s="309"/>
      <c r="S38" s="309"/>
      <c r="T38" s="309"/>
      <c r="U38" s="309"/>
      <c r="V38" s="311"/>
      <c r="W38" s="289"/>
    </row>
    <row r="39" spans="1:23" ht="28.5" customHeight="1" x14ac:dyDescent="0.25">
      <c r="A39" s="291"/>
      <c r="B39" s="291"/>
      <c r="C39" s="308"/>
      <c r="D39" s="291"/>
      <c r="E39" s="291"/>
      <c r="F39" s="291"/>
      <c r="G39" s="291"/>
      <c r="H39" s="291"/>
      <c r="I39" s="291"/>
      <c r="J39" s="291"/>
      <c r="K39" s="291"/>
      <c r="L39" s="291"/>
      <c r="M39" s="291"/>
      <c r="N39" s="309"/>
      <c r="O39" s="309"/>
      <c r="P39" s="309"/>
      <c r="Q39" s="309"/>
      <c r="R39" s="309"/>
      <c r="S39" s="309"/>
      <c r="T39" s="309"/>
      <c r="U39" s="309"/>
      <c r="V39" s="311"/>
      <c r="W39" s="289"/>
    </row>
    <row r="40" spans="1:23" ht="28.5" customHeight="1" x14ac:dyDescent="0.25">
      <c r="A40" s="291"/>
      <c r="B40" s="291"/>
      <c r="C40" s="308"/>
      <c r="D40" s="291"/>
      <c r="E40" s="291"/>
      <c r="F40" s="291"/>
      <c r="G40" s="291"/>
      <c r="H40" s="291"/>
      <c r="I40" s="291"/>
      <c r="J40" s="291"/>
      <c r="K40" s="291"/>
      <c r="L40" s="291"/>
      <c r="M40" s="291"/>
      <c r="N40" s="309"/>
      <c r="O40" s="309"/>
      <c r="P40" s="309"/>
      <c r="Q40" s="309"/>
      <c r="R40" s="309"/>
      <c r="S40" s="309"/>
      <c r="T40" s="309"/>
      <c r="U40" s="309"/>
      <c r="V40" s="311"/>
      <c r="W40" s="289"/>
    </row>
    <row r="41" spans="1:23" ht="28.5" customHeight="1" x14ac:dyDescent="0.25">
      <c r="A41" s="291"/>
      <c r="B41" s="291"/>
      <c r="C41" s="308"/>
      <c r="D41" s="291"/>
      <c r="E41" s="291"/>
      <c r="F41" s="291"/>
      <c r="G41" s="291"/>
      <c r="H41" s="291"/>
      <c r="I41" s="291"/>
      <c r="J41" s="291"/>
      <c r="K41" s="291"/>
      <c r="L41" s="291"/>
      <c r="M41" s="291"/>
      <c r="N41" s="309"/>
      <c r="O41" s="309"/>
      <c r="P41" s="309"/>
      <c r="Q41" s="309"/>
      <c r="R41" s="309"/>
      <c r="S41" s="309"/>
      <c r="T41" s="309"/>
      <c r="U41" s="309"/>
      <c r="V41" s="311"/>
      <c r="W41" s="289"/>
    </row>
    <row r="42" spans="1:23" ht="28.5" customHeight="1" x14ac:dyDescent="0.25">
      <c r="A42" s="291"/>
      <c r="B42" s="291"/>
      <c r="C42" s="308"/>
      <c r="D42" s="291"/>
      <c r="E42" s="291"/>
      <c r="F42" s="291"/>
      <c r="G42" s="291"/>
      <c r="H42" s="291"/>
      <c r="I42" s="291"/>
      <c r="J42" s="291"/>
      <c r="K42" s="291"/>
      <c r="L42" s="291"/>
      <c r="M42" s="291"/>
      <c r="N42" s="309"/>
      <c r="O42" s="309"/>
      <c r="P42" s="309"/>
      <c r="Q42" s="309"/>
      <c r="R42" s="309"/>
      <c r="S42" s="309"/>
      <c r="T42" s="309"/>
      <c r="U42" s="309"/>
      <c r="V42" s="311"/>
      <c r="W42" s="289"/>
    </row>
    <row r="43" spans="1:23" ht="28.5" customHeight="1" x14ac:dyDescent="0.25">
      <c r="A43" s="291"/>
      <c r="B43" s="291"/>
      <c r="C43" s="308"/>
      <c r="D43" s="291"/>
      <c r="E43" s="291"/>
      <c r="F43" s="291"/>
      <c r="G43" s="291"/>
      <c r="H43" s="291"/>
      <c r="I43" s="291"/>
      <c r="J43" s="291"/>
      <c r="K43" s="291"/>
      <c r="L43" s="291"/>
      <c r="M43" s="291"/>
      <c r="N43" s="309"/>
      <c r="O43" s="309"/>
      <c r="P43" s="309"/>
      <c r="Q43" s="309"/>
      <c r="R43" s="309"/>
      <c r="S43" s="309"/>
      <c r="T43" s="309"/>
      <c r="U43" s="309"/>
      <c r="V43" s="311"/>
      <c r="W43" s="289"/>
    </row>
    <row r="44" spans="1:23" ht="28.5" customHeight="1" x14ac:dyDescent="0.25">
      <c r="A44" s="291"/>
      <c r="B44" s="291"/>
      <c r="C44" s="308"/>
      <c r="D44" s="291"/>
      <c r="E44" s="291"/>
      <c r="F44" s="291"/>
      <c r="G44" s="291"/>
      <c r="H44" s="291"/>
      <c r="I44" s="291"/>
      <c r="J44" s="291"/>
      <c r="K44" s="291"/>
      <c r="L44" s="291"/>
      <c r="M44" s="291"/>
      <c r="N44" s="309"/>
      <c r="O44" s="309"/>
      <c r="P44" s="309"/>
      <c r="Q44" s="309"/>
      <c r="R44" s="309"/>
      <c r="S44" s="309"/>
      <c r="T44" s="309"/>
      <c r="U44" s="309"/>
      <c r="V44" s="311"/>
      <c r="W44" s="289"/>
    </row>
    <row r="45" spans="1:23" ht="28.5" customHeight="1" x14ac:dyDescent="0.25">
      <c r="A45" s="291"/>
      <c r="B45" s="291"/>
      <c r="C45" s="308"/>
      <c r="D45" s="291"/>
      <c r="E45" s="291"/>
      <c r="F45" s="291"/>
      <c r="G45" s="291"/>
      <c r="H45" s="291"/>
      <c r="I45" s="291"/>
      <c r="J45" s="291"/>
      <c r="K45" s="291"/>
      <c r="L45" s="291"/>
      <c r="M45" s="291"/>
      <c r="N45" s="309"/>
      <c r="O45" s="309"/>
      <c r="P45" s="309"/>
      <c r="Q45" s="309"/>
      <c r="R45" s="309"/>
      <c r="S45" s="309"/>
      <c r="T45" s="309"/>
      <c r="U45" s="309"/>
      <c r="V45" s="311"/>
      <c r="W45" s="289"/>
    </row>
    <row r="46" spans="1:23" ht="28.5" customHeight="1" x14ac:dyDescent="0.25">
      <c r="A46" s="291"/>
      <c r="B46" s="291"/>
      <c r="C46" s="308"/>
      <c r="D46" s="291"/>
      <c r="E46" s="291"/>
      <c r="F46" s="291"/>
      <c r="G46" s="291"/>
      <c r="H46" s="291"/>
      <c r="I46" s="291"/>
      <c r="J46" s="291"/>
      <c r="K46" s="291"/>
      <c r="L46" s="291"/>
      <c r="M46" s="291"/>
      <c r="N46" s="309"/>
      <c r="O46" s="309"/>
      <c r="P46" s="309"/>
      <c r="Q46" s="309"/>
      <c r="R46" s="309"/>
      <c r="S46" s="309"/>
      <c r="T46" s="309"/>
      <c r="U46" s="309"/>
      <c r="V46" s="311"/>
      <c r="W46" s="289"/>
    </row>
    <row r="47" spans="1:23" ht="28.5" customHeight="1" x14ac:dyDescent="0.25">
      <c r="A47" s="291"/>
      <c r="B47" s="291"/>
      <c r="C47" s="308"/>
      <c r="D47" s="291"/>
      <c r="E47" s="291"/>
      <c r="F47" s="291"/>
      <c r="G47" s="291"/>
      <c r="H47" s="291"/>
      <c r="I47" s="291"/>
      <c r="J47" s="291"/>
      <c r="K47" s="291"/>
      <c r="L47" s="291"/>
      <c r="M47" s="291"/>
      <c r="N47" s="309"/>
      <c r="O47" s="309"/>
      <c r="P47" s="309"/>
      <c r="Q47" s="309"/>
      <c r="R47" s="309"/>
      <c r="S47" s="309"/>
      <c r="T47" s="309"/>
      <c r="U47" s="309"/>
      <c r="V47" s="311"/>
      <c r="W47" s="289"/>
    </row>
    <row r="48" spans="1:23" ht="28.5" customHeight="1" x14ac:dyDescent="0.25">
      <c r="A48" s="291"/>
      <c r="B48" s="291"/>
      <c r="C48" s="308"/>
      <c r="D48" s="291"/>
      <c r="E48" s="291"/>
      <c r="F48" s="291"/>
      <c r="G48" s="291"/>
      <c r="H48" s="291"/>
      <c r="I48" s="291"/>
      <c r="J48" s="291"/>
      <c r="K48" s="291"/>
      <c r="L48" s="291"/>
      <c r="M48" s="291"/>
      <c r="N48" s="309"/>
      <c r="O48" s="309"/>
      <c r="P48" s="309"/>
      <c r="Q48" s="309"/>
      <c r="R48" s="309"/>
      <c r="S48" s="309"/>
      <c r="T48" s="309"/>
      <c r="U48" s="309"/>
      <c r="V48" s="311"/>
      <c r="W48" s="289"/>
    </row>
    <row r="49" spans="1:23" ht="28.5" customHeight="1" x14ac:dyDescent="0.25">
      <c r="A49" s="291"/>
      <c r="B49" s="291"/>
      <c r="C49" s="308"/>
      <c r="D49" s="291"/>
      <c r="E49" s="291"/>
      <c r="F49" s="291"/>
      <c r="G49" s="291"/>
      <c r="H49" s="291"/>
      <c r="I49" s="291"/>
      <c r="J49" s="291"/>
      <c r="K49" s="291"/>
      <c r="L49" s="291"/>
      <c r="M49" s="291"/>
      <c r="N49" s="309"/>
      <c r="O49" s="309"/>
      <c r="P49" s="309"/>
      <c r="Q49" s="309"/>
      <c r="R49" s="309"/>
      <c r="S49" s="309"/>
      <c r="T49" s="309"/>
      <c r="U49" s="309"/>
      <c r="V49" s="311"/>
      <c r="W49" s="289"/>
    </row>
    <row r="50" spans="1:23" ht="28.5" customHeight="1" x14ac:dyDescent="0.25">
      <c r="A50" s="291"/>
      <c r="B50" s="291"/>
      <c r="C50" s="308"/>
      <c r="D50" s="291"/>
      <c r="E50" s="291"/>
      <c r="F50" s="291"/>
      <c r="G50" s="291"/>
      <c r="H50" s="291"/>
      <c r="I50" s="291"/>
      <c r="J50" s="291"/>
      <c r="K50" s="291"/>
      <c r="L50" s="291"/>
      <c r="M50" s="291"/>
      <c r="N50" s="309"/>
      <c r="O50" s="309"/>
      <c r="P50" s="309"/>
      <c r="Q50" s="309"/>
      <c r="R50" s="309"/>
      <c r="S50" s="309"/>
      <c r="T50" s="309"/>
      <c r="U50" s="309"/>
      <c r="V50" s="311"/>
      <c r="W50" s="289"/>
    </row>
    <row r="51" spans="1:23" ht="28.5" customHeight="1" x14ac:dyDescent="0.25">
      <c r="A51" s="291"/>
      <c r="B51" s="291"/>
      <c r="C51" s="308"/>
      <c r="D51" s="291"/>
      <c r="E51" s="291"/>
      <c r="F51" s="291"/>
      <c r="G51" s="291"/>
      <c r="H51" s="291"/>
      <c r="I51" s="291"/>
      <c r="J51" s="291"/>
      <c r="K51" s="291"/>
      <c r="L51" s="291"/>
      <c r="M51" s="291"/>
      <c r="N51" s="309"/>
      <c r="O51" s="309"/>
      <c r="P51" s="309"/>
      <c r="Q51" s="309"/>
      <c r="R51" s="309"/>
      <c r="S51" s="309"/>
      <c r="T51" s="309"/>
      <c r="U51" s="309"/>
      <c r="V51" s="311"/>
      <c r="W51" s="289"/>
    </row>
    <row r="52" spans="1:23" ht="28.5" customHeight="1" x14ac:dyDescent="0.25">
      <c r="A52" s="291"/>
      <c r="B52" s="291"/>
      <c r="C52" s="308"/>
      <c r="D52" s="291"/>
      <c r="E52" s="291"/>
      <c r="F52" s="291"/>
      <c r="G52" s="291"/>
      <c r="H52" s="291"/>
      <c r="I52" s="291"/>
      <c r="J52" s="291"/>
      <c r="K52" s="291"/>
      <c r="L52" s="291"/>
      <c r="M52" s="291"/>
      <c r="N52" s="309"/>
      <c r="O52" s="309"/>
      <c r="P52" s="309"/>
      <c r="Q52" s="309"/>
      <c r="R52" s="309"/>
      <c r="S52" s="309"/>
      <c r="T52" s="309"/>
      <c r="U52" s="309"/>
      <c r="V52" s="311"/>
      <c r="W52" s="289"/>
    </row>
    <row r="53" spans="1:23" ht="28.5" customHeight="1" x14ac:dyDescent="0.25">
      <c r="A53" s="291"/>
      <c r="B53" s="291"/>
      <c r="C53" s="308"/>
      <c r="D53" s="291"/>
      <c r="E53" s="291"/>
      <c r="F53" s="291"/>
      <c r="G53" s="291"/>
      <c r="H53" s="291"/>
      <c r="I53" s="291"/>
      <c r="J53" s="291"/>
      <c r="K53" s="291"/>
      <c r="L53" s="291"/>
      <c r="M53" s="291"/>
      <c r="N53" s="309"/>
      <c r="O53" s="309"/>
      <c r="P53" s="309"/>
      <c r="Q53" s="309"/>
      <c r="R53" s="309"/>
      <c r="S53" s="309"/>
      <c r="T53" s="309"/>
      <c r="U53" s="309"/>
      <c r="V53" s="311"/>
      <c r="W53" s="289"/>
    </row>
    <row r="54" spans="1:23" ht="28.5" customHeight="1" x14ac:dyDescent="0.25">
      <c r="A54" s="291"/>
      <c r="B54" s="291"/>
      <c r="C54" s="308"/>
      <c r="D54" s="291"/>
      <c r="E54" s="291"/>
      <c r="F54" s="291"/>
      <c r="G54" s="291"/>
      <c r="H54" s="291"/>
      <c r="I54" s="291"/>
      <c r="J54" s="291"/>
      <c r="K54" s="291"/>
      <c r="L54" s="291"/>
      <c r="M54" s="291"/>
      <c r="N54" s="309"/>
      <c r="O54" s="309"/>
      <c r="P54" s="309"/>
      <c r="Q54" s="309"/>
      <c r="R54" s="309"/>
      <c r="S54" s="309"/>
      <c r="T54" s="309"/>
      <c r="U54" s="309"/>
      <c r="V54" s="311"/>
      <c r="W54" s="289"/>
    </row>
    <row r="55" spans="1:23" ht="28.5" customHeight="1" x14ac:dyDescent="0.25">
      <c r="A55" s="291"/>
      <c r="B55" s="291"/>
      <c r="C55" s="308"/>
      <c r="D55" s="291"/>
      <c r="E55" s="291"/>
      <c r="F55" s="291"/>
      <c r="G55" s="291"/>
      <c r="H55" s="291"/>
      <c r="I55" s="291"/>
      <c r="J55" s="291"/>
      <c r="K55" s="291"/>
      <c r="L55" s="291"/>
      <c r="M55" s="291"/>
      <c r="N55" s="309"/>
      <c r="O55" s="309"/>
      <c r="P55" s="309"/>
      <c r="Q55" s="309"/>
      <c r="R55" s="309"/>
      <c r="S55" s="309"/>
      <c r="T55" s="309"/>
      <c r="U55" s="309"/>
      <c r="V55" s="311"/>
      <c r="W55" s="289"/>
    </row>
    <row r="56" spans="1:23" ht="28.5" customHeight="1" x14ac:dyDescent="0.25">
      <c r="A56" s="291"/>
      <c r="B56" s="291"/>
      <c r="C56" s="308"/>
      <c r="D56" s="291"/>
      <c r="E56" s="291"/>
      <c r="F56" s="291"/>
      <c r="G56" s="291"/>
      <c r="H56" s="291"/>
      <c r="I56" s="291"/>
      <c r="J56" s="291"/>
      <c r="K56" s="291"/>
      <c r="L56" s="291"/>
      <c r="M56" s="291"/>
      <c r="N56" s="309"/>
      <c r="O56" s="309"/>
      <c r="P56" s="309"/>
      <c r="Q56" s="309"/>
      <c r="R56" s="309"/>
      <c r="S56" s="309"/>
      <c r="T56" s="309"/>
      <c r="U56" s="309"/>
      <c r="V56" s="311"/>
      <c r="W56" s="289"/>
    </row>
    <row r="57" spans="1:23" ht="28.5" customHeight="1" x14ac:dyDescent="0.25">
      <c r="A57" s="291"/>
      <c r="B57" s="291"/>
      <c r="C57" s="308"/>
      <c r="D57" s="291"/>
      <c r="E57" s="291"/>
      <c r="F57" s="291"/>
      <c r="G57" s="291"/>
      <c r="H57" s="291"/>
      <c r="I57" s="291"/>
      <c r="J57" s="291"/>
      <c r="K57" s="291"/>
      <c r="L57" s="291"/>
      <c r="M57" s="291"/>
      <c r="N57" s="309"/>
      <c r="O57" s="309"/>
      <c r="P57" s="309"/>
      <c r="Q57" s="309"/>
      <c r="R57" s="309"/>
      <c r="S57" s="309"/>
      <c r="T57" s="309"/>
      <c r="U57" s="309"/>
      <c r="V57" s="311"/>
      <c r="W57" s="289"/>
    </row>
    <row r="58" spans="1:23" ht="28.5" customHeight="1" x14ac:dyDescent="0.25">
      <c r="A58" s="291"/>
      <c r="B58" s="291"/>
      <c r="C58" s="308"/>
      <c r="D58" s="291"/>
      <c r="E58" s="291"/>
      <c r="F58" s="291"/>
      <c r="G58" s="291"/>
      <c r="H58" s="291"/>
      <c r="I58" s="291"/>
      <c r="J58" s="291"/>
      <c r="K58" s="291"/>
      <c r="L58" s="291"/>
      <c r="M58" s="291"/>
      <c r="N58" s="309"/>
      <c r="O58" s="309"/>
      <c r="P58" s="309"/>
      <c r="Q58" s="309"/>
      <c r="R58" s="309"/>
      <c r="S58" s="309"/>
      <c r="T58" s="309"/>
      <c r="U58" s="309"/>
      <c r="V58" s="311"/>
      <c r="W58" s="289"/>
    </row>
    <row r="59" spans="1:23" ht="28.5" customHeight="1" x14ac:dyDescent="0.25">
      <c r="A59" s="291"/>
      <c r="B59" s="291"/>
      <c r="C59" s="308"/>
      <c r="D59" s="291"/>
      <c r="E59" s="291"/>
      <c r="F59" s="291"/>
      <c r="G59" s="291"/>
      <c r="H59" s="291"/>
      <c r="I59" s="291"/>
      <c r="J59" s="291"/>
      <c r="K59" s="291"/>
      <c r="L59" s="291"/>
      <c r="M59" s="291"/>
      <c r="N59" s="309"/>
      <c r="O59" s="309"/>
      <c r="P59" s="309"/>
      <c r="Q59" s="309"/>
      <c r="R59" s="309"/>
      <c r="S59" s="309"/>
      <c r="T59" s="309"/>
      <c r="U59" s="309"/>
      <c r="V59" s="311"/>
      <c r="W59" s="289"/>
    </row>
    <row r="60" spans="1:23" ht="28.5" customHeight="1" x14ac:dyDescent="0.25">
      <c r="A60" s="291"/>
      <c r="B60" s="291"/>
      <c r="C60" s="308"/>
      <c r="D60" s="291"/>
      <c r="E60" s="291"/>
      <c r="F60" s="291"/>
      <c r="G60" s="291"/>
      <c r="H60" s="291"/>
      <c r="I60" s="291"/>
      <c r="J60" s="291"/>
      <c r="K60" s="291"/>
      <c r="L60" s="291"/>
      <c r="M60" s="291"/>
      <c r="N60" s="309"/>
      <c r="O60" s="309"/>
      <c r="P60" s="309"/>
      <c r="Q60" s="309"/>
      <c r="R60" s="309"/>
      <c r="S60" s="309"/>
      <c r="T60" s="309"/>
      <c r="U60" s="309"/>
      <c r="V60" s="311"/>
      <c r="W60" s="289"/>
    </row>
    <row r="61" spans="1:23" ht="28.5" customHeight="1" x14ac:dyDescent="0.25">
      <c r="A61" s="291"/>
      <c r="B61" s="291"/>
      <c r="C61" s="308"/>
      <c r="D61" s="291"/>
      <c r="E61" s="291"/>
      <c r="F61" s="291"/>
      <c r="G61" s="291"/>
      <c r="H61" s="291"/>
      <c r="I61" s="291"/>
      <c r="J61" s="291"/>
      <c r="K61" s="291"/>
      <c r="L61" s="291"/>
      <c r="M61" s="291"/>
      <c r="N61" s="309"/>
      <c r="O61" s="309"/>
      <c r="P61" s="309"/>
      <c r="Q61" s="309"/>
      <c r="R61" s="309"/>
      <c r="S61" s="309"/>
      <c r="T61" s="309"/>
      <c r="U61" s="309"/>
      <c r="V61" s="311"/>
      <c r="W61" s="289"/>
    </row>
    <row r="62" spans="1:23" ht="28.5" customHeight="1" x14ac:dyDescent="0.25">
      <c r="A62" s="291"/>
      <c r="B62" s="291"/>
      <c r="C62" s="308"/>
      <c r="D62" s="291"/>
      <c r="E62" s="291"/>
      <c r="F62" s="291"/>
      <c r="G62" s="291"/>
      <c r="H62" s="291"/>
      <c r="I62" s="291"/>
      <c r="J62" s="291"/>
      <c r="K62" s="291"/>
      <c r="L62" s="291"/>
      <c r="M62" s="291"/>
      <c r="N62" s="309"/>
      <c r="O62" s="309"/>
      <c r="P62" s="309"/>
      <c r="Q62" s="309"/>
      <c r="R62" s="309"/>
      <c r="S62" s="309"/>
      <c r="T62" s="309"/>
      <c r="U62" s="309"/>
      <c r="V62" s="311"/>
      <c r="W62" s="289"/>
    </row>
    <row r="63" spans="1:23" ht="28.5" customHeight="1" x14ac:dyDescent="0.25">
      <c r="A63" s="291"/>
      <c r="B63" s="291"/>
      <c r="C63" s="308"/>
      <c r="D63" s="291"/>
      <c r="E63" s="291"/>
      <c r="F63" s="291"/>
      <c r="G63" s="291"/>
      <c r="H63" s="291"/>
      <c r="I63" s="291"/>
      <c r="J63" s="291"/>
      <c r="K63" s="291"/>
      <c r="L63" s="291"/>
      <c r="M63" s="291"/>
      <c r="N63" s="309"/>
      <c r="O63" s="309"/>
      <c r="P63" s="309"/>
      <c r="Q63" s="309"/>
      <c r="R63" s="309"/>
      <c r="S63" s="309"/>
      <c r="T63" s="309"/>
      <c r="U63" s="309"/>
      <c r="V63" s="311"/>
      <c r="W63" s="289"/>
    </row>
    <row r="64" spans="1:23" ht="28.5" customHeight="1" x14ac:dyDescent="0.25">
      <c r="A64" s="291"/>
      <c r="B64" s="291"/>
      <c r="C64" s="308"/>
      <c r="D64" s="291"/>
      <c r="E64" s="291"/>
      <c r="F64" s="291"/>
      <c r="G64" s="291"/>
      <c r="H64" s="291"/>
      <c r="I64" s="291"/>
      <c r="J64" s="291"/>
      <c r="K64" s="291"/>
      <c r="L64" s="291"/>
      <c r="M64" s="291"/>
      <c r="N64" s="309"/>
      <c r="O64" s="309"/>
      <c r="P64" s="309"/>
      <c r="Q64" s="309"/>
      <c r="R64" s="309"/>
      <c r="S64" s="309"/>
      <c r="T64" s="309"/>
      <c r="U64" s="309"/>
      <c r="V64" s="311"/>
      <c r="W64" s="289"/>
    </row>
    <row r="65" spans="1:23" ht="28.5" customHeight="1" x14ac:dyDescent="0.25">
      <c r="A65" s="291"/>
      <c r="B65" s="291"/>
      <c r="C65" s="308"/>
      <c r="D65" s="291"/>
      <c r="E65" s="291"/>
      <c r="F65" s="291"/>
      <c r="G65" s="291"/>
      <c r="H65" s="291"/>
      <c r="I65" s="291"/>
      <c r="J65" s="291"/>
      <c r="K65" s="291"/>
      <c r="L65" s="291"/>
      <c r="M65" s="291"/>
      <c r="N65" s="309"/>
      <c r="O65" s="309"/>
      <c r="P65" s="309"/>
      <c r="Q65" s="309"/>
      <c r="R65" s="309"/>
      <c r="S65" s="309"/>
      <c r="T65" s="309"/>
      <c r="U65" s="309"/>
      <c r="V65" s="311"/>
      <c r="W65" s="289"/>
    </row>
    <row r="66" spans="1:23" ht="28.5" customHeight="1" x14ac:dyDescent="0.25">
      <c r="A66" s="291"/>
      <c r="B66" s="291"/>
      <c r="C66" s="308"/>
      <c r="D66" s="291"/>
      <c r="E66" s="291"/>
      <c r="F66" s="291"/>
      <c r="G66" s="291"/>
      <c r="H66" s="291"/>
      <c r="I66" s="291"/>
      <c r="J66" s="291"/>
      <c r="K66" s="291"/>
      <c r="L66" s="291"/>
      <c r="M66" s="291"/>
      <c r="N66" s="309"/>
      <c r="O66" s="309"/>
      <c r="P66" s="309"/>
      <c r="Q66" s="309"/>
      <c r="R66" s="309"/>
      <c r="S66" s="309"/>
      <c r="T66" s="309"/>
      <c r="U66" s="309"/>
      <c r="V66" s="311"/>
      <c r="W66" s="289"/>
    </row>
    <row r="67" spans="1:23" ht="28.5" customHeight="1" x14ac:dyDescent="0.25">
      <c r="A67" s="289"/>
      <c r="B67" s="289"/>
      <c r="C67" s="308"/>
      <c r="D67" s="291"/>
      <c r="E67" s="291"/>
      <c r="F67" s="291"/>
      <c r="G67" s="291"/>
      <c r="H67" s="291"/>
      <c r="I67" s="291"/>
      <c r="J67" s="291"/>
      <c r="K67" s="291"/>
      <c r="L67" s="291"/>
      <c r="M67" s="291"/>
      <c r="N67" s="309"/>
      <c r="O67" s="313"/>
      <c r="P67" s="313"/>
      <c r="Q67" s="313"/>
      <c r="R67" s="313"/>
      <c r="S67" s="313"/>
      <c r="T67" s="313"/>
      <c r="U67" s="313"/>
      <c r="V67" s="311"/>
      <c r="W67" s="289"/>
    </row>
    <row r="68" spans="1:23" ht="28.5" customHeight="1" x14ac:dyDescent="0.25">
      <c r="A68" s="289"/>
      <c r="B68" s="289"/>
      <c r="C68" s="308"/>
      <c r="D68" s="291"/>
      <c r="E68" s="291"/>
      <c r="F68" s="291"/>
      <c r="G68" s="291"/>
      <c r="H68" s="291"/>
      <c r="I68" s="291"/>
      <c r="J68" s="291"/>
      <c r="K68" s="291"/>
      <c r="L68" s="291"/>
      <c r="M68" s="291"/>
      <c r="N68" s="309"/>
      <c r="O68" s="313"/>
      <c r="P68" s="313"/>
      <c r="Q68" s="313"/>
      <c r="R68" s="313"/>
      <c r="S68" s="313"/>
      <c r="T68" s="313"/>
      <c r="U68" s="313"/>
      <c r="V68" s="311"/>
      <c r="W68" s="289"/>
    </row>
    <row r="69" spans="1:23" ht="28.5" customHeight="1" x14ac:dyDescent="0.25">
      <c r="A69" s="289"/>
      <c r="B69" s="289"/>
      <c r="C69" s="308"/>
      <c r="D69" s="291"/>
      <c r="E69" s="291"/>
      <c r="F69" s="291"/>
      <c r="G69" s="291"/>
      <c r="H69" s="291"/>
      <c r="I69" s="291"/>
      <c r="J69" s="291"/>
      <c r="K69" s="291"/>
      <c r="L69" s="291"/>
      <c r="M69" s="291"/>
      <c r="N69" s="309"/>
      <c r="O69" s="313"/>
      <c r="P69" s="313"/>
      <c r="Q69" s="313"/>
      <c r="R69" s="313"/>
      <c r="S69" s="313"/>
      <c r="T69" s="313"/>
      <c r="U69" s="313"/>
      <c r="V69" s="311"/>
      <c r="W69" s="289"/>
    </row>
    <row r="70" spans="1:23" ht="28.5" customHeight="1" x14ac:dyDescent="0.25">
      <c r="A70" s="289"/>
      <c r="B70" s="289"/>
      <c r="C70" s="308"/>
      <c r="D70" s="291"/>
      <c r="E70" s="291"/>
      <c r="F70" s="291"/>
      <c r="G70" s="291"/>
      <c r="H70" s="291"/>
      <c r="I70" s="291"/>
      <c r="J70" s="291"/>
      <c r="K70" s="291"/>
      <c r="L70" s="291"/>
      <c r="M70" s="291"/>
      <c r="N70" s="309"/>
      <c r="O70" s="313"/>
      <c r="P70" s="313"/>
      <c r="Q70" s="313"/>
      <c r="R70" s="313"/>
      <c r="S70" s="313"/>
      <c r="T70" s="313"/>
      <c r="U70" s="313"/>
      <c r="V70" s="311"/>
      <c r="W70" s="289"/>
    </row>
    <row r="71" spans="1:23" ht="28.5" customHeight="1" x14ac:dyDescent="0.25">
      <c r="A71" s="289"/>
      <c r="B71" s="289"/>
      <c r="C71" s="314"/>
      <c r="D71" s="289"/>
      <c r="E71" s="289"/>
      <c r="F71" s="289"/>
      <c r="G71" s="289"/>
      <c r="H71" s="289"/>
      <c r="I71" s="289"/>
      <c r="J71" s="289"/>
      <c r="K71" s="289"/>
      <c r="L71" s="289"/>
      <c r="M71" s="289"/>
      <c r="N71" s="313"/>
      <c r="O71" s="313"/>
      <c r="P71" s="313"/>
      <c r="Q71" s="313"/>
      <c r="R71" s="313"/>
      <c r="S71" s="313"/>
      <c r="T71" s="313"/>
      <c r="U71" s="313"/>
      <c r="V71" s="311"/>
      <c r="W71" s="289"/>
    </row>
    <row r="72" spans="1:23" ht="28.5" customHeight="1" x14ac:dyDescent="0.25">
      <c r="A72" s="289"/>
      <c r="B72" s="289"/>
      <c r="C72" s="314"/>
      <c r="D72" s="289"/>
      <c r="E72" s="289"/>
      <c r="F72" s="289"/>
      <c r="G72" s="289"/>
      <c r="H72" s="289"/>
      <c r="I72" s="289"/>
      <c r="J72" s="289"/>
      <c r="K72" s="289"/>
      <c r="L72" s="289"/>
      <c r="M72" s="289"/>
      <c r="N72" s="313"/>
      <c r="O72" s="313"/>
      <c r="P72" s="313"/>
      <c r="Q72" s="313"/>
      <c r="R72" s="313"/>
      <c r="S72" s="313"/>
      <c r="T72" s="313"/>
      <c r="U72" s="313"/>
      <c r="V72" s="311"/>
      <c r="W72" s="289"/>
    </row>
    <row r="73" spans="1:23" ht="28.5" customHeight="1" x14ac:dyDescent="0.25">
      <c r="A73" s="289"/>
      <c r="B73" s="289"/>
      <c r="C73" s="314"/>
      <c r="D73" s="289"/>
      <c r="E73" s="289"/>
      <c r="F73" s="289"/>
      <c r="G73" s="289"/>
      <c r="H73" s="289"/>
      <c r="I73" s="289"/>
      <c r="J73" s="289"/>
      <c r="K73" s="289"/>
      <c r="L73" s="289"/>
      <c r="M73" s="289"/>
      <c r="N73" s="313"/>
      <c r="O73" s="313"/>
      <c r="P73" s="313"/>
      <c r="Q73" s="313"/>
      <c r="R73" s="313"/>
      <c r="S73" s="313"/>
      <c r="T73" s="313"/>
      <c r="U73" s="313"/>
      <c r="V73" s="311"/>
      <c r="W73" s="289"/>
    </row>
    <row r="74" spans="1:23" ht="28.5" customHeight="1" x14ac:dyDescent="0.25">
      <c r="A74" s="289"/>
      <c r="B74" s="289"/>
      <c r="C74" s="314"/>
      <c r="D74" s="289"/>
      <c r="E74" s="289"/>
      <c r="F74" s="289"/>
      <c r="G74" s="289"/>
      <c r="H74" s="289"/>
      <c r="I74" s="289"/>
      <c r="J74" s="289"/>
      <c r="K74" s="289"/>
      <c r="L74" s="289"/>
      <c r="M74" s="289"/>
      <c r="N74" s="313"/>
      <c r="O74" s="313"/>
      <c r="P74" s="313"/>
      <c r="Q74" s="313"/>
      <c r="R74" s="313"/>
      <c r="S74" s="313"/>
      <c r="T74" s="313"/>
      <c r="U74" s="313"/>
      <c r="V74" s="311"/>
      <c r="W74" s="289"/>
    </row>
    <row r="75" spans="1:23" ht="28.5" customHeight="1" x14ac:dyDescent="0.25">
      <c r="A75" s="289"/>
      <c r="B75" s="289"/>
      <c r="C75" s="314"/>
      <c r="D75" s="289"/>
      <c r="E75" s="289"/>
      <c r="F75" s="289"/>
      <c r="G75" s="289"/>
      <c r="H75" s="289"/>
      <c r="I75" s="289"/>
      <c r="J75" s="289"/>
      <c r="K75" s="289"/>
      <c r="L75" s="289"/>
      <c r="M75" s="289"/>
      <c r="N75" s="313"/>
      <c r="O75" s="313"/>
      <c r="P75" s="313"/>
      <c r="Q75" s="313"/>
      <c r="R75" s="313"/>
      <c r="S75" s="313"/>
      <c r="T75" s="313"/>
      <c r="U75" s="313"/>
      <c r="V75" s="311"/>
      <c r="W75" s="289"/>
    </row>
    <row r="76" spans="1:23" ht="28.5" customHeight="1" x14ac:dyDescent="0.25">
      <c r="A76" s="289"/>
      <c r="B76" s="289"/>
      <c r="C76" s="314"/>
      <c r="D76" s="289"/>
      <c r="E76" s="289"/>
      <c r="F76" s="289"/>
      <c r="G76" s="289"/>
      <c r="H76" s="289"/>
      <c r="I76" s="289"/>
      <c r="J76" s="289"/>
      <c r="K76" s="289"/>
      <c r="L76" s="289"/>
      <c r="M76" s="289"/>
      <c r="N76" s="313"/>
      <c r="O76" s="313"/>
      <c r="P76" s="313"/>
      <c r="Q76" s="313"/>
      <c r="R76" s="313"/>
      <c r="S76" s="313"/>
      <c r="T76" s="313"/>
      <c r="U76" s="313"/>
      <c r="V76" s="311"/>
      <c r="W76" s="289"/>
    </row>
    <row r="77" spans="1:23" ht="28.5" customHeight="1" x14ac:dyDescent="0.25">
      <c r="A77" s="289"/>
      <c r="B77" s="289"/>
      <c r="C77" s="314"/>
      <c r="D77" s="289"/>
      <c r="E77" s="289"/>
      <c r="F77" s="289"/>
      <c r="G77" s="289"/>
      <c r="H77" s="289"/>
      <c r="I77" s="289"/>
      <c r="J77" s="289"/>
      <c r="K77" s="289"/>
      <c r="L77" s="289"/>
      <c r="M77" s="289"/>
      <c r="N77" s="313"/>
      <c r="O77" s="313"/>
      <c r="P77" s="313"/>
      <c r="Q77" s="313"/>
      <c r="R77" s="313"/>
      <c r="S77" s="313"/>
      <c r="T77" s="313"/>
      <c r="U77" s="313"/>
      <c r="V77" s="311"/>
      <c r="W77" s="289"/>
    </row>
    <row r="78" spans="1:23" ht="28.5" customHeight="1" x14ac:dyDescent="0.25">
      <c r="A78" s="289"/>
      <c r="B78" s="289"/>
      <c r="C78" s="314"/>
      <c r="D78" s="289"/>
      <c r="E78" s="289"/>
      <c r="F78" s="289"/>
      <c r="G78" s="289"/>
      <c r="H78" s="289"/>
      <c r="I78" s="289"/>
      <c r="J78" s="289"/>
      <c r="K78" s="289"/>
      <c r="L78" s="289"/>
      <c r="M78" s="289"/>
      <c r="N78" s="313"/>
      <c r="O78" s="313"/>
      <c r="P78" s="313"/>
      <c r="Q78" s="313"/>
      <c r="R78" s="313"/>
      <c r="S78" s="313"/>
      <c r="T78" s="313"/>
      <c r="U78" s="313"/>
      <c r="V78" s="311"/>
      <c r="W78" s="289"/>
    </row>
    <row r="79" spans="1:23" ht="28.5" customHeight="1" x14ac:dyDescent="0.25">
      <c r="A79" s="289"/>
      <c r="B79" s="289"/>
      <c r="C79" s="314"/>
      <c r="D79" s="289"/>
      <c r="E79" s="289"/>
      <c r="F79" s="289"/>
      <c r="G79" s="289"/>
      <c r="H79" s="289"/>
      <c r="I79" s="289"/>
      <c r="J79" s="289"/>
      <c r="K79" s="289"/>
      <c r="L79" s="289"/>
      <c r="M79" s="289"/>
      <c r="N79" s="313"/>
      <c r="O79" s="313"/>
      <c r="P79" s="313"/>
      <c r="Q79" s="313"/>
      <c r="R79" s="313"/>
      <c r="S79" s="313"/>
      <c r="T79" s="313"/>
      <c r="U79" s="313"/>
      <c r="V79" s="311"/>
      <c r="W79" s="289"/>
    </row>
    <row r="80" spans="1:23" ht="28.5" customHeight="1" x14ac:dyDescent="0.25">
      <c r="A80" s="289"/>
      <c r="B80" s="289"/>
      <c r="C80" s="314"/>
      <c r="D80" s="289"/>
      <c r="E80" s="289"/>
      <c r="F80" s="289"/>
      <c r="G80" s="289"/>
      <c r="H80" s="289"/>
      <c r="I80" s="289"/>
      <c r="J80" s="289"/>
      <c r="K80" s="289"/>
      <c r="L80" s="289"/>
      <c r="M80" s="289"/>
      <c r="N80" s="313"/>
      <c r="O80" s="313"/>
      <c r="P80" s="313"/>
      <c r="Q80" s="313"/>
      <c r="R80" s="313"/>
      <c r="S80" s="313"/>
      <c r="T80" s="313"/>
      <c r="U80" s="313"/>
      <c r="V80" s="311"/>
      <c r="W80" s="289"/>
    </row>
    <row r="81" spans="1:23" ht="28.5" customHeight="1" x14ac:dyDescent="0.25">
      <c r="A81" s="289"/>
      <c r="B81" s="289"/>
      <c r="C81" s="314"/>
      <c r="D81" s="289"/>
      <c r="E81" s="289"/>
      <c r="F81" s="289"/>
      <c r="G81" s="289"/>
      <c r="H81" s="289"/>
      <c r="I81" s="289"/>
      <c r="J81" s="289"/>
      <c r="K81" s="289"/>
      <c r="L81" s="289"/>
      <c r="M81" s="289"/>
      <c r="N81" s="313"/>
      <c r="O81" s="313"/>
      <c r="P81" s="313"/>
      <c r="Q81" s="313"/>
      <c r="R81" s="313"/>
      <c r="S81" s="313"/>
      <c r="T81" s="313"/>
      <c r="U81" s="313"/>
      <c r="V81" s="311"/>
      <c r="W81" s="289"/>
    </row>
    <row r="82" spans="1:23" ht="28.5" customHeight="1" x14ac:dyDescent="0.25">
      <c r="A82" s="289"/>
      <c r="B82" s="289"/>
      <c r="C82" s="314"/>
      <c r="D82" s="289"/>
      <c r="E82" s="289"/>
      <c r="F82" s="289"/>
      <c r="G82" s="289"/>
      <c r="H82" s="289"/>
      <c r="I82" s="289"/>
      <c r="J82" s="289"/>
      <c r="K82" s="289"/>
      <c r="L82" s="289"/>
      <c r="M82" s="289"/>
      <c r="N82" s="313"/>
      <c r="O82" s="313"/>
      <c r="P82" s="313"/>
      <c r="Q82" s="313"/>
      <c r="R82" s="313"/>
      <c r="S82" s="313"/>
      <c r="T82" s="313"/>
      <c r="U82" s="313"/>
      <c r="V82" s="311"/>
      <c r="W82" s="289"/>
    </row>
    <row r="83" spans="1:23" ht="28.5" customHeight="1" x14ac:dyDescent="0.25">
      <c r="A83" s="289"/>
      <c r="B83" s="289"/>
      <c r="C83" s="314"/>
      <c r="D83" s="289"/>
      <c r="E83" s="289"/>
      <c r="F83" s="289"/>
      <c r="G83" s="289"/>
      <c r="H83" s="289"/>
      <c r="I83" s="289"/>
      <c r="J83" s="289"/>
      <c r="K83" s="289"/>
      <c r="L83" s="289"/>
      <c r="M83" s="289"/>
      <c r="N83" s="313"/>
      <c r="O83" s="313"/>
      <c r="P83" s="313"/>
      <c r="Q83" s="313"/>
      <c r="R83" s="313"/>
      <c r="S83" s="313"/>
      <c r="T83" s="313"/>
      <c r="U83" s="313"/>
      <c r="V83" s="311"/>
      <c r="W83" s="289"/>
    </row>
    <row r="84" spans="1:23" ht="28.5" customHeight="1" x14ac:dyDescent="0.25">
      <c r="A84" s="289"/>
      <c r="B84" s="289"/>
      <c r="C84" s="314"/>
      <c r="D84" s="289"/>
      <c r="E84" s="289"/>
      <c r="F84" s="289"/>
      <c r="G84" s="289"/>
      <c r="H84" s="289"/>
      <c r="I84" s="289"/>
      <c r="J84" s="289"/>
      <c r="K84" s="289"/>
      <c r="L84" s="289"/>
      <c r="M84" s="289"/>
      <c r="N84" s="313"/>
      <c r="O84" s="313"/>
      <c r="P84" s="313"/>
      <c r="Q84" s="313"/>
      <c r="R84" s="313"/>
      <c r="S84" s="313"/>
      <c r="T84" s="313"/>
      <c r="U84" s="313"/>
      <c r="V84" s="311"/>
      <c r="W84" s="289"/>
    </row>
    <row r="85" spans="1:23" ht="28.5" customHeight="1" x14ac:dyDescent="0.25">
      <c r="A85" s="289"/>
      <c r="B85" s="289"/>
      <c r="C85" s="314"/>
      <c r="D85" s="289"/>
      <c r="E85" s="289"/>
      <c r="F85" s="289"/>
      <c r="G85" s="289"/>
      <c r="H85" s="289"/>
      <c r="I85" s="289"/>
      <c r="J85" s="289"/>
      <c r="K85" s="289"/>
      <c r="L85" s="289"/>
      <c r="M85" s="289"/>
      <c r="N85" s="313"/>
      <c r="O85" s="313"/>
      <c r="P85" s="313"/>
      <c r="Q85" s="313"/>
      <c r="R85" s="313"/>
      <c r="S85" s="313"/>
      <c r="T85" s="313"/>
      <c r="U85" s="313"/>
      <c r="V85" s="311"/>
      <c r="W85" s="289"/>
    </row>
    <row r="86" spans="1:23" ht="28.5" customHeight="1" x14ac:dyDescent="0.25">
      <c r="A86" s="289"/>
      <c r="B86" s="289"/>
      <c r="C86" s="314"/>
      <c r="D86" s="289"/>
      <c r="E86" s="289"/>
      <c r="F86" s="289"/>
      <c r="G86" s="289"/>
      <c r="H86" s="289"/>
      <c r="I86" s="289"/>
      <c r="J86" s="289"/>
      <c r="K86" s="289"/>
      <c r="L86" s="289"/>
      <c r="M86" s="289"/>
      <c r="N86" s="313"/>
      <c r="O86" s="313"/>
      <c r="P86" s="313"/>
      <c r="Q86" s="313"/>
      <c r="R86" s="313"/>
      <c r="S86" s="313"/>
      <c r="T86" s="313"/>
      <c r="U86" s="313"/>
      <c r="V86" s="311"/>
      <c r="W86" s="289"/>
    </row>
    <row r="87" spans="1:23" ht="28.5" customHeight="1" x14ac:dyDescent="0.25">
      <c r="A87" s="289"/>
      <c r="B87" s="289"/>
      <c r="C87" s="314"/>
      <c r="D87" s="289"/>
      <c r="E87" s="289"/>
      <c r="F87" s="289"/>
      <c r="G87" s="289"/>
      <c r="H87" s="289"/>
      <c r="I87" s="289"/>
      <c r="J87" s="289"/>
      <c r="K87" s="289"/>
      <c r="L87" s="289"/>
      <c r="M87" s="289"/>
      <c r="N87" s="313"/>
      <c r="O87" s="313"/>
      <c r="P87" s="313"/>
      <c r="Q87" s="313"/>
      <c r="R87" s="313"/>
      <c r="S87" s="313"/>
      <c r="T87" s="313"/>
      <c r="U87" s="313"/>
      <c r="V87" s="311"/>
      <c r="W87" s="289"/>
    </row>
    <row r="88" spans="1:23" ht="28.5" customHeight="1" x14ac:dyDescent="0.25">
      <c r="A88" s="289"/>
      <c r="B88" s="289"/>
      <c r="C88" s="314"/>
      <c r="D88" s="289"/>
      <c r="E88" s="289"/>
      <c r="F88" s="289"/>
      <c r="G88" s="289"/>
      <c r="H88" s="289"/>
      <c r="I88" s="289"/>
      <c r="J88" s="289"/>
      <c r="K88" s="289"/>
      <c r="L88" s="289"/>
      <c r="M88" s="289"/>
      <c r="N88" s="313"/>
      <c r="O88" s="313"/>
      <c r="P88" s="313"/>
      <c r="Q88" s="313"/>
      <c r="R88" s="313"/>
      <c r="S88" s="313"/>
      <c r="T88" s="313"/>
      <c r="U88" s="313"/>
      <c r="V88" s="311"/>
      <c r="W88" s="289"/>
    </row>
    <row r="89" spans="1:23" ht="28.5" customHeight="1" x14ac:dyDescent="0.25">
      <c r="A89" s="289"/>
      <c r="B89" s="289"/>
      <c r="C89" s="314"/>
      <c r="D89" s="289"/>
      <c r="E89" s="289"/>
      <c r="F89" s="289"/>
      <c r="G89" s="289"/>
      <c r="H89" s="289"/>
      <c r="I89" s="289"/>
      <c r="J89" s="289"/>
      <c r="K89" s="289"/>
      <c r="L89" s="289"/>
      <c r="M89" s="289"/>
      <c r="N89" s="313"/>
      <c r="O89" s="313"/>
      <c r="P89" s="313"/>
      <c r="Q89" s="313"/>
      <c r="R89" s="313"/>
      <c r="S89" s="313"/>
      <c r="T89" s="313"/>
      <c r="U89" s="313"/>
      <c r="V89" s="311"/>
      <c r="W89" s="289"/>
    </row>
    <row r="90" spans="1:23" ht="28.5" customHeight="1" x14ac:dyDescent="0.25">
      <c r="A90" s="289"/>
      <c r="B90" s="289"/>
      <c r="C90" s="314"/>
      <c r="D90" s="289"/>
      <c r="E90" s="289"/>
      <c r="F90" s="289"/>
      <c r="G90" s="289"/>
      <c r="H90" s="289"/>
      <c r="I90" s="289"/>
      <c r="J90" s="289"/>
      <c r="K90" s="289"/>
      <c r="L90" s="289"/>
      <c r="M90" s="289"/>
      <c r="N90" s="313"/>
      <c r="O90" s="313"/>
      <c r="P90" s="313"/>
      <c r="Q90" s="313"/>
      <c r="R90" s="313"/>
      <c r="S90" s="313"/>
      <c r="T90" s="313"/>
      <c r="U90" s="313"/>
      <c r="V90" s="311"/>
      <c r="W90" s="289"/>
    </row>
    <row r="91" spans="1:23" ht="28.5" customHeight="1" x14ac:dyDescent="0.25">
      <c r="A91" s="289"/>
      <c r="B91" s="289"/>
      <c r="C91" s="314"/>
      <c r="D91" s="289"/>
      <c r="E91" s="289"/>
      <c r="F91" s="289"/>
      <c r="G91" s="289"/>
      <c r="H91" s="289"/>
      <c r="I91" s="289"/>
      <c r="J91" s="289"/>
      <c r="K91" s="289"/>
      <c r="L91" s="289"/>
      <c r="M91" s="289"/>
      <c r="N91" s="313"/>
      <c r="O91" s="313"/>
      <c r="P91" s="313"/>
      <c r="Q91" s="313"/>
      <c r="R91" s="313"/>
      <c r="S91" s="313"/>
      <c r="T91" s="313"/>
      <c r="U91" s="313"/>
      <c r="V91" s="311"/>
      <c r="W91" s="289"/>
    </row>
    <row r="92" spans="1:23" ht="28.5" customHeight="1" x14ac:dyDescent="0.25">
      <c r="A92" s="289"/>
      <c r="B92" s="289"/>
      <c r="C92" s="314"/>
      <c r="D92" s="289"/>
      <c r="E92" s="289"/>
      <c r="F92" s="289"/>
      <c r="G92" s="289"/>
      <c r="H92" s="289"/>
      <c r="I92" s="289"/>
      <c r="J92" s="289"/>
      <c r="K92" s="289"/>
      <c r="L92" s="289"/>
      <c r="M92" s="289"/>
      <c r="N92" s="313"/>
      <c r="O92" s="313"/>
      <c r="P92" s="313"/>
      <c r="Q92" s="313"/>
      <c r="R92" s="313"/>
      <c r="S92" s="313"/>
      <c r="T92" s="313"/>
      <c r="U92" s="313"/>
      <c r="V92" s="311"/>
      <c r="W92" s="289"/>
    </row>
    <row r="93" spans="1:23" ht="28.5" customHeight="1" x14ac:dyDescent="0.25">
      <c r="A93" s="289"/>
      <c r="B93" s="289"/>
      <c r="C93" s="314"/>
      <c r="D93" s="289"/>
      <c r="E93" s="289"/>
      <c r="F93" s="289"/>
      <c r="G93" s="289"/>
      <c r="H93" s="289"/>
      <c r="I93" s="289"/>
      <c r="J93" s="289"/>
      <c r="K93" s="289"/>
      <c r="L93" s="289"/>
      <c r="M93" s="289"/>
      <c r="N93" s="313"/>
      <c r="O93" s="313"/>
      <c r="P93" s="313"/>
      <c r="Q93" s="313"/>
      <c r="R93" s="313"/>
      <c r="S93" s="313"/>
      <c r="T93" s="313"/>
      <c r="U93" s="313"/>
      <c r="V93" s="311"/>
      <c r="W93" s="289"/>
    </row>
  </sheetData>
  <mergeCells count="49">
    <mergeCell ref="D3:U3"/>
    <mergeCell ref="C9:C10"/>
    <mergeCell ref="A7:A8"/>
    <mergeCell ref="B9:B12"/>
    <mergeCell ref="A9:A12"/>
    <mergeCell ref="A1:C3"/>
    <mergeCell ref="A5:C5"/>
    <mergeCell ref="A4:C4"/>
    <mergeCell ref="B7:B8"/>
    <mergeCell ref="A6:V6"/>
    <mergeCell ref="T7:U7"/>
    <mergeCell ref="V7:V8"/>
    <mergeCell ref="D7:E7"/>
    <mergeCell ref="F7:S7"/>
    <mergeCell ref="D1:V1"/>
    <mergeCell ref="D2:V2"/>
    <mergeCell ref="C7:C8"/>
    <mergeCell ref="B23:H23"/>
    <mergeCell ref="I23:O23"/>
    <mergeCell ref="B22:H22"/>
    <mergeCell ref="I22:O22"/>
    <mergeCell ref="E13:E14"/>
    <mergeCell ref="C15:C16"/>
    <mergeCell ref="A17:S17"/>
    <mergeCell ref="D15:D16"/>
    <mergeCell ref="E15:E16"/>
    <mergeCell ref="C13:C14"/>
    <mergeCell ref="I21:O21"/>
    <mergeCell ref="B13:B16"/>
    <mergeCell ref="A13:A16"/>
    <mergeCell ref="B21:H21"/>
    <mergeCell ref="C11:C12"/>
    <mergeCell ref="U15:U16"/>
    <mergeCell ref="V15:V16"/>
    <mergeCell ref="U13:U14"/>
    <mergeCell ref="V13:V14"/>
    <mergeCell ref="D13:D14"/>
    <mergeCell ref="T13:T16"/>
    <mergeCell ref="D9:D10"/>
    <mergeCell ref="D4:V4"/>
    <mergeCell ref="D5:V5"/>
    <mergeCell ref="E9:E10"/>
    <mergeCell ref="T9:T12"/>
    <mergeCell ref="V9:V10"/>
    <mergeCell ref="U9:U10"/>
    <mergeCell ref="D11:D12"/>
    <mergeCell ref="V11:V12"/>
    <mergeCell ref="E11:E12"/>
    <mergeCell ref="U11:U12"/>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558E-F560-44B2-91D3-56B79BF26FAB}">
  <dimension ref="A1:AY268"/>
  <sheetViews>
    <sheetView topLeftCell="C4" zoomScale="59" zoomScaleNormal="59" workbookViewId="0">
      <selection activeCell="K61" sqref="K61"/>
    </sheetView>
  </sheetViews>
  <sheetFormatPr baseColWidth="10" defaultColWidth="11.5703125" defaultRowHeight="15" x14ac:dyDescent="0.25"/>
  <cols>
    <col min="1" max="1" width="11.5703125" style="315"/>
    <col min="2" max="2" width="22.28515625" style="315" customWidth="1"/>
    <col min="3" max="3" width="29.28515625" style="315" customWidth="1"/>
    <col min="4" max="4" width="11.5703125" style="315"/>
    <col min="5" max="5" width="25.42578125" style="315" customWidth="1"/>
    <col min="6" max="6" width="21.7109375" style="315" customWidth="1"/>
    <col min="7" max="12" width="23.28515625" style="315" customWidth="1"/>
    <col min="13" max="13" width="19.7109375" style="315" customWidth="1"/>
    <col min="14" max="15" width="22.7109375" style="315" customWidth="1"/>
    <col min="16" max="16" width="19.28515625" style="315" customWidth="1"/>
    <col min="17" max="17" width="18.7109375" style="315" customWidth="1"/>
    <col min="18" max="18" width="15" style="315" customWidth="1"/>
    <col min="19" max="19" width="11.5703125" style="315"/>
    <col min="20" max="20" width="23.5703125" style="315" customWidth="1"/>
    <col min="21" max="21" width="27" style="315" customWidth="1"/>
    <col min="22" max="24" width="23.5703125" style="315" customWidth="1"/>
    <col min="25" max="25" width="16.7109375" style="315" customWidth="1"/>
    <col min="26" max="26" width="24.28515625" style="315" customWidth="1"/>
    <col min="27" max="27" width="14.28515625" style="315" customWidth="1"/>
    <col min="28" max="28" width="23.5703125" style="315" customWidth="1"/>
    <col min="29" max="29" width="28.42578125" style="315" customWidth="1"/>
    <col min="30" max="31" width="18.7109375" style="315" customWidth="1"/>
    <col min="32" max="32" width="27.140625" style="315" customWidth="1"/>
    <col min="33" max="33" width="21.7109375" style="315" customWidth="1"/>
    <col min="34" max="16384" width="11.5703125" style="315"/>
  </cols>
  <sheetData>
    <row r="1" spans="1:51" ht="28.5" x14ac:dyDescent="0.25">
      <c r="A1" s="652"/>
      <c r="B1" s="653"/>
      <c r="C1" s="653"/>
      <c r="D1" s="653"/>
      <c r="E1" s="656" t="s">
        <v>0</v>
      </c>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8"/>
    </row>
    <row r="2" spans="1:51" ht="30" customHeight="1" thickBot="1" x14ac:dyDescent="0.3">
      <c r="A2" s="654"/>
      <c r="B2" s="655"/>
      <c r="C2" s="655"/>
      <c r="D2" s="655"/>
      <c r="E2" s="659" t="s">
        <v>376</v>
      </c>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1"/>
    </row>
    <row r="3" spans="1:51" ht="16.5" thickBot="1" x14ac:dyDescent="0.3">
      <c r="A3" s="654"/>
      <c r="B3" s="655"/>
      <c r="C3" s="655"/>
      <c r="D3" s="655"/>
      <c r="E3" s="662" t="s">
        <v>345</v>
      </c>
      <c r="F3" s="653"/>
      <c r="G3" s="653"/>
      <c r="H3" s="653"/>
      <c r="I3" s="653"/>
      <c r="J3" s="653"/>
      <c r="K3" s="653"/>
      <c r="L3" s="653"/>
      <c r="M3" s="653"/>
      <c r="N3" s="653"/>
      <c r="O3" s="653"/>
      <c r="P3" s="653"/>
      <c r="Q3" s="653"/>
      <c r="R3" s="653"/>
      <c r="S3" s="653"/>
      <c r="T3" s="653"/>
      <c r="U3" s="653"/>
      <c r="V3" s="653"/>
      <c r="W3" s="653"/>
      <c r="X3" s="653"/>
      <c r="Y3" s="653"/>
      <c r="Z3" s="653"/>
      <c r="AA3" s="653"/>
      <c r="AB3" s="653"/>
      <c r="AC3" s="653"/>
      <c r="AD3" s="663"/>
      <c r="AE3" s="664" t="s">
        <v>377</v>
      </c>
      <c r="AF3" s="653"/>
      <c r="AG3" s="653"/>
      <c r="AH3" s="653"/>
      <c r="AI3" s="653"/>
      <c r="AJ3" s="653"/>
      <c r="AK3" s="653"/>
      <c r="AL3" s="653"/>
      <c r="AM3" s="653"/>
      <c r="AN3" s="653"/>
      <c r="AO3" s="653"/>
      <c r="AP3" s="653"/>
      <c r="AQ3" s="653"/>
      <c r="AR3" s="653"/>
      <c r="AS3" s="653"/>
      <c r="AT3" s="653"/>
      <c r="AU3" s="653"/>
      <c r="AV3" s="653"/>
      <c r="AW3" s="653"/>
      <c r="AX3" s="653"/>
      <c r="AY3" s="663"/>
    </row>
    <row r="4" spans="1:51" ht="20.25" customHeight="1" thickBot="1" x14ac:dyDescent="0.3">
      <c r="A4" s="665" t="s">
        <v>4</v>
      </c>
      <c r="B4" s="666"/>
      <c r="C4" s="666"/>
      <c r="D4" s="667"/>
      <c r="E4" s="668" t="s">
        <v>5</v>
      </c>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666"/>
      <c r="AS4" s="666"/>
      <c r="AT4" s="666"/>
      <c r="AU4" s="666"/>
      <c r="AV4" s="666"/>
      <c r="AW4" s="666"/>
      <c r="AX4" s="666"/>
      <c r="AY4" s="667"/>
    </row>
    <row r="5" spans="1:51" ht="20.25" customHeight="1" thickBot="1" x14ac:dyDescent="0.3">
      <c r="A5" s="669" t="s">
        <v>6</v>
      </c>
      <c r="B5" s="666"/>
      <c r="C5" s="666"/>
      <c r="D5" s="667"/>
      <c r="E5" s="670" t="s">
        <v>7</v>
      </c>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7"/>
    </row>
    <row r="6" spans="1:51" ht="20.25" customHeight="1" thickBot="1" x14ac:dyDescent="0.3">
      <c r="A6" s="671" t="s">
        <v>378</v>
      </c>
      <c r="B6" s="672"/>
      <c r="C6" s="672"/>
      <c r="D6" s="673"/>
      <c r="E6" s="674" t="s">
        <v>767</v>
      </c>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7"/>
    </row>
    <row r="7" spans="1:51" ht="18.75" thickBot="1" x14ac:dyDescent="0.3">
      <c r="A7" s="675"/>
      <c r="B7" s="666"/>
      <c r="C7" s="666"/>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7"/>
    </row>
    <row r="8" spans="1:51" ht="38.25" customHeight="1" thickBot="1" x14ac:dyDescent="0.3">
      <c r="A8" s="676" t="s">
        <v>379</v>
      </c>
      <c r="B8" s="666"/>
      <c r="C8" s="666"/>
      <c r="D8" s="666"/>
      <c r="E8" s="666"/>
      <c r="F8" s="667"/>
      <c r="G8" s="677" t="s">
        <v>380</v>
      </c>
      <c r="H8" s="678"/>
      <c r="I8" s="678"/>
      <c r="J8" s="678"/>
      <c r="K8" s="678"/>
      <c r="L8" s="678"/>
      <c r="M8" s="678"/>
      <c r="N8" s="678"/>
      <c r="O8" s="678"/>
      <c r="P8" s="678"/>
      <c r="Q8" s="678"/>
      <c r="R8" s="678"/>
      <c r="S8" s="679"/>
      <c r="T8" s="677" t="s">
        <v>381</v>
      </c>
      <c r="U8" s="666"/>
      <c r="V8" s="666"/>
      <c r="W8" s="666"/>
      <c r="X8" s="666"/>
      <c r="Y8" s="666"/>
      <c r="Z8" s="666"/>
      <c r="AA8" s="666"/>
      <c r="AB8" s="666"/>
      <c r="AC8" s="666"/>
      <c r="AD8" s="666"/>
      <c r="AE8" s="666"/>
      <c r="AF8" s="667"/>
      <c r="AG8" s="680" t="s">
        <v>382</v>
      </c>
      <c r="AH8" s="681"/>
      <c r="AI8" s="681"/>
      <c r="AJ8" s="681"/>
      <c r="AK8" s="682"/>
      <c r="AL8" s="683" t="s">
        <v>383</v>
      </c>
      <c r="AM8" s="682"/>
      <c r="AN8" s="316"/>
      <c r="AO8" s="684" t="s">
        <v>384</v>
      </c>
      <c r="AP8" s="681"/>
      <c r="AQ8" s="681"/>
      <c r="AR8" s="681"/>
      <c r="AS8" s="681"/>
      <c r="AT8" s="681"/>
      <c r="AU8" s="681"/>
      <c r="AV8" s="681"/>
      <c r="AW8" s="681"/>
      <c r="AX8" s="682"/>
      <c r="AY8" s="685" t="s">
        <v>385</v>
      </c>
    </row>
    <row r="9" spans="1:51" ht="65.25" customHeight="1" thickBot="1" x14ac:dyDescent="0.3">
      <c r="A9" s="317" t="s">
        <v>386</v>
      </c>
      <c r="B9" s="318" t="s">
        <v>387</v>
      </c>
      <c r="C9" s="318" t="s">
        <v>388</v>
      </c>
      <c r="D9" s="319" t="s">
        <v>389</v>
      </c>
      <c r="E9" s="320" t="s">
        <v>731</v>
      </c>
      <c r="F9" s="320" t="s">
        <v>390</v>
      </c>
      <c r="G9" s="321" t="s">
        <v>355</v>
      </c>
      <c r="H9" s="321" t="s">
        <v>356</v>
      </c>
      <c r="I9" s="321" t="s">
        <v>357</v>
      </c>
      <c r="J9" s="321" t="s">
        <v>358</v>
      </c>
      <c r="K9" s="321" t="s">
        <v>359</v>
      </c>
      <c r="L9" s="321" t="s">
        <v>360</v>
      </c>
      <c r="M9" s="321" t="s">
        <v>361</v>
      </c>
      <c r="N9" s="321" t="s">
        <v>362</v>
      </c>
      <c r="O9" s="321" t="s">
        <v>391</v>
      </c>
      <c r="P9" s="321" t="s">
        <v>364</v>
      </c>
      <c r="Q9" s="321" t="s">
        <v>365</v>
      </c>
      <c r="R9" s="321" t="s">
        <v>366</v>
      </c>
      <c r="S9" s="321" t="s">
        <v>392</v>
      </c>
      <c r="T9" s="321" t="s">
        <v>355</v>
      </c>
      <c r="U9" s="321" t="s">
        <v>356</v>
      </c>
      <c r="V9" s="321" t="s">
        <v>357</v>
      </c>
      <c r="W9" s="321" t="s">
        <v>358</v>
      </c>
      <c r="X9" s="321" t="s">
        <v>359</v>
      </c>
      <c r="Y9" s="322" t="s">
        <v>360</v>
      </c>
      <c r="Z9" s="322" t="s">
        <v>361</v>
      </c>
      <c r="AA9" s="322" t="s">
        <v>362</v>
      </c>
      <c r="AB9" s="322" t="s">
        <v>391</v>
      </c>
      <c r="AC9" s="322" t="s">
        <v>364</v>
      </c>
      <c r="AD9" s="322" t="s">
        <v>365</v>
      </c>
      <c r="AE9" s="322" t="s">
        <v>366</v>
      </c>
      <c r="AF9" s="323" t="s">
        <v>723</v>
      </c>
      <c r="AG9" s="324" t="s">
        <v>393</v>
      </c>
      <c r="AH9" s="325" t="s">
        <v>394</v>
      </c>
      <c r="AI9" s="325" t="s">
        <v>395</v>
      </c>
      <c r="AJ9" s="325" t="s">
        <v>396</v>
      </c>
      <c r="AK9" s="325" t="s">
        <v>397</v>
      </c>
      <c r="AL9" s="325" t="s">
        <v>398</v>
      </c>
      <c r="AM9" s="325" t="s">
        <v>399</v>
      </c>
      <c r="AN9" s="326" t="s">
        <v>400</v>
      </c>
      <c r="AO9" s="326" t="s">
        <v>401</v>
      </c>
      <c r="AP9" s="326" t="s">
        <v>402</v>
      </c>
      <c r="AQ9" s="326" t="s">
        <v>403</v>
      </c>
      <c r="AR9" s="326" t="s">
        <v>404</v>
      </c>
      <c r="AS9" s="326" t="s">
        <v>405</v>
      </c>
      <c r="AT9" s="326" t="s">
        <v>406</v>
      </c>
      <c r="AU9" s="326" t="s">
        <v>407</v>
      </c>
      <c r="AV9" s="326" t="s">
        <v>408</v>
      </c>
      <c r="AW9" s="326" t="s">
        <v>409</v>
      </c>
      <c r="AX9" s="327" t="s">
        <v>410</v>
      </c>
      <c r="AY9" s="686"/>
    </row>
    <row r="10" spans="1:51" ht="15" customHeight="1" x14ac:dyDescent="0.25">
      <c r="A10" s="687">
        <v>1</v>
      </c>
      <c r="B10" s="687" t="s">
        <v>411</v>
      </c>
      <c r="C10" s="689" t="s">
        <v>412</v>
      </c>
      <c r="D10" s="328" t="s">
        <v>327</v>
      </c>
      <c r="E10" s="329">
        <f>+[1]INVERSIÓN!DN10</f>
        <v>0</v>
      </c>
      <c r="F10" s="329">
        <f>+[1]INVERSIÓN!EM10</f>
        <v>0</v>
      </c>
      <c r="G10" s="329">
        <v>0</v>
      </c>
      <c r="H10" s="329">
        <v>0</v>
      </c>
      <c r="I10" s="374">
        <v>0</v>
      </c>
      <c r="J10" s="374">
        <f>+I10+[1]INVERSIÓN!DU10</f>
        <v>0</v>
      </c>
      <c r="K10" s="374">
        <f>+J10+[1]INVERSIÓN!DV10</f>
        <v>0</v>
      </c>
      <c r="L10" s="329"/>
      <c r="M10" s="329"/>
      <c r="N10" s="329"/>
      <c r="O10" s="329"/>
      <c r="P10" s="329"/>
      <c r="Q10" s="329"/>
      <c r="R10" s="329"/>
      <c r="S10" s="690"/>
      <c r="T10" s="329">
        <v>0</v>
      </c>
      <c r="U10" s="329">
        <v>0</v>
      </c>
      <c r="V10" s="374">
        <v>0</v>
      </c>
      <c r="W10" s="374">
        <f>+V10+[1]INVERSIÓN!DV10</f>
        <v>0</v>
      </c>
      <c r="X10" s="374">
        <f>+[1]INVERSIÓN!EQ10</f>
        <v>0</v>
      </c>
      <c r="Y10" s="330"/>
      <c r="Z10" s="330"/>
      <c r="AA10" s="330"/>
      <c r="AB10" s="330"/>
      <c r="AC10" s="330"/>
      <c r="AD10" s="330"/>
      <c r="AE10" s="330"/>
      <c r="AF10" s="691" t="s">
        <v>738</v>
      </c>
      <c r="AG10" s="694" t="s">
        <v>413</v>
      </c>
      <c r="AH10" s="694" t="s">
        <v>414</v>
      </c>
      <c r="AI10" s="694" t="s">
        <v>415</v>
      </c>
      <c r="AJ10" s="694" t="s">
        <v>416</v>
      </c>
      <c r="AK10" s="694" t="s">
        <v>417</v>
      </c>
      <c r="AL10" s="694" t="s">
        <v>416</v>
      </c>
      <c r="AM10" s="699" t="s">
        <v>418</v>
      </c>
      <c r="AN10" s="700">
        <v>29917</v>
      </c>
      <c r="AO10" s="694" t="s">
        <v>416</v>
      </c>
      <c r="AP10" s="694" t="s">
        <v>416</v>
      </c>
      <c r="AQ10" s="694" t="s">
        <v>416</v>
      </c>
      <c r="AR10" s="694" t="s">
        <v>416</v>
      </c>
      <c r="AS10" s="694" t="s">
        <v>416</v>
      </c>
      <c r="AT10" s="694" t="s">
        <v>416</v>
      </c>
      <c r="AU10" s="694" t="s">
        <v>416</v>
      </c>
      <c r="AV10" s="694" t="s">
        <v>416</v>
      </c>
      <c r="AW10" s="694" t="s">
        <v>416</v>
      </c>
      <c r="AX10" s="701">
        <v>29917</v>
      </c>
      <c r="AY10" s="694"/>
    </row>
    <row r="11" spans="1:51" ht="18" x14ac:dyDescent="0.25">
      <c r="A11" s="688"/>
      <c r="B11" s="688"/>
      <c r="C11" s="688"/>
      <c r="D11" s="331" t="s">
        <v>328</v>
      </c>
      <c r="E11" s="329">
        <f>+[1]INVERSIÓN!DN11</f>
        <v>0</v>
      </c>
      <c r="F11" s="329">
        <f>+[1]INVERSIÓN!EM11</f>
        <v>0</v>
      </c>
      <c r="G11" s="329">
        <v>0</v>
      </c>
      <c r="H11" s="329">
        <v>0</v>
      </c>
      <c r="I11" s="374">
        <v>0</v>
      </c>
      <c r="J11" s="370">
        <f>+I11+[1]INVERSIÓN!DU11</f>
        <v>0</v>
      </c>
      <c r="K11" s="370">
        <f>+J11+[1]INVERSIÓN!DV11</f>
        <v>0</v>
      </c>
      <c r="L11" s="332"/>
      <c r="M11" s="332"/>
      <c r="N11" s="332"/>
      <c r="O11" s="332"/>
      <c r="P11" s="332"/>
      <c r="Q11" s="332"/>
      <c r="R11" s="332"/>
      <c r="S11" s="690"/>
      <c r="T11" s="332">
        <v>0</v>
      </c>
      <c r="U11" s="332">
        <v>0</v>
      </c>
      <c r="V11" s="370">
        <v>0</v>
      </c>
      <c r="W11" s="370">
        <f>+V11+[1]INVERSIÓN!DV11</f>
        <v>0</v>
      </c>
      <c r="X11" s="370">
        <f>+[1]INVERSIÓN!EQ11</f>
        <v>0</v>
      </c>
      <c r="Y11" s="333"/>
      <c r="Z11" s="333"/>
      <c r="AA11" s="333"/>
      <c r="AB11" s="333"/>
      <c r="AC11" s="333"/>
      <c r="AD11" s="333"/>
      <c r="AE11" s="333"/>
      <c r="AF11" s="692"/>
      <c r="AG11" s="695"/>
      <c r="AH11" s="695"/>
      <c r="AI11" s="695"/>
      <c r="AJ11" s="695"/>
      <c r="AK11" s="695"/>
      <c r="AL11" s="695"/>
      <c r="AM11" s="695"/>
      <c r="AN11" s="695"/>
      <c r="AO11" s="695"/>
      <c r="AP11" s="695"/>
      <c r="AQ11" s="695"/>
      <c r="AR11" s="695"/>
      <c r="AS11" s="695"/>
      <c r="AT11" s="695"/>
      <c r="AU11" s="695"/>
      <c r="AV11" s="695"/>
      <c r="AW11" s="695"/>
      <c r="AX11" s="695"/>
      <c r="AY11" s="695"/>
    </row>
    <row r="12" spans="1:51" x14ac:dyDescent="0.25">
      <c r="A12" s="688"/>
      <c r="B12" s="688"/>
      <c r="C12" s="688"/>
      <c r="D12" s="331"/>
      <c r="E12" s="329">
        <f>+[1]INVERSIÓN!DN12</f>
        <v>0</v>
      </c>
      <c r="F12" s="329">
        <f>+[1]INVERSIÓN!EM12</f>
        <v>0</v>
      </c>
      <c r="G12" s="329">
        <v>0</v>
      </c>
      <c r="H12" s="329">
        <v>0</v>
      </c>
      <c r="I12" s="374">
        <v>0</v>
      </c>
      <c r="J12" s="370">
        <f>+I12+[1]INVERSIÓN!DU12</f>
        <v>0</v>
      </c>
      <c r="K12" s="370">
        <f>+J12+[1]INVERSIÓN!DV12</f>
        <v>0</v>
      </c>
      <c r="L12" s="332"/>
      <c r="M12" s="332"/>
      <c r="N12" s="332"/>
      <c r="O12" s="332"/>
      <c r="P12" s="332"/>
      <c r="Q12" s="332"/>
      <c r="R12" s="332"/>
      <c r="S12" s="690"/>
      <c r="T12" s="332">
        <v>0</v>
      </c>
      <c r="U12" s="332">
        <v>0</v>
      </c>
      <c r="V12" s="370">
        <v>0</v>
      </c>
      <c r="W12" s="370">
        <f>+V12+[1]INVERSIÓN!DV12</f>
        <v>0</v>
      </c>
      <c r="X12" s="370">
        <f>+[1]INVERSIÓN!EQ12</f>
        <v>0</v>
      </c>
      <c r="Y12" s="333"/>
      <c r="Z12" s="333"/>
      <c r="AA12" s="333"/>
      <c r="AB12" s="333"/>
      <c r="AC12" s="333"/>
      <c r="AD12" s="333"/>
      <c r="AE12" s="333"/>
      <c r="AF12" s="692"/>
      <c r="AG12" s="695"/>
      <c r="AH12" s="695"/>
      <c r="AI12" s="695"/>
      <c r="AJ12" s="695"/>
      <c r="AK12" s="695"/>
      <c r="AL12" s="695"/>
      <c r="AM12" s="695"/>
      <c r="AN12" s="695"/>
      <c r="AO12" s="695"/>
      <c r="AP12" s="695"/>
      <c r="AQ12" s="695"/>
      <c r="AR12" s="695"/>
      <c r="AS12" s="695"/>
      <c r="AT12" s="695"/>
      <c r="AU12" s="695"/>
      <c r="AV12" s="695"/>
      <c r="AW12" s="695"/>
      <c r="AX12" s="695"/>
      <c r="AY12" s="695"/>
    </row>
    <row r="13" spans="1:51" ht="27" x14ac:dyDescent="0.25">
      <c r="A13" s="688"/>
      <c r="B13" s="688"/>
      <c r="C13" s="688"/>
      <c r="D13" s="334" t="s">
        <v>329</v>
      </c>
      <c r="E13" s="329">
        <f>+[1]INVERSIÓN!DN13</f>
        <v>0</v>
      </c>
      <c r="F13" s="329">
        <f>+[1]INVERSIÓN!EM13</f>
        <v>0</v>
      </c>
      <c r="G13" s="329">
        <v>0</v>
      </c>
      <c r="H13" s="329">
        <v>0</v>
      </c>
      <c r="I13" s="374">
        <v>0</v>
      </c>
      <c r="J13" s="371">
        <f>+I13+[1]INVERSIÓN!DU13</f>
        <v>0</v>
      </c>
      <c r="K13" s="371">
        <f>+J13+[1]INVERSIÓN!DV13</f>
        <v>0</v>
      </c>
      <c r="L13" s="335"/>
      <c r="M13" s="335"/>
      <c r="N13" s="335"/>
      <c r="O13" s="335"/>
      <c r="P13" s="335"/>
      <c r="Q13" s="335"/>
      <c r="R13" s="335"/>
      <c r="S13" s="690"/>
      <c r="T13" s="335">
        <v>0</v>
      </c>
      <c r="U13" s="335">
        <v>0</v>
      </c>
      <c r="V13" s="371">
        <v>0</v>
      </c>
      <c r="W13" s="371">
        <f>+V13+[1]INVERSIÓN!DV13</f>
        <v>0</v>
      </c>
      <c r="X13" s="371">
        <f>+[1]INVERSIÓN!EQ13</f>
        <v>0</v>
      </c>
      <c r="Y13" s="336"/>
      <c r="Z13" s="336"/>
      <c r="AA13" s="336"/>
      <c r="AB13" s="336"/>
      <c r="AC13" s="336"/>
      <c r="AD13" s="336"/>
      <c r="AE13" s="336"/>
      <c r="AF13" s="692"/>
      <c r="AG13" s="695"/>
      <c r="AH13" s="695"/>
      <c r="AI13" s="695"/>
      <c r="AJ13" s="695"/>
      <c r="AK13" s="695"/>
      <c r="AL13" s="695"/>
      <c r="AM13" s="695"/>
      <c r="AN13" s="695"/>
      <c r="AO13" s="695"/>
      <c r="AP13" s="695"/>
      <c r="AQ13" s="695"/>
      <c r="AR13" s="695"/>
      <c r="AS13" s="695"/>
      <c r="AT13" s="695"/>
      <c r="AU13" s="695"/>
      <c r="AV13" s="695"/>
      <c r="AW13" s="695"/>
      <c r="AX13" s="695"/>
      <c r="AY13" s="695"/>
    </row>
    <row r="14" spans="1:51" ht="27.75" thickBot="1" x14ac:dyDescent="0.3">
      <c r="A14" s="688"/>
      <c r="B14" s="688"/>
      <c r="C14" s="688"/>
      <c r="D14" s="331" t="s">
        <v>330</v>
      </c>
      <c r="E14" s="329">
        <f>+[1]INVERSIÓN!DN14</f>
        <v>0</v>
      </c>
      <c r="F14" s="329">
        <f>+[1]INVERSIÓN!EM14</f>
        <v>0</v>
      </c>
      <c r="G14" s="329">
        <v>0</v>
      </c>
      <c r="H14" s="329">
        <v>0</v>
      </c>
      <c r="I14" s="374">
        <v>0</v>
      </c>
      <c r="J14" s="372">
        <f>+I14+[1]INVERSIÓN!DU14</f>
        <v>0</v>
      </c>
      <c r="K14" s="372">
        <f>+J14+[1]INVERSIÓN!DV14</f>
        <v>0</v>
      </c>
      <c r="L14" s="337"/>
      <c r="M14" s="337"/>
      <c r="N14" s="337"/>
      <c r="O14" s="337"/>
      <c r="P14" s="337"/>
      <c r="Q14" s="337"/>
      <c r="R14" s="337"/>
      <c r="S14" s="690"/>
      <c r="T14" s="337">
        <v>0</v>
      </c>
      <c r="U14" s="337">
        <v>0</v>
      </c>
      <c r="V14" s="372">
        <v>0</v>
      </c>
      <c r="W14" s="372">
        <f>+V14+[1]INVERSIÓN!DV14</f>
        <v>0</v>
      </c>
      <c r="X14" s="372">
        <f>+[1]INVERSIÓN!EQ14</f>
        <v>0</v>
      </c>
      <c r="Y14" s="338"/>
      <c r="Z14" s="338"/>
      <c r="AA14" s="338"/>
      <c r="AB14" s="338"/>
      <c r="AC14" s="338"/>
      <c r="AD14" s="338"/>
      <c r="AE14" s="338"/>
      <c r="AF14" s="692"/>
      <c r="AG14" s="695"/>
      <c r="AH14" s="695"/>
      <c r="AI14" s="695"/>
      <c r="AJ14" s="695"/>
      <c r="AK14" s="695"/>
      <c r="AL14" s="695"/>
      <c r="AM14" s="695"/>
      <c r="AN14" s="695"/>
      <c r="AO14" s="695"/>
      <c r="AP14" s="695"/>
      <c r="AQ14" s="695"/>
      <c r="AR14" s="695"/>
      <c r="AS14" s="695"/>
      <c r="AT14" s="695"/>
      <c r="AU14" s="695"/>
      <c r="AV14" s="695"/>
      <c r="AW14" s="695"/>
      <c r="AX14" s="695"/>
      <c r="AY14" s="695"/>
    </row>
    <row r="15" spans="1:51" ht="27.75" thickBot="1" x14ac:dyDescent="0.3">
      <c r="A15" s="688"/>
      <c r="B15" s="688"/>
      <c r="C15" s="688"/>
      <c r="D15" s="334" t="s">
        <v>331</v>
      </c>
      <c r="E15" s="329">
        <f>+[1]INVERSIÓN!DN15</f>
        <v>0</v>
      </c>
      <c r="F15" s="329">
        <f>+[1]INVERSIÓN!EM15</f>
        <v>0</v>
      </c>
      <c r="G15" s="329">
        <v>0</v>
      </c>
      <c r="H15" s="329">
        <v>0</v>
      </c>
      <c r="I15" s="374">
        <v>0</v>
      </c>
      <c r="J15" s="374">
        <f>+I15+[1]INVERSIÓN!DU15</f>
        <v>0</v>
      </c>
      <c r="K15" s="374">
        <f>+J15+[1]INVERSIÓN!DV15</f>
        <v>0</v>
      </c>
      <c r="L15" s="329"/>
      <c r="M15" s="329"/>
      <c r="N15" s="329"/>
      <c r="O15" s="329"/>
      <c r="P15" s="329"/>
      <c r="Q15" s="329"/>
      <c r="R15" s="329"/>
      <c r="S15" s="690"/>
      <c r="T15" s="329">
        <v>0</v>
      </c>
      <c r="U15" s="329">
        <v>0</v>
      </c>
      <c r="V15" s="374">
        <v>0</v>
      </c>
      <c r="W15" s="374">
        <f>+V15+[1]INVERSIÓN!DV15</f>
        <v>0</v>
      </c>
      <c r="X15" s="374">
        <f>+[1]INVERSIÓN!EQ15</f>
        <v>0</v>
      </c>
      <c r="Y15" s="330"/>
      <c r="Z15" s="330"/>
      <c r="AA15" s="330"/>
      <c r="AB15" s="330"/>
      <c r="AC15" s="330"/>
      <c r="AD15" s="330"/>
      <c r="AE15" s="330"/>
      <c r="AF15" s="692"/>
      <c r="AG15" s="695"/>
      <c r="AH15" s="695"/>
      <c r="AI15" s="695"/>
      <c r="AJ15" s="695"/>
      <c r="AK15" s="695"/>
      <c r="AL15" s="695"/>
      <c r="AM15" s="695"/>
      <c r="AN15" s="695"/>
      <c r="AO15" s="695"/>
      <c r="AP15" s="695"/>
      <c r="AQ15" s="695"/>
      <c r="AR15" s="695"/>
      <c r="AS15" s="695"/>
      <c r="AT15" s="695"/>
      <c r="AU15" s="695"/>
      <c r="AV15" s="695"/>
      <c r="AW15" s="695"/>
      <c r="AX15" s="695"/>
      <c r="AY15" s="695"/>
    </row>
    <row r="16" spans="1:51" ht="36.75" thickBot="1" x14ac:dyDescent="0.3">
      <c r="A16" s="688"/>
      <c r="B16" s="688"/>
      <c r="C16" s="688"/>
      <c r="D16" s="339" t="s">
        <v>332</v>
      </c>
      <c r="E16" s="329">
        <f>+[1]INVERSIÓN!DN16</f>
        <v>0</v>
      </c>
      <c r="F16" s="329">
        <f>+[1]INVERSIÓN!EM16</f>
        <v>0</v>
      </c>
      <c r="G16" s="329">
        <v>0</v>
      </c>
      <c r="H16" s="329">
        <v>0</v>
      </c>
      <c r="I16" s="374">
        <v>0</v>
      </c>
      <c r="J16" s="370">
        <f>+I16+[1]INVERSIÓN!DU16</f>
        <v>0</v>
      </c>
      <c r="K16" s="370">
        <f>+J16+[1]INVERSIÓN!DV16</f>
        <v>0</v>
      </c>
      <c r="L16" s="332"/>
      <c r="M16" s="332"/>
      <c r="N16" s="332"/>
      <c r="O16" s="332"/>
      <c r="P16" s="332"/>
      <c r="Q16" s="332"/>
      <c r="R16" s="332"/>
      <c r="S16" s="690"/>
      <c r="T16" s="332">
        <v>0</v>
      </c>
      <c r="U16" s="332">
        <v>0</v>
      </c>
      <c r="V16" s="370">
        <v>0</v>
      </c>
      <c r="W16" s="370">
        <f>+V16+[1]INVERSIÓN!DV16</f>
        <v>0</v>
      </c>
      <c r="X16" s="370">
        <f>+[1]INVERSIÓN!EQ16</f>
        <v>0</v>
      </c>
      <c r="Y16" s="340"/>
      <c r="Z16" s="340"/>
      <c r="AA16" s="340"/>
      <c r="AB16" s="340"/>
      <c r="AC16" s="340"/>
      <c r="AD16" s="340"/>
      <c r="AE16" s="340"/>
      <c r="AF16" s="693"/>
      <c r="AG16" s="695"/>
      <c r="AH16" s="695"/>
      <c r="AI16" s="695"/>
      <c r="AJ16" s="695"/>
      <c r="AK16" s="695"/>
      <c r="AL16" s="695"/>
      <c r="AM16" s="695"/>
      <c r="AN16" s="695"/>
      <c r="AO16" s="695"/>
      <c r="AP16" s="695"/>
      <c r="AQ16" s="695"/>
      <c r="AR16" s="695"/>
      <c r="AS16" s="695"/>
      <c r="AT16" s="695"/>
      <c r="AU16" s="695"/>
      <c r="AV16" s="695"/>
      <c r="AW16" s="695"/>
      <c r="AX16" s="695"/>
      <c r="AY16" s="695"/>
    </row>
    <row r="17" spans="1:51" ht="17.850000000000001" customHeight="1" x14ac:dyDescent="0.25">
      <c r="A17" s="687">
        <v>6</v>
      </c>
      <c r="B17" s="696" t="s">
        <v>333</v>
      </c>
      <c r="C17" s="689" t="s">
        <v>412</v>
      </c>
      <c r="D17" s="328" t="s">
        <v>327</v>
      </c>
      <c r="E17" s="329">
        <f>+[1]INVERSIÓN!DN17</f>
        <v>0</v>
      </c>
      <c r="F17" s="329">
        <f>+[1]INVERSIÓN!EM17</f>
        <v>0</v>
      </c>
      <c r="G17" s="329">
        <v>0</v>
      </c>
      <c r="H17" s="329">
        <v>0</v>
      </c>
      <c r="I17" s="374">
        <v>0</v>
      </c>
      <c r="J17" s="374">
        <f>+I17+[1]INVERSIÓN!DU17</f>
        <v>0</v>
      </c>
      <c r="K17" s="374">
        <f>+J17+[1]INVERSIÓN!DV17</f>
        <v>0</v>
      </c>
      <c r="L17" s="329"/>
      <c r="M17" s="329"/>
      <c r="N17" s="329"/>
      <c r="O17" s="329"/>
      <c r="P17" s="329"/>
      <c r="Q17" s="329"/>
      <c r="R17" s="329"/>
      <c r="S17" s="690"/>
      <c r="T17" s="329">
        <v>0</v>
      </c>
      <c r="U17" s="329">
        <v>0</v>
      </c>
      <c r="V17" s="374">
        <v>0</v>
      </c>
      <c r="W17" s="374">
        <f>+V17+[1]INVERSIÓN!DV17</f>
        <v>0</v>
      </c>
      <c r="X17" s="374">
        <f>+[1]INVERSIÓN!EQ17</f>
        <v>0</v>
      </c>
      <c r="Y17" s="330"/>
      <c r="Z17" s="330"/>
      <c r="AA17" s="330"/>
      <c r="AB17" s="330"/>
      <c r="AC17" s="330"/>
      <c r="AD17" s="330"/>
      <c r="AE17" s="330"/>
      <c r="AF17" s="697" t="str">
        <f>+[1]INVERSIÓN!EW17</f>
        <v>En 2023 la meta finalizó con las siguientes actividades: se realizó el seguimiento a los compromisos suscritos en las alianzas celebradas en las localidades de Chapinero, Suba, Usme, Ciudad Bolívar y Sumapaz para revisar avances y coordinar acciones a realizar según lo acordado en las alianzas suscritas.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
      <c r="AG17" s="694" t="s">
        <v>413</v>
      </c>
      <c r="AH17" s="694" t="s">
        <v>414</v>
      </c>
      <c r="AI17" s="694" t="s">
        <v>415</v>
      </c>
      <c r="AJ17" s="694" t="s">
        <v>416</v>
      </c>
      <c r="AK17" s="694" t="s">
        <v>417</v>
      </c>
      <c r="AL17" s="694" t="s">
        <v>416</v>
      </c>
      <c r="AM17" s="699" t="s">
        <v>418</v>
      </c>
      <c r="AN17" s="700">
        <v>29917</v>
      </c>
      <c r="AO17" s="694" t="s">
        <v>416</v>
      </c>
      <c r="AP17" s="694" t="s">
        <v>416</v>
      </c>
      <c r="AQ17" s="694" t="s">
        <v>416</v>
      </c>
      <c r="AR17" s="694" t="s">
        <v>416</v>
      </c>
      <c r="AS17" s="694" t="s">
        <v>416</v>
      </c>
      <c r="AT17" s="694" t="s">
        <v>416</v>
      </c>
      <c r="AU17" s="694" t="s">
        <v>416</v>
      </c>
      <c r="AV17" s="694" t="s">
        <v>416</v>
      </c>
      <c r="AW17" s="694" t="s">
        <v>416</v>
      </c>
      <c r="AX17" s="701">
        <v>29917</v>
      </c>
      <c r="AY17" s="694"/>
    </row>
    <row r="18" spans="1:51" ht="18" x14ac:dyDescent="0.25">
      <c r="A18" s="688"/>
      <c r="B18" s="688"/>
      <c r="C18" s="688"/>
      <c r="D18" s="331" t="s">
        <v>328</v>
      </c>
      <c r="E18" s="329">
        <f>+[1]INVERSIÓN!DN18</f>
        <v>0</v>
      </c>
      <c r="F18" s="329">
        <f>+[1]INVERSIÓN!EM18</f>
        <v>0</v>
      </c>
      <c r="G18" s="329">
        <v>0</v>
      </c>
      <c r="H18" s="329">
        <v>0</v>
      </c>
      <c r="I18" s="374">
        <v>0</v>
      </c>
      <c r="J18" s="370">
        <f>+I18+[1]INVERSIÓN!DU18</f>
        <v>0</v>
      </c>
      <c r="K18" s="370">
        <f>+J18+[1]INVERSIÓN!DV18</f>
        <v>0</v>
      </c>
      <c r="L18" s="332"/>
      <c r="M18" s="332"/>
      <c r="N18" s="332"/>
      <c r="O18" s="332"/>
      <c r="P18" s="332"/>
      <c r="Q18" s="332"/>
      <c r="R18" s="332"/>
      <c r="S18" s="690"/>
      <c r="T18" s="332">
        <v>0</v>
      </c>
      <c r="U18" s="332">
        <v>0</v>
      </c>
      <c r="V18" s="370">
        <v>0</v>
      </c>
      <c r="W18" s="370">
        <f>+V18+[1]INVERSIÓN!DV18</f>
        <v>0</v>
      </c>
      <c r="X18" s="370">
        <f>+[1]INVERSIÓN!EQ18</f>
        <v>0</v>
      </c>
      <c r="Y18" s="333"/>
      <c r="Z18" s="333"/>
      <c r="AA18" s="333"/>
      <c r="AB18" s="333"/>
      <c r="AC18" s="333"/>
      <c r="AD18" s="333"/>
      <c r="AE18" s="333"/>
      <c r="AF18" s="691"/>
      <c r="AG18" s="695"/>
      <c r="AH18" s="695"/>
      <c r="AI18" s="695"/>
      <c r="AJ18" s="695"/>
      <c r="AK18" s="695"/>
      <c r="AL18" s="695"/>
      <c r="AM18" s="695"/>
      <c r="AN18" s="695"/>
      <c r="AO18" s="695"/>
      <c r="AP18" s="695"/>
      <c r="AQ18" s="695"/>
      <c r="AR18" s="695"/>
      <c r="AS18" s="695"/>
      <c r="AT18" s="695"/>
      <c r="AU18" s="695"/>
      <c r="AV18" s="695"/>
      <c r="AW18" s="695"/>
      <c r="AX18" s="695"/>
      <c r="AY18" s="695"/>
    </row>
    <row r="19" spans="1:51" x14ac:dyDescent="0.25">
      <c r="A19" s="688"/>
      <c r="B19" s="688"/>
      <c r="C19" s="688"/>
      <c r="D19" s="331"/>
      <c r="E19" s="329">
        <f>+[1]INVERSIÓN!DN19</f>
        <v>0</v>
      </c>
      <c r="F19" s="329">
        <f>+[1]INVERSIÓN!EM19</f>
        <v>0</v>
      </c>
      <c r="G19" s="329">
        <v>0</v>
      </c>
      <c r="H19" s="329">
        <v>0</v>
      </c>
      <c r="I19" s="374">
        <v>0</v>
      </c>
      <c r="J19" s="370">
        <f>+I19+[1]INVERSIÓN!DU19</f>
        <v>0</v>
      </c>
      <c r="K19" s="370">
        <f>+J19+[1]INVERSIÓN!DV19</f>
        <v>0</v>
      </c>
      <c r="L19" s="332"/>
      <c r="M19" s="332"/>
      <c r="N19" s="332"/>
      <c r="O19" s="332"/>
      <c r="P19" s="332"/>
      <c r="Q19" s="332"/>
      <c r="R19" s="332"/>
      <c r="S19" s="690"/>
      <c r="T19" s="332">
        <v>0</v>
      </c>
      <c r="U19" s="332">
        <v>0</v>
      </c>
      <c r="V19" s="370">
        <v>0</v>
      </c>
      <c r="W19" s="370">
        <f>+V19+[1]INVERSIÓN!DV19</f>
        <v>0</v>
      </c>
      <c r="X19" s="370">
        <f>+[1]INVERSIÓN!EQ19</f>
        <v>0</v>
      </c>
      <c r="Y19" s="333"/>
      <c r="Z19" s="333"/>
      <c r="AA19" s="333"/>
      <c r="AB19" s="333"/>
      <c r="AC19" s="333"/>
      <c r="AD19" s="333"/>
      <c r="AE19" s="333"/>
      <c r="AF19" s="691"/>
      <c r="AG19" s="695"/>
      <c r="AH19" s="695"/>
      <c r="AI19" s="695"/>
      <c r="AJ19" s="695"/>
      <c r="AK19" s="695"/>
      <c r="AL19" s="695"/>
      <c r="AM19" s="695"/>
      <c r="AN19" s="695"/>
      <c r="AO19" s="695"/>
      <c r="AP19" s="695"/>
      <c r="AQ19" s="695"/>
      <c r="AR19" s="695"/>
      <c r="AS19" s="695"/>
      <c r="AT19" s="695"/>
      <c r="AU19" s="695"/>
      <c r="AV19" s="695"/>
      <c r="AW19" s="695"/>
      <c r="AX19" s="695"/>
      <c r="AY19" s="695"/>
    </row>
    <row r="20" spans="1:51" ht="27" x14ac:dyDescent="0.25">
      <c r="A20" s="688"/>
      <c r="B20" s="688"/>
      <c r="C20" s="688"/>
      <c r="D20" s="334" t="s">
        <v>329</v>
      </c>
      <c r="E20" s="329">
        <f>+[1]INVERSIÓN!DN20</f>
        <v>0</v>
      </c>
      <c r="F20" s="329">
        <f>+[1]INVERSIÓN!EM20</f>
        <v>0</v>
      </c>
      <c r="G20" s="329">
        <v>0</v>
      </c>
      <c r="H20" s="329">
        <v>0</v>
      </c>
      <c r="I20" s="374">
        <v>0</v>
      </c>
      <c r="J20" s="371">
        <f>+I20+[1]INVERSIÓN!DU20</f>
        <v>0</v>
      </c>
      <c r="K20" s="371">
        <f>+J20+[1]INVERSIÓN!DV20</f>
        <v>0</v>
      </c>
      <c r="L20" s="335"/>
      <c r="M20" s="335"/>
      <c r="N20" s="335"/>
      <c r="O20" s="335"/>
      <c r="P20" s="335"/>
      <c r="Q20" s="335"/>
      <c r="R20" s="335"/>
      <c r="S20" s="690"/>
      <c r="T20" s="335">
        <v>0</v>
      </c>
      <c r="U20" s="335">
        <v>0</v>
      </c>
      <c r="V20" s="371">
        <v>0</v>
      </c>
      <c r="W20" s="371">
        <f>+V20+[1]INVERSIÓN!DV20</f>
        <v>0</v>
      </c>
      <c r="X20" s="371">
        <f>+[1]INVERSIÓN!EQ20</f>
        <v>0</v>
      </c>
      <c r="Y20" s="336"/>
      <c r="Z20" s="336"/>
      <c r="AA20" s="336"/>
      <c r="AB20" s="336"/>
      <c r="AC20" s="336"/>
      <c r="AD20" s="336"/>
      <c r="AE20" s="336"/>
      <c r="AF20" s="691"/>
      <c r="AG20" s="695"/>
      <c r="AH20" s="695"/>
      <c r="AI20" s="695"/>
      <c r="AJ20" s="695"/>
      <c r="AK20" s="695"/>
      <c r="AL20" s="695"/>
      <c r="AM20" s="695"/>
      <c r="AN20" s="695"/>
      <c r="AO20" s="695"/>
      <c r="AP20" s="695"/>
      <c r="AQ20" s="695"/>
      <c r="AR20" s="695"/>
      <c r="AS20" s="695"/>
      <c r="AT20" s="695"/>
      <c r="AU20" s="695"/>
      <c r="AV20" s="695"/>
      <c r="AW20" s="695"/>
      <c r="AX20" s="695"/>
      <c r="AY20" s="695"/>
    </row>
    <row r="21" spans="1:51" ht="27.75" thickBot="1" x14ac:dyDescent="0.3">
      <c r="A21" s="688"/>
      <c r="B21" s="688"/>
      <c r="C21" s="688"/>
      <c r="D21" s="331" t="s">
        <v>330</v>
      </c>
      <c r="E21" s="329">
        <f>+[1]INVERSIÓN!DN21</f>
        <v>63237032</v>
      </c>
      <c r="F21" s="329">
        <f>+[1]INVERSIÓN!EM21</f>
        <v>63237032</v>
      </c>
      <c r="G21" s="329">
        <v>63237032</v>
      </c>
      <c r="H21" s="329">
        <v>63237032</v>
      </c>
      <c r="I21" s="374">
        <v>63237032</v>
      </c>
      <c r="J21" s="372">
        <v>63237032</v>
      </c>
      <c r="K21" s="372">
        <v>63237033</v>
      </c>
      <c r="L21" s="337"/>
      <c r="M21" s="337"/>
      <c r="N21" s="337"/>
      <c r="O21" s="337"/>
      <c r="P21" s="337"/>
      <c r="Q21" s="337"/>
      <c r="R21" s="337"/>
      <c r="S21" s="690"/>
      <c r="T21" s="337">
        <v>58177032</v>
      </c>
      <c r="U21" s="337">
        <v>58177032</v>
      </c>
      <c r="V21" s="372">
        <v>58177032</v>
      </c>
      <c r="W21" s="372">
        <v>63237032</v>
      </c>
      <c r="X21" s="372">
        <v>63237032</v>
      </c>
      <c r="Y21" s="338"/>
      <c r="Z21" s="338"/>
      <c r="AA21" s="338"/>
      <c r="AB21" s="338"/>
      <c r="AC21" s="338"/>
      <c r="AD21" s="338"/>
      <c r="AE21" s="338"/>
      <c r="AF21" s="691"/>
      <c r="AG21" s="695"/>
      <c r="AH21" s="695"/>
      <c r="AI21" s="695"/>
      <c r="AJ21" s="695"/>
      <c r="AK21" s="695"/>
      <c r="AL21" s="695"/>
      <c r="AM21" s="695"/>
      <c r="AN21" s="695"/>
      <c r="AO21" s="695"/>
      <c r="AP21" s="695"/>
      <c r="AQ21" s="695"/>
      <c r="AR21" s="695"/>
      <c r="AS21" s="695"/>
      <c r="AT21" s="695"/>
      <c r="AU21" s="695"/>
      <c r="AV21" s="695"/>
      <c r="AW21" s="695"/>
      <c r="AX21" s="695"/>
      <c r="AY21" s="695"/>
    </row>
    <row r="22" spans="1:51" ht="27.75" thickBot="1" x14ac:dyDescent="0.3">
      <c r="A22" s="688"/>
      <c r="B22" s="688"/>
      <c r="C22" s="688"/>
      <c r="D22" s="334" t="s">
        <v>331</v>
      </c>
      <c r="E22" s="329">
        <f>+[1]INVERSIÓN!DN22</f>
        <v>0</v>
      </c>
      <c r="F22" s="329">
        <f>+[1]INVERSIÓN!EM22</f>
        <v>0</v>
      </c>
      <c r="G22" s="329">
        <v>0</v>
      </c>
      <c r="H22" s="329">
        <v>0</v>
      </c>
      <c r="I22" s="374">
        <v>0</v>
      </c>
      <c r="J22" s="374">
        <f>+I22+[1]INVERSIÓN!DU22</f>
        <v>0</v>
      </c>
      <c r="K22" s="374">
        <f>+J22+[1]INVERSIÓN!DV22</f>
        <v>0</v>
      </c>
      <c r="L22" s="329"/>
      <c r="M22" s="329"/>
      <c r="N22" s="329"/>
      <c r="O22" s="329"/>
      <c r="P22" s="329"/>
      <c r="Q22" s="329"/>
      <c r="R22" s="329"/>
      <c r="S22" s="690"/>
      <c r="T22" s="329">
        <v>0</v>
      </c>
      <c r="U22" s="329">
        <v>0</v>
      </c>
      <c r="V22" s="374">
        <v>0</v>
      </c>
      <c r="W22" s="374">
        <f>+V22+[1]INVERSIÓN!DV22</f>
        <v>0</v>
      </c>
      <c r="X22" s="374">
        <f>+[1]INVERSIÓN!EQ22</f>
        <v>0</v>
      </c>
      <c r="Y22" s="330"/>
      <c r="Z22" s="330"/>
      <c r="AA22" s="330"/>
      <c r="AB22" s="330"/>
      <c r="AC22" s="330"/>
      <c r="AD22" s="330"/>
      <c r="AE22" s="330"/>
      <c r="AF22" s="691"/>
      <c r="AG22" s="695"/>
      <c r="AH22" s="695"/>
      <c r="AI22" s="695"/>
      <c r="AJ22" s="695"/>
      <c r="AK22" s="695"/>
      <c r="AL22" s="695"/>
      <c r="AM22" s="695"/>
      <c r="AN22" s="695"/>
      <c r="AO22" s="695"/>
      <c r="AP22" s="695"/>
      <c r="AQ22" s="695"/>
      <c r="AR22" s="695"/>
      <c r="AS22" s="695"/>
      <c r="AT22" s="695"/>
      <c r="AU22" s="695"/>
      <c r="AV22" s="695"/>
      <c r="AW22" s="695"/>
      <c r="AX22" s="695"/>
      <c r="AY22" s="695"/>
    </row>
    <row r="23" spans="1:51" ht="36.75" thickBot="1" x14ac:dyDescent="0.3">
      <c r="A23" s="688"/>
      <c r="B23" s="688"/>
      <c r="C23" s="688"/>
      <c r="D23" s="339" t="s">
        <v>332</v>
      </c>
      <c r="E23" s="329">
        <f>+[1]INVERSIÓN!DN23</f>
        <v>63237032</v>
      </c>
      <c r="F23" s="329">
        <f>+[1]INVERSIÓN!EM23</f>
        <v>63237032</v>
      </c>
      <c r="G23" s="329">
        <v>63237032</v>
      </c>
      <c r="H23" s="329">
        <v>63237032</v>
      </c>
      <c r="I23" s="374">
        <v>63237032</v>
      </c>
      <c r="J23" s="370">
        <v>63237032</v>
      </c>
      <c r="K23" s="370">
        <v>63237033</v>
      </c>
      <c r="L23" s="332"/>
      <c r="M23" s="332"/>
      <c r="N23" s="332"/>
      <c r="O23" s="332"/>
      <c r="P23" s="332"/>
      <c r="Q23" s="332"/>
      <c r="R23" s="332"/>
      <c r="S23" s="690"/>
      <c r="T23" s="332">
        <v>17915266</v>
      </c>
      <c r="U23" s="332">
        <v>58177032</v>
      </c>
      <c r="V23" s="370">
        <v>58177032</v>
      </c>
      <c r="W23" s="370">
        <v>63237032</v>
      </c>
      <c r="X23" s="370">
        <f>+[1]INVERSIÓN!EQ23</f>
        <v>63237032</v>
      </c>
      <c r="Y23" s="340"/>
      <c r="Z23" s="340"/>
      <c r="AA23" s="340"/>
      <c r="AB23" s="340"/>
      <c r="AC23" s="340"/>
      <c r="AD23" s="340"/>
      <c r="AE23" s="340"/>
      <c r="AF23" s="698"/>
      <c r="AG23" s="695"/>
      <c r="AH23" s="695"/>
      <c r="AI23" s="695"/>
      <c r="AJ23" s="695"/>
      <c r="AK23" s="695"/>
      <c r="AL23" s="695"/>
      <c r="AM23" s="695"/>
      <c r="AN23" s="695"/>
      <c r="AO23" s="695"/>
      <c r="AP23" s="695"/>
      <c r="AQ23" s="695"/>
      <c r="AR23" s="695"/>
      <c r="AS23" s="695"/>
      <c r="AT23" s="695"/>
      <c r="AU23" s="695"/>
      <c r="AV23" s="695"/>
      <c r="AW23" s="695"/>
      <c r="AX23" s="695"/>
      <c r="AY23" s="695"/>
    </row>
    <row r="24" spans="1:51" ht="17.850000000000001" customHeight="1" x14ac:dyDescent="0.25">
      <c r="A24" s="687">
        <v>2</v>
      </c>
      <c r="B24" s="687" t="s">
        <v>419</v>
      </c>
      <c r="C24" s="689" t="s">
        <v>412</v>
      </c>
      <c r="D24" s="334" t="s">
        <v>327</v>
      </c>
      <c r="E24" s="329">
        <f>+[1]INVERSIÓN!DN24</f>
        <v>0</v>
      </c>
      <c r="F24" s="329">
        <f>+[1]INVERSIÓN!EM24</f>
        <v>0</v>
      </c>
      <c r="G24" s="329">
        <v>0</v>
      </c>
      <c r="H24" s="329">
        <v>0</v>
      </c>
      <c r="I24" s="374">
        <v>0</v>
      </c>
      <c r="J24" s="374">
        <f>+I24+[1]INVERSIÓN!DU24</f>
        <v>0</v>
      </c>
      <c r="K24" s="374">
        <f>+J24+[1]INVERSIÓN!DV24</f>
        <v>0</v>
      </c>
      <c r="L24" s="329"/>
      <c r="M24" s="329"/>
      <c r="N24" s="329"/>
      <c r="O24" s="329"/>
      <c r="P24" s="329"/>
      <c r="Q24" s="329"/>
      <c r="R24" s="329"/>
      <c r="S24" s="690"/>
      <c r="T24" s="329">
        <v>0</v>
      </c>
      <c r="U24" s="329">
        <v>0</v>
      </c>
      <c r="V24" s="374">
        <v>0</v>
      </c>
      <c r="W24" s="374">
        <f>+V24+[1]INVERSIÓN!DV24</f>
        <v>0</v>
      </c>
      <c r="X24" s="374">
        <f>+[1]INVERSIÓN!EQ24</f>
        <v>0</v>
      </c>
      <c r="Y24" s="330"/>
      <c r="Z24" s="330"/>
      <c r="AA24" s="330"/>
      <c r="AB24" s="330"/>
      <c r="AC24" s="330"/>
      <c r="AD24" s="330"/>
      <c r="AE24" s="330"/>
      <c r="AF24" s="697" t="str">
        <f>+[1]INVERSIÓN!EW24</f>
        <v>Durante el cuatrienio, se capacitaron1.207 personas así:
*2023: en 2023 se completó la meta del cuatrienio así,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AG24" s="694" t="s">
        <v>413</v>
      </c>
      <c r="AH24" s="694" t="s">
        <v>414</v>
      </c>
      <c r="AI24" s="694" t="s">
        <v>415</v>
      </c>
      <c r="AJ24" s="694" t="s">
        <v>420</v>
      </c>
      <c r="AK24" s="694" t="s">
        <v>417</v>
      </c>
      <c r="AL24" s="694" t="s">
        <v>416</v>
      </c>
      <c r="AM24" s="699" t="s">
        <v>418</v>
      </c>
      <c r="AN24" s="700">
        <v>550</v>
      </c>
      <c r="AO24" s="694">
        <v>232</v>
      </c>
      <c r="AP24" s="694">
        <v>213</v>
      </c>
      <c r="AQ24" s="694">
        <v>0</v>
      </c>
      <c r="AR24" s="694" t="s">
        <v>416</v>
      </c>
      <c r="AS24" s="694" t="s">
        <v>416</v>
      </c>
      <c r="AT24" s="694" t="s">
        <v>416</v>
      </c>
      <c r="AU24" s="694" t="s">
        <v>416</v>
      </c>
      <c r="AV24" s="694" t="s">
        <v>416</v>
      </c>
      <c r="AW24" s="694" t="s">
        <v>416</v>
      </c>
      <c r="AX24" s="702">
        <v>188</v>
      </c>
      <c r="AY24" s="699"/>
    </row>
    <row r="25" spans="1:51" ht="18" x14ac:dyDescent="0.25">
      <c r="A25" s="688"/>
      <c r="B25" s="688"/>
      <c r="C25" s="688"/>
      <c r="D25" s="341" t="s">
        <v>328</v>
      </c>
      <c r="E25" s="329">
        <f>+[1]INVERSIÓN!DN25</f>
        <v>0</v>
      </c>
      <c r="F25" s="329">
        <f>+[1]INVERSIÓN!EM25</f>
        <v>0</v>
      </c>
      <c r="G25" s="329">
        <v>0</v>
      </c>
      <c r="H25" s="329">
        <v>0</v>
      </c>
      <c r="I25" s="374">
        <v>0</v>
      </c>
      <c r="J25" s="370">
        <f>+I25+[1]INVERSIÓN!DU25</f>
        <v>0</v>
      </c>
      <c r="K25" s="370">
        <f>+J25+[1]INVERSIÓN!DV25</f>
        <v>0</v>
      </c>
      <c r="L25" s="332"/>
      <c r="M25" s="332"/>
      <c r="N25" s="332"/>
      <c r="O25" s="332"/>
      <c r="P25" s="332"/>
      <c r="Q25" s="332"/>
      <c r="R25" s="332"/>
      <c r="S25" s="690"/>
      <c r="T25" s="332">
        <v>0</v>
      </c>
      <c r="U25" s="332">
        <v>0</v>
      </c>
      <c r="V25" s="370">
        <v>0</v>
      </c>
      <c r="W25" s="370">
        <f>+V25+[1]INVERSIÓN!DV25</f>
        <v>0</v>
      </c>
      <c r="X25" s="370">
        <f>+[1]INVERSIÓN!EQ25</f>
        <v>0</v>
      </c>
      <c r="Y25" s="333"/>
      <c r="Z25" s="333"/>
      <c r="AA25" s="333"/>
      <c r="AB25" s="333"/>
      <c r="AC25" s="333"/>
      <c r="AD25" s="333"/>
      <c r="AE25" s="333"/>
      <c r="AF25" s="691"/>
      <c r="AG25" s="695"/>
      <c r="AH25" s="695"/>
      <c r="AI25" s="695"/>
      <c r="AJ25" s="695"/>
      <c r="AK25" s="695"/>
      <c r="AL25" s="695"/>
      <c r="AM25" s="695"/>
      <c r="AN25" s="695"/>
      <c r="AO25" s="695"/>
      <c r="AP25" s="695"/>
      <c r="AQ25" s="695"/>
      <c r="AR25" s="695"/>
      <c r="AS25" s="695"/>
      <c r="AT25" s="695"/>
      <c r="AU25" s="695"/>
      <c r="AV25" s="695"/>
      <c r="AW25" s="695"/>
      <c r="AX25" s="695"/>
      <c r="AY25" s="695"/>
    </row>
    <row r="26" spans="1:51" x14ac:dyDescent="0.25">
      <c r="A26" s="688"/>
      <c r="B26" s="688"/>
      <c r="C26" s="688"/>
      <c r="D26" s="341"/>
      <c r="E26" s="329">
        <f>+[1]INVERSIÓN!DN26</f>
        <v>0</v>
      </c>
      <c r="F26" s="329">
        <f>+[1]INVERSIÓN!EM26</f>
        <v>0</v>
      </c>
      <c r="G26" s="329">
        <v>0</v>
      </c>
      <c r="H26" s="329">
        <v>0</v>
      </c>
      <c r="I26" s="374">
        <v>0</v>
      </c>
      <c r="J26" s="370">
        <f>+I26+[1]INVERSIÓN!DU26</f>
        <v>0</v>
      </c>
      <c r="K26" s="370">
        <f>+J26+[1]INVERSIÓN!DV26</f>
        <v>0</v>
      </c>
      <c r="L26" s="332"/>
      <c r="M26" s="332"/>
      <c r="N26" s="332"/>
      <c r="O26" s="332"/>
      <c r="P26" s="332"/>
      <c r="Q26" s="332"/>
      <c r="R26" s="332"/>
      <c r="S26" s="690"/>
      <c r="T26" s="332">
        <v>0</v>
      </c>
      <c r="U26" s="332">
        <v>0</v>
      </c>
      <c r="V26" s="370">
        <v>0</v>
      </c>
      <c r="W26" s="370">
        <f>+V26+[1]INVERSIÓN!DV26</f>
        <v>0</v>
      </c>
      <c r="X26" s="370">
        <f>+[1]INVERSIÓN!EQ26</f>
        <v>0</v>
      </c>
      <c r="Y26" s="333"/>
      <c r="Z26" s="333"/>
      <c r="AA26" s="333"/>
      <c r="AB26" s="333"/>
      <c r="AC26" s="333"/>
      <c r="AD26" s="333"/>
      <c r="AE26" s="333"/>
      <c r="AF26" s="691"/>
      <c r="AG26" s="695"/>
      <c r="AH26" s="695"/>
      <c r="AI26" s="695"/>
      <c r="AJ26" s="695"/>
      <c r="AK26" s="695"/>
      <c r="AL26" s="695"/>
      <c r="AM26" s="695"/>
      <c r="AN26" s="695"/>
      <c r="AO26" s="695"/>
      <c r="AP26" s="695"/>
      <c r="AQ26" s="695"/>
      <c r="AR26" s="695"/>
      <c r="AS26" s="695"/>
      <c r="AT26" s="695"/>
      <c r="AU26" s="695"/>
      <c r="AV26" s="695"/>
      <c r="AW26" s="695"/>
      <c r="AX26" s="695"/>
      <c r="AY26" s="695"/>
    </row>
    <row r="27" spans="1:51" ht="27" x14ac:dyDescent="0.25">
      <c r="A27" s="688"/>
      <c r="B27" s="688"/>
      <c r="C27" s="688"/>
      <c r="D27" s="334" t="s">
        <v>329</v>
      </c>
      <c r="E27" s="329">
        <f>+[1]INVERSIÓN!DN27</f>
        <v>0</v>
      </c>
      <c r="F27" s="329">
        <f>+[1]INVERSIÓN!EM27</f>
        <v>0</v>
      </c>
      <c r="G27" s="329">
        <v>0</v>
      </c>
      <c r="H27" s="329">
        <v>0</v>
      </c>
      <c r="I27" s="374">
        <v>0</v>
      </c>
      <c r="J27" s="371">
        <f>+I27+[1]INVERSIÓN!DU27</f>
        <v>0</v>
      </c>
      <c r="K27" s="371">
        <f>+J27+[1]INVERSIÓN!DV27</f>
        <v>0</v>
      </c>
      <c r="L27" s="335"/>
      <c r="M27" s="335"/>
      <c r="N27" s="335"/>
      <c r="O27" s="335"/>
      <c r="P27" s="335"/>
      <c r="Q27" s="335"/>
      <c r="R27" s="335"/>
      <c r="S27" s="690"/>
      <c r="T27" s="335">
        <v>0</v>
      </c>
      <c r="U27" s="335">
        <v>0</v>
      </c>
      <c r="V27" s="371">
        <v>0</v>
      </c>
      <c r="W27" s="371">
        <f>+V27+[1]INVERSIÓN!DV27</f>
        <v>0</v>
      </c>
      <c r="X27" s="371">
        <f>+[1]INVERSIÓN!EQ27</f>
        <v>0</v>
      </c>
      <c r="Y27" s="336"/>
      <c r="Z27" s="336"/>
      <c r="AA27" s="336"/>
      <c r="AB27" s="336"/>
      <c r="AC27" s="336"/>
      <c r="AD27" s="336"/>
      <c r="AE27" s="336"/>
      <c r="AF27" s="691"/>
      <c r="AG27" s="695"/>
      <c r="AH27" s="695"/>
      <c r="AI27" s="695"/>
      <c r="AJ27" s="695"/>
      <c r="AK27" s="695"/>
      <c r="AL27" s="695"/>
      <c r="AM27" s="695"/>
      <c r="AN27" s="695"/>
      <c r="AO27" s="695"/>
      <c r="AP27" s="695"/>
      <c r="AQ27" s="695"/>
      <c r="AR27" s="695"/>
      <c r="AS27" s="695"/>
      <c r="AT27" s="695"/>
      <c r="AU27" s="695"/>
      <c r="AV27" s="695"/>
      <c r="AW27" s="695"/>
      <c r="AX27" s="695"/>
      <c r="AY27" s="695"/>
    </row>
    <row r="28" spans="1:51" ht="27.75" thickBot="1" x14ac:dyDescent="0.3">
      <c r="A28" s="688"/>
      <c r="B28" s="688"/>
      <c r="C28" s="688"/>
      <c r="D28" s="331" t="s">
        <v>330</v>
      </c>
      <c r="E28" s="329">
        <f>+[1]INVERSIÓN!DN28</f>
        <v>31905175</v>
      </c>
      <c r="F28" s="329">
        <f>+[1]INVERSIÓN!DN28</f>
        <v>31905175</v>
      </c>
      <c r="G28" s="329">
        <v>31905175</v>
      </c>
      <c r="H28" s="329">
        <v>31905175</v>
      </c>
      <c r="I28" s="374">
        <v>31905175</v>
      </c>
      <c r="J28" s="372">
        <v>31905175</v>
      </c>
      <c r="K28" s="372">
        <v>31905176</v>
      </c>
      <c r="L28" s="337"/>
      <c r="M28" s="337"/>
      <c r="N28" s="337"/>
      <c r="O28" s="337"/>
      <c r="P28" s="337"/>
      <c r="Q28" s="337"/>
      <c r="R28" s="337"/>
      <c r="S28" s="690"/>
      <c r="T28" s="337">
        <v>0</v>
      </c>
      <c r="U28" s="337">
        <v>23800999</v>
      </c>
      <c r="V28" s="372">
        <v>23800999</v>
      </c>
      <c r="W28" s="372">
        <v>31795372</v>
      </c>
      <c r="X28" s="372">
        <v>31795372</v>
      </c>
      <c r="Y28" s="338"/>
      <c r="Z28" s="338"/>
      <c r="AA28" s="338"/>
      <c r="AB28" s="338"/>
      <c r="AC28" s="338"/>
      <c r="AD28" s="338"/>
      <c r="AE28" s="338"/>
      <c r="AF28" s="691"/>
      <c r="AG28" s="695"/>
      <c r="AH28" s="695"/>
      <c r="AI28" s="695"/>
      <c r="AJ28" s="695"/>
      <c r="AK28" s="695"/>
      <c r="AL28" s="695"/>
      <c r="AM28" s="695"/>
      <c r="AN28" s="695"/>
      <c r="AO28" s="695"/>
      <c r="AP28" s="695"/>
      <c r="AQ28" s="695"/>
      <c r="AR28" s="695"/>
      <c r="AS28" s="695"/>
      <c r="AT28" s="695"/>
      <c r="AU28" s="695"/>
      <c r="AV28" s="695"/>
      <c r="AW28" s="695"/>
      <c r="AX28" s="695"/>
      <c r="AY28" s="695"/>
    </row>
    <row r="29" spans="1:51" ht="27.75" thickBot="1" x14ac:dyDescent="0.3">
      <c r="A29" s="688"/>
      <c r="B29" s="688"/>
      <c r="C29" s="688"/>
      <c r="D29" s="334" t="s">
        <v>331</v>
      </c>
      <c r="E29" s="329">
        <f>+[1]INVERSIÓN!DN29</f>
        <v>0</v>
      </c>
      <c r="F29" s="329">
        <f>+[1]INVERSIÓN!EM29</f>
        <v>0</v>
      </c>
      <c r="G29" s="329">
        <v>0</v>
      </c>
      <c r="H29" s="329">
        <v>0</v>
      </c>
      <c r="I29" s="374">
        <v>0</v>
      </c>
      <c r="J29" s="374">
        <f>+I29+[1]INVERSIÓN!DU29</f>
        <v>0</v>
      </c>
      <c r="K29" s="374">
        <f>+J29+[1]INVERSIÓN!DV29</f>
        <v>0</v>
      </c>
      <c r="L29" s="329"/>
      <c r="M29" s="329"/>
      <c r="N29" s="329"/>
      <c r="O29" s="329"/>
      <c r="P29" s="329"/>
      <c r="Q29" s="329"/>
      <c r="R29" s="329"/>
      <c r="S29" s="690"/>
      <c r="T29" s="329">
        <v>0</v>
      </c>
      <c r="U29" s="329">
        <v>0</v>
      </c>
      <c r="V29" s="374">
        <v>0</v>
      </c>
      <c r="W29" s="374">
        <f>+V29+[1]INVERSIÓN!DV29</f>
        <v>0</v>
      </c>
      <c r="X29" s="374">
        <f>+[1]INVERSIÓN!EQ29</f>
        <v>0</v>
      </c>
      <c r="Y29" s="330"/>
      <c r="Z29" s="330"/>
      <c r="AA29" s="330"/>
      <c r="AB29" s="330"/>
      <c r="AC29" s="330"/>
      <c r="AD29" s="330"/>
      <c r="AE29" s="330"/>
      <c r="AF29" s="691"/>
      <c r="AG29" s="695"/>
      <c r="AH29" s="695"/>
      <c r="AI29" s="695"/>
      <c r="AJ29" s="695"/>
      <c r="AK29" s="695"/>
      <c r="AL29" s="695"/>
      <c r="AM29" s="695"/>
      <c r="AN29" s="695"/>
      <c r="AO29" s="695"/>
      <c r="AP29" s="695"/>
      <c r="AQ29" s="695"/>
      <c r="AR29" s="695"/>
      <c r="AS29" s="695"/>
      <c r="AT29" s="695"/>
      <c r="AU29" s="695"/>
      <c r="AV29" s="695"/>
      <c r="AW29" s="695"/>
      <c r="AX29" s="695"/>
      <c r="AY29" s="695"/>
    </row>
    <row r="30" spans="1:51" ht="36.75" thickBot="1" x14ac:dyDescent="0.3">
      <c r="A30" s="688"/>
      <c r="B30" s="688"/>
      <c r="C30" s="688"/>
      <c r="D30" s="339" t="s">
        <v>332</v>
      </c>
      <c r="E30" s="329">
        <f>+[1]INVERSIÓN!DN30</f>
        <v>31905175</v>
      </c>
      <c r="F30" s="329">
        <f>+[1]INVERSIÓN!EM30</f>
        <v>31905175</v>
      </c>
      <c r="G30" s="329">
        <v>31905175.41623297</v>
      </c>
      <c r="H30" s="329">
        <v>31905175.41623297</v>
      </c>
      <c r="I30" s="374">
        <v>31905175.41623297</v>
      </c>
      <c r="J30" s="370">
        <v>31905175</v>
      </c>
      <c r="K30" s="370">
        <v>31905176</v>
      </c>
      <c r="L30" s="332"/>
      <c r="M30" s="332"/>
      <c r="N30" s="332"/>
      <c r="O30" s="332"/>
      <c r="P30" s="332"/>
      <c r="Q30" s="332"/>
      <c r="R30" s="332"/>
      <c r="S30" s="690"/>
      <c r="T30" s="332">
        <v>0</v>
      </c>
      <c r="U30" s="332">
        <v>23800999</v>
      </c>
      <c r="V30" s="370">
        <v>23800999</v>
      </c>
      <c r="W30" s="370">
        <v>31795372</v>
      </c>
      <c r="X30" s="370">
        <f>+[1]INVERSIÓN!EQ30</f>
        <v>31795372</v>
      </c>
      <c r="Y30" s="340"/>
      <c r="Z30" s="340"/>
      <c r="AA30" s="340"/>
      <c r="AB30" s="340"/>
      <c r="AC30" s="340"/>
      <c r="AD30" s="340"/>
      <c r="AE30" s="340"/>
      <c r="AF30" s="698"/>
      <c r="AG30" s="695"/>
      <c r="AH30" s="695"/>
      <c r="AI30" s="695"/>
      <c r="AJ30" s="695"/>
      <c r="AK30" s="695"/>
      <c r="AL30" s="695"/>
      <c r="AM30" s="695"/>
      <c r="AN30" s="695"/>
      <c r="AO30" s="695"/>
      <c r="AP30" s="695"/>
      <c r="AQ30" s="695"/>
      <c r="AR30" s="695"/>
      <c r="AS30" s="695"/>
      <c r="AT30" s="695"/>
      <c r="AU30" s="695"/>
      <c r="AV30" s="695"/>
      <c r="AW30" s="695"/>
      <c r="AX30" s="695"/>
      <c r="AY30" s="695"/>
    </row>
    <row r="31" spans="1:51" ht="17.850000000000001" customHeight="1" x14ac:dyDescent="0.25">
      <c r="A31" s="687">
        <v>3</v>
      </c>
      <c r="B31" s="703" t="s">
        <v>336</v>
      </c>
      <c r="C31" s="689" t="s">
        <v>412</v>
      </c>
      <c r="D31" s="334" t="s">
        <v>327</v>
      </c>
      <c r="E31" s="329">
        <f>+[1]INVERSIÓN!DN31</f>
        <v>21</v>
      </c>
      <c r="F31" s="329">
        <f>+[1]INVERSIÓN!EM31</f>
        <v>21</v>
      </c>
      <c r="G31" s="329">
        <v>21</v>
      </c>
      <c r="H31" s="329">
        <v>21</v>
      </c>
      <c r="I31" s="329">
        <v>21</v>
      </c>
      <c r="J31" s="329">
        <v>21</v>
      </c>
      <c r="K31" s="329">
        <v>22</v>
      </c>
      <c r="L31" s="329"/>
      <c r="M31" s="329"/>
      <c r="N31" s="329"/>
      <c r="O31" s="329"/>
      <c r="P31" s="329"/>
      <c r="Q31" s="329"/>
      <c r="R31" s="329"/>
      <c r="S31" s="690"/>
      <c r="T31" s="329">
        <v>0</v>
      </c>
      <c r="U31" s="329">
        <v>0</v>
      </c>
      <c r="V31" s="374">
        <v>5</v>
      </c>
      <c r="W31" s="374">
        <v>21</v>
      </c>
      <c r="X31" s="374">
        <f>+[1]INVERSIÓN!EQ31</f>
        <v>21</v>
      </c>
      <c r="Y31" s="330"/>
      <c r="Z31" s="330"/>
      <c r="AA31" s="330"/>
      <c r="AB31" s="330"/>
      <c r="AC31" s="330"/>
      <c r="AD31" s="330"/>
      <c r="AE31" s="330"/>
      <c r="AF31" s="697" t="str">
        <f>+[1]INVERSIÓN!EW31</f>
        <v>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
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implementadas.Ya para las vigencias  2020 – 2023, se vincularon 479 nuevos predios rurales en la formalización de acuerdos para el Ordenamiento Ambiental de Finca y se realizaron 2629 visitas de seguimiento a predios vinculados.</v>
      </c>
      <c r="AG31" s="694" t="s">
        <v>413</v>
      </c>
      <c r="AH31" s="694" t="s">
        <v>414</v>
      </c>
      <c r="AI31" s="694" t="s">
        <v>415</v>
      </c>
      <c r="AJ31" s="694" t="s">
        <v>421</v>
      </c>
      <c r="AK31" s="694" t="s">
        <v>417</v>
      </c>
      <c r="AL31" s="694" t="s">
        <v>416</v>
      </c>
      <c r="AM31" s="699" t="s">
        <v>418</v>
      </c>
      <c r="AN31" s="700">
        <v>29917</v>
      </c>
      <c r="AO31" s="694" t="s">
        <v>416</v>
      </c>
      <c r="AP31" s="694" t="s">
        <v>416</v>
      </c>
      <c r="AQ31" s="694" t="s">
        <v>416</v>
      </c>
      <c r="AR31" s="694" t="s">
        <v>416</v>
      </c>
      <c r="AS31" s="694" t="s">
        <v>416</v>
      </c>
      <c r="AT31" s="694" t="s">
        <v>416</v>
      </c>
      <c r="AU31" s="694" t="s">
        <v>416</v>
      </c>
      <c r="AV31" s="694" t="s">
        <v>416</v>
      </c>
      <c r="AW31" s="694" t="s">
        <v>416</v>
      </c>
      <c r="AX31" s="701">
        <v>29917</v>
      </c>
      <c r="AY31" s="699"/>
    </row>
    <row r="32" spans="1:51" ht="18" x14ac:dyDescent="0.25">
      <c r="A32" s="688"/>
      <c r="B32" s="688"/>
      <c r="C32" s="688"/>
      <c r="D32" s="331" t="s">
        <v>328</v>
      </c>
      <c r="E32" s="329">
        <f>+[1]INVERSIÓN!DN32</f>
        <v>1771585000</v>
      </c>
      <c r="F32" s="329">
        <f>+[1]INVERSIÓN!EM32</f>
        <v>1771585000</v>
      </c>
      <c r="G32" s="329">
        <v>1771585000</v>
      </c>
      <c r="H32" s="329">
        <v>1771585000</v>
      </c>
      <c r="I32" s="374">
        <v>1771585000</v>
      </c>
      <c r="J32" s="370">
        <v>1771585000</v>
      </c>
      <c r="K32" s="370">
        <v>1771585001</v>
      </c>
      <c r="L32" s="332"/>
      <c r="M32" s="332"/>
      <c r="N32" s="332"/>
      <c r="O32" s="332"/>
      <c r="P32" s="332"/>
      <c r="Q32" s="332"/>
      <c r="R32" s="332"/>
      <c r="S32" s="690"/>
      <c r="T32" s="332">
        <v>572736000</v>
      </c>
      <c r="U32" s="332">
        <v>572736000</v>
      </c>
      <c r="V32" s="370">
        <v>572736000</v>
      </c>
      <c r="W32" s="370">
        <v>652234000</v>
      </c>
      <c r="X32" s="370">
        <f>+[1]INVERSIÓN!EQ32</f>
        <v>833945000</v>
      </c>
      <c r="Y32" s="333"/>
      <c r="Z32" s="333"/>
      <c r="AA32" s="333"/>
      <c r="AB32" s="333"/>
      <c r="AC32" s="333"/>
      <c r="AD32" s="333"/>
      <c r="AE32" s="333"/>
      <c r="AF32" s="691"/>
      <c r="AG32" s="695"/>
      <c r="AH32" s="695"/>
      <c r="AI32" s="695"/>
      <c r="AJ32" s="695"/>
      <c r="AK32" s="695"/>
      <c r="AL32" s="695"/>
      <c r="AM32" s="695"/>
      <c r="AN32" s="695"/>
      <c r="AO32" s="695"/>
      <c r="AP32" s="695"/>
      <c r="AQ32" s="695"/>
      <c r="AR32" s="695"/>
      <c r="AS32" s="695"/>
      <c r="AT32" s="695"/>
      <c r="AU32" s="695"/>
      <c r="AV32" s="695"/>
      <c r="AW32" s="695"/>
      <c r="AX32" s="695"/>
      <c r="AY32" s="695"/>
    </row>
    <row r="33" spans="1:51" x14ac:dyDescent="0.25">
      <c r="A33" s="688"/>
      <c r="B33" s="688"/>
      <c r="C33" s="688"/>
      <c r="D33" s="331"/>
      <c r="E33" s="329"/>
      <c r="F33" s="329"/>
      <c r="G33" s="329"/>
      <c r="H33" s="329"/>
      <c r="I33" s="374"/>
      <c r="J33" s="370"/>
      <c r="K33" s="370"/>
      <c r="L33" s="332"/>
      <c r="M33" s="332"/>
      <c r="N33" s="332"/>
      <c r="O33" s="332"/>
      <c r="P33" s="332"/>
      <c r="Q33" s="332"/>
      <c r="R33" s="332"/>
      <c r="S33" s="690"/>
      <c r="T33" s="332"/>
      <c r="U33" s="332"/>
      <c r="V33" s="370"/>
      <c r="W33" s="370"/>
      <c r="X33" s="370"/>
      <c r="Y33" s="333"/>
      <c r="Z33" s="333"/>
      <c r="AA33" s="333"/>
      <c r="AB33" s="333"/>
      <c r="AC33" s="333"/>
      <c r="AD33" s="333"/>
      <c r="AE33" s="333"/>
      <c r="AF33" s="691"/>
      <c r="AG33" s="695"/>
      <c r="AH33" s="695"/>
      <c r="AI33" s="695"/>
      <c r="AJ33" s="695"/>
      <c r="AK33" s="695"/>
      <c r="AL33" s="695"/>
      <c r="AM33" s="695"/>
      <c r="AN33" s="695"/>
      <c r="AO33" s="695"/>
      <c r="AP33" s="695"/>
      <c r="AQ33" s="695"/>
      <c r="AR33" s="695"/>
      <c r="AS33" s="695"/>
      <c r="AT33" s="695"/>
      <c r="AU33" s="695"/>
      <c r="AV33" s="695"/>
      <c r="AW33" s="695"/>
      <c r="AX33" s="695"/>
      <c r="AY33" s="695"/>
    </row>
    <row r="34" spans="1:51" ht="27" x14ac:dyDescent="0.25">
      <c r="A34" s="688"/>
      <c r="B34" s="688"/>
      <c r="C34" s="688"/>
      <c r="D34" s="334" t="s">
        <v>329</v>
      </c>
      <c r="E34" s="329">
        <f>+[1]INVERSIÓN!DN34</f>
        <v>0</v>
      </c>
      <c r="F34" s="329">
        <f>+[1]INVERSIÓN!EM34</f>
        <v>0</v>
      </c>
      <c r="G34" s="329">
        <v>0</v>
      </c>
      <c r="H34" s="329">
        <v>0</v>
      </c>
      <c r="I34" s="374">
        <v>0</v>
      </c>
      <c r="J34" s="371">
        <f>+I34+[1]INVERSIÓN!DU34</f>
        <v>0</v>
      </c>
      <c r="K34" s="371">
        <f>+J34+[1]INVERSIÓN!DV34</f>
        <v>0</v>
      </c>
      <c r="L34" s="335"/>
      <c r="M34" s="335"/>
      <c r="N34" s="335"/>
      <c r="O34" s="335"/>
      <c r="P34" s="335"/>
      <c r="Q34" s="335"/>
      <c r="R34" s="335"/>
      <c r="S34" s="690"/>
      <c r="T34" s="335">
        <v>0</v>
      </c>
      <c r="U34" s="335"/>
      <c r="V34" s="371"/>
      <c r="W34" s="371">
        <f>+V34+[1]INVERSIÓN!DV34</f>
        <v>0</v>
      </c>
      <c r="X34" s="371">
        <f>+[1]INVERSIÓN!EQ34</f>
        <v>0</v>
      </c>
      <c r="Y34" s="336"/>
      <c r="Z34" s="336"/>
      <c r="AA34" s="336"/>
      <c r="AB34" s="336"/>
      <c r="AC34" s="336"/>
      <c r="AD34" s="336"/>
      <c r="AE34" s="336"/>
      <c r="AF34" s="691"/>
      <c r="AG34" s="695"/>
      <c r="AH34" s="695"/>
      <c r="AI34" s="695"/>
      <c r="AJ34" s="695"/>
      <c r="AK34" s="695"/>
      <c r="AL34" s="695"/>
      <c r="AM34" s="695"/>
      <c r="AN34" s="695"/>
      <c r="AO34" s="695"/>
      <c r="AP34" s="695"/>
      <c r="AQ34" s="695"/>
      <c r="AR34" s="695"/>
      <c r="AS34" s="695"/>
      <c r="AT34" s="695"/>
      <c r="AU34" s="695"/>
      <c r="AV34" s="695"/>
      <c r="AW34" s="695"/>
      <c r="AX34" s="695"/>
      <c r="AY34" s="695"/>
    </row>
    <row r="35" spans="1:51" ht="27.75" thickBot="1" x14ac:dyDescent="0.3">
      <c r="A35" s="688"/>
      <c r="B35" s="688"/>
      <c r="C35" s="688"/>
      <c r="D35" s="331" t="s">
        <v>330</v>
      </c>
      <c r="E35" s="329">
        <f>+[1]INVERSIÓN!DN35</f>
        <v>154526260</v>
      </c>
      <c r="F35" s="329">
        <f>+[1]INVERSIÓN!EM35</f>
        <v>154526260</v>
      </c>
      <c r="G35" s="329">
        <v>154526260</v>
      </c>
      <c r="H35" s="329">
        <v>154526260</v>
      </c>
      <c r="I35" s="329">
        <v>154526260</v>
      </c>
      <c r="J35" s="329">
        <v>154526260</v>
      </c>
      <c r="K35" s="329">
        <v>154526260</v>
      </c>
      <c r="L35" s="337"/>
      <c r="M35" s="337"/>
      <c r="N35" s="337"/>
      <c r="O35" s="337"/>
      <c r="P35" s="337"/>
      <c r="Q35" s="337"/>
      <c r="R35" s="337"/>
      <c r="S35" s="690"/>
      <c r="T35" s="337">
        <v>123876674</v>
      </c>
      <c r="U35" s="337">
        <v>123876674</v>
      </c>
      <c r="V35" s="372">
        <v>123876674</v>
      </c>
      <c r="W35" s="372">
        <v>152823860</v>
      </c>
      <c r="X35" s="372">
        <v>152823860</v>
      </c>
      <c r="Y35" s="338"/>
      <c r="Z35" s="338"/>
      <c r="AA35" s="338"/>
      <c r="AB35" s="338"/>
      <c r="AC35" s="338"/>
      <c r="AD35" s="338"/>
      <c r="AE35" s="338"/>
      <c r="AF35" s="691"/>
      <c r="AG35" s="695"/>
      <c r="AH35" s="695"/>
      <c r="AI35" s="695"/>
      <c r="AJ35" s="695"/>
      <c r="AK35" s="695"/>
      <c r="AL35" s="695"/>
      <c r="AM35" s="695"/>
      <c r="AN35" s="695"/>
      <c r="AO35" s="695"/>
      <c r="AP35" s="695"/>
      <c r="AQ35" s="695"/>
      <c r="AR35" s="695"/>
      <c r="AS35" s="695"/>
      <c r="AT35" s="695"/>
      <c r="AU35" s="695"/>
      <c r="AV35" s="695"/>
      <c r="AW35" s="695"/>
      <c r="AX35" s="695"/>
      <c r="AY35" s="695"/>
    </row>
    <row r="36" spans="1:51" ht="27.75" thickBot="1" x14ac:dyDescent="0.3">
      <c r="A36" s="688"/>
      <c r="B36" s="688"/>
      <c r="C36" s="688"/>
      <c r="D36" s="334" t="s">
        <v>331</v>
      </c>
      <c r="E36" s="329">
        <f>+[1]INVERSIÓN!DN36</f>
        <v>21</v>
      </c>
      <c r="F36" s="329">
        <f>+[1]INVERSIÓN!EM36</f>
        <v>21</v>
      </c>
      <c r="G36" s="329">
        <v>0</v>
      </c>
      <c r="H36" s="329">
        <v>21</v>
      </c>
      <c r="I36" s="374">
        <v>21</v>
      </c>
      <c r="J36" s="374">
        <v>21</v>
      </c>
      <c r="K36" s="374">
        <v>21</v>
      </c>
      <c r="L36" s="329"/>
      <c r="M36" s="329"/>
      <c r="N36" s="329"/>
      <c r="O36" s="329"/>
      <c r="P36" s="329"/>
      <c r="Q36" s="329"/>
      <c r="R36" s="329"/>
      <c r="S36" s="690"/>
      <c r="T36" s="329">
        <v>0</v>
      </c>
      <c r="U36" s="329">
        <v>5</v>
      </c>
      <c r="V36" s="374">
        <v>5</v>
      </c>
      <c r="W36" s="374">
        <v>21</v>
      </c>
      <c r="X36" s="374">
        <f>+[1]INVERSIÓN!EQ36</f>
        <v>21</v>
      </c>
      <c r="Y36" s="330"/>
      <c r="Z36" s="330"/>
      <c r="AA36" s="330"/>
      <c r="AB36" s="330"/>
      <c r="AC36" s="330"/>
      <c r="AD36" s="330"/>
      <c r="AE36" s="330"/>
      <c r="AF36" s="691"/>
      <c r="AG36" s="695"/>
      <c r="AH36" s="695"/>
      <c r="AI36" s="695"/>
      <c r="AJ36" s="695"/>
      <c r="AK36" s="695"/>
      <c r="AL36" s="695"/>
      <c r="AM36" s="695"/>
      <c r="AN36" s="695"/>
      <c r="AO36" s="695"/>
      <c r="AP36" s="695"/>
      <c r="AQ36" s="695"/>
      <c r="AR36" s="695"/>
      <c r="AS36" s="695"/>
      <c r="AT36" s="695"/>
      <c r="AU36" s="695"/>
      <c r="AV36" s="695"/>
      <c r="AW36" s="695"/>
      <c r="AX36" s="695"/>
      <c r="AY36" s="695"/>
    </row>
    <row r="37" spans="1:51" ht="36.75" thickBot="1" x14ac:dyDescent="0.3">
      <c r="A37" s="688"/>
      <c r="B37" s="688"/>
      <c r="C37" s="688"/>
      <c r="D37" s="339" t="s">
        <v>332</v>
      </c>
      <c r="E37" s="329">
        <f>+[1]INVERSIÓN!DN37</f>
        <v>1926111260</v>
      </c>
      <c r="F37" s="329">
        <f>+[1]INVERSIÓN!EM37</f>
        <v>1926111260</v>
      </c>
      <c r="G37" s="329">
        <v>1926111259.7513011</v>
      </c>
      <c r="H37" s="329">
        <v>1926111259.7513011</v>
      </c>
      <c r="I37" s="374">
        <v>1926111259.7513011</v>
      </c>
      <c r="J37" s="370">
        <f>+J32+J35</f>
        <v>1926111260</v>
      </c>
      <c r="K37" s="370">
        <f>+K32+K35</f>
        <v>1926111261</v>
      </c>
      <c r="L37" s="332"/>
      <c r="M37" s="332"/>
      <c r="N37" s="332"/>
      <c r="O37" s="332"/>
      <c r="P37" s="332"/>
      <c r="Q37" s="332"/>
      <c r="R37" s="332"/>
      <c r="S37" s="690"/>
      <c r="T37" s="332">
        <v>83234566</v>
      </c>
      <c r="U37" s="332">
        <v>696612673.80005383</v>
      </c>
      <c r="V37" s="370">
        <v>696612673.80005383</v>
      </c>
      <c r="W37" s="370">
        <f>+W32+W35</f>
        <v>805057860</v>
      </c>
      <c r="X37" s="370">
        <f>+[1]INVERSIÓN!EQ37</f>
        <v>986768860</v>
      </c>
      <c r="Y37" s="340"/>
      <c r="Z37" s="340"/>
      <c r="AA37" s="340"/>
      <c r="AB37" s="340"/>
      <c r="AC37" s="340"/>
      <c r="AD37" s="340"/>
      <c r="AE37" s="340"/>
      <c r="AF37" s="698"/>
      <c r="AG37" s="695"/>
      <c r="AH37" s="695"/>
      <c r="AI37" s="695"/>
      <c r="AJ37" s="695"/>
      <c r="AK37" s="695"/>
      <c r="AL37" s="695"/>
      <c r="AM37" s="695"/>
      <c r="AN37" s="695"/>
      <c r="AO37" s="695"/>
      <c r="AP37" s="695"/>
      <c r="AQ37" s="695"/>
      <c r="AR37" s="695"/>
      <c r="AS37" s="695"/>
      <c r="AT37" s="695"/>
      <c r="AU37" s="695"/>
      <c r="AV37" s="695"/>
      <c r="AW37" s="695"/>
      <c r="AX37" s="695"/>
      <c r="AY37" s="695"/>
    </row>
    <row r="38" spans="1:51" ht="17.850000000000001" customHeight="1" x14ac:dyDescent="0.25">
      <c r="A38" s="687">
        <v>4</v>
      </c>
      <c r="B38" s="687" t="s">
        <v>338</v>
      </c>
      <c r="C38" s="704" t="s">
        <v>422</v>
      </c>
      <c r="D38" s="334" t="s">
        <v>327</v>
      </c>
      <c r="E38" s="329">
        <f>+[1]INVERSIÓN!DN38</f>
        <v>0</v>
      </c>
      <c r="F38" s="329">
        <f>+[1]INVERSIÓN!EM38</f>
        <v>0</v>
      </c>
      <c r="G38" s="329">
        <v>0</v>
      </c>
      <c r="H38" s="329">
        <v>0</v>
      </c>
      <c r="I38" s="374">
        <v>0</v>
      </c>
      <c r="J38" s="374">
        <f>+I38+[1]INVERSIÓN!DU38</f>
        <v>0</v>
      </c>
      <c r="K38" s="374">
        <f>+J38+[1]INVERSIÓN!DV38</f>
        <v>0</v>
      </c>
      <c r="L38" s="329"/>
      <c r="M38" s="329"/>
      <c r="N38" s="329"/>
      <c r="O38" s="329"/>
      <c r="P38" s="329"/>
      <c r="Q38" s="329"/>
      <c r="R38" s="329"/>
      <c r="S38" s="690"/>
      <c r="T38" s="329">
        <v>0</v>
      </c>
      <c r="U38" s="329">
        <v>0</v>
      </c>
      <c r="V38" s="374">
        <v>0</v>
      </c>
      <c r="W38" s="374">
        <f>+V38+[1]INVERSIÓN!DV38</f>
        <v>0</v>
      </c>
      <c r="X38" s="374">
        <f>+[1]INVERSIÓN!EQ38</f>
        <v>0</v>
      </c>
      <c r="Y38" s="330"/>
      <c r="Z38" s="330"/>
      <c r="AA38" s="330"/>
      <c r="AB38" s="330"/>
      <c r="AC38" s="330"/>
      <c r="AD38" s="330"/>
      <c r="AE38" s="330"/>
      <c r="AF38" s="697" t="s">
        <v>738</v>
      </c>
      <c r="AG38" s="694" t="s">
        <v>423</v>
      </c>
      <c r="AH38" s="694" t="s">
        <v>414</v>
      </c>
      <c r="AI38" s="694" t="s">
        <v>415</v>
      </c>
      <c r="AJ38" s="694" t="s">
        <v>416</v>
      </c>
      <c r="AK38" s="694" t="s">
        <v>424</v>
      </c>
      <c r="AL38" s="694" t="s">
        <v>416</v>
      </c>
      <c r="AM38" s="699" t="s">
        <v>418</v>
      </c>
      <c r="AN38" s="700">
        <v>29917</v>
      </c>
      <c r="AO38" s="694" t="s">
        <v>416</v>
      </c>
      <c r="AP38" s="694" t="s">
        <v>416</v>
      </c>
      <c r="AQ38" s="694" t="s">
        <v>416</v>
      </c>
      <c r="AR38" s="694" t="s">
        <v>416</v>
      </c>
      <c r="AS38" s="694" t="s">
        <v>416</v>
      </c>
      <c r="AT38" s="694" t="s">
        <v>416</v>
      </c>
      <c r="AU38" s="694" t="s">
        <v>416</v>
      </c>
      <c r="AV38" s="694" t="s">
        <v>416</v>
      </c>
      <c r="AW38" s="694" t="s">
        <v>416</v>
      </c>
      <c r="AX38" s="701">
        <v>29917</v>
      </c>
      <c r="AY38" s="699"/>
    </row>
    <row r="39" spans="1:51" ht="18" x14ac:dyDescent="0.25">
      <c r="A39" s="688"/>
      <c r="B39" s="688"/>
      <c r="C39" s="688"/>
      <c r="D39" s="331" t="s">
        <v>328</v>
      </c>
      <c r="E39" s="329">
        <f>+[1]INVERSIÓN!DN39</f>
        <v>0</v>
      </c>
      <c r="F39" s="329">
        <f>+[1]INVERSIÓN!EM39</f>
        <v>0</v>
      </c>
      <c r="G39" s="329">
        <v>0</v>
      </c>
      <c r="H39" s="329">
        <v>0</v>
      </c>
      <c r="I39" s="374">
        <v>0</v>
      </c>
      <c r="J39" s="370">
        <f>+I39+[1]INVERSIÓN!DU39</f>
        <v>0</v>
      </c>
      <c r="K39" s="370">
        <f>+J39+[1]INVERSIÓN!DV39</f>
        <v>0</v>
      </c>
      <c r="L39" s="332"/>
      <c r="M39" s="332"/>
      <c r="N39" s="332"/>
      <c r="O39" s="332"/>
      <c r="P39" s="332"/>
      <c r="Q39" s="332"/>
      <c r="R39" s="332"/>
      <c r="S39" s="690"/>
      <c r="T39" s="332">
        <v>0</v>
      </c>
      <c r="U39" s="332">
        <v>0</v>
      </c>
      <c r="V39" s="370">
        <v>0</v>
      </c>
      <c r="W39" s="370">
        <f>+V39+[1]INVERSIÓN!DV39</f>
        <v>0</v>
      </c>
      <c r="X39" s="370">
        <f>+[1]INVERSIÓN!EQ39</f>
        <v>0</v>
      </c>
      <c r="Y39" s="333"/>
      <c r="Z39" s="333"/>
      <c r="AA39" s="333"/>
      <c r="AB39" s="333"/>
      <c r="AC39" s="333"/>
      <c r="AD39" s="333"/>
      <c r="AE39" s="333"/>
      <c r="AF39" s="691"/>
      <c r="AG39" s="695"/>
      <c r="AH39" s="695"/>
      <c r="AI39" s="695"/>
      <c r="AJ39" s="695"/>
      <c r="AK39" s="695"/>
      <c r="AL39" s="695"/>
      <c r="AM39" s="695"/>
      <c r="AN39" s="695"/>
      <c r="AO39" s="695"/>
      <c r="AP39" s="695"/>
      <c r="AQ39" s="695"/>
      <c r="AR39" s="695"/>
      <c r="AS39" s="695"/>
      <c r="AT39" s="695"/>
      <c r="AU39" s="695"/>
      <c r="AV39" s="695"/>
      <c r="AW39" s="695"/>
      <c r="AX39" s="695"/>
      <c r="AY39" s="695"/>
    </row>
    <row r="40" spans="1:51" x14ac:dyDescent="0.25">
      <c r="A40" s="688"/>
      <c r="B40" s="688"/>
      <c r="C40" s="688"/>
      <c r="D40" s="331"/>
      <c r="E40" s="329">
        <f>+[1]INVERSIÓN!DN40</f>
        <v>0</v>
      </c>
      <c r="F40" s="329">
        <f>+[1]INVERSIÓN!EM40</f>
        <v>0</v>
      </c>
      <c r="G40" s="329">
        <v>0</v>
      </c>
      <c r="H40" s="329">
        <v>0</v>
      </c>
      <c r="I40" s="374">
        <v>0</v>
      </c>
      <c r="J40" s="370">
        <f>+I40+[1]INVERSIÓN!DU40</f>
        <v>0</v>
      </c>
      <c r="K40" s="370">
        <f>+J40+[1]INVERSIÓN!DV40</f>
        <v>0</v>
      </c>
      <c r="L40" s="332"/>
      <c r="M40" s="332"/>
      <c r="N40" s="332"/>
      <c r="O40" s="332"/>
      <c r="P40" s="332"/>
      <c r="Q40" s="332"/>
      <c r="R40" s="332"/>
      <c r="S40" s="690"/>
      <c r="T40" s="332">
        <v>0</v>
      </c>
      <c r="U40" s="332">
        <v>0</v>
      </c>
      <c r="V40" s="370">
        <v>0</v>
      </c>
      <c r="W40" s="370">
        <f>+V40+[1]INVERSIÓN!DV40</f>
        <v>0</v>
      </c>
      <c r="X40" s="370">
        <f>+[1]INVERSIÓN!EQ40</f>
        <v>0</v>
      </c>
      <c r="Y40" s="333"/>
      <c r="Z40" s="333"/>
      <c r="AA40" s="333"/>
      <c r="AB40" s="333"/>
      <c r="AC40" s="333"/>
      <c r="AD40" s="333"/>
      <c r="AE40" s="333"/>
      <c r="AF40" s="691"/>
      <c r="AG40" s="695"/>
      <c r="AH40" s="695"/>
      <c r="AI40" s="695"/>
      <c r="AJ40" s="695"/>
      <c r="AK40" s="695"/>
      <c r="AL40" s="695"/>
      <c r="AM40" s="695"/>
      <c r="AN40" s="695"/>
      <c r="AO40" s="695"/>
      <c r="AP40" s="695"/>
      <c r="AQ40" s="695"/>
      <c r="AR40" s="695"/>
      <c r="AS40" s="695"/>
      <c r="AT40" s="695"/>
      <c r="AU40" s="695"/>
      <c r="AV40" s="695"/>
      <c r="AW40" s="695"/>
      <c r="AX40" s="695"/>
      <c r="AY40" s="695"/>
    </row>
    <row r="41" spans="1:51" ht="27" x14ac:dyDescent="0.25">
      <c r="A41" s="688"/>
      <c r="B41" s="688"/>
      <c r="C41" s="688"/>
      <c r="D41" s="334" t="s">
        <v>329</v>
      </c>
      <c r="E41" s="329">
        <f>+[1]INVERSIÓN!DN41</f>
        <v>0</v>
      </c>
      <c r="F41" s="329">
        <f>+[1]INVERSIÓN!EM41</f>
        <v>0</v>
      </c>
      <c r="G41" s="329">
        <v>0</v>
      </c>
      <c r="H41" s="329">
        <v>0</v>
      </c>
      <c r="I41" s="374">
        <v>0</v>
      </c>
      <c r="J41" s="371">
        <f>+I41+[1]INVERSIÓN!DU41</f>
        <v>0</v>
      </c>
      <c r="K41" s="371">
        <f>+J41+[1]INVERSIÓN!DV41</f>
        <v>0</v>
      </c>
      <c r="L41" s="335"/>
      <c r="M41" s="335"/>
      <c r="N41" s="335"/>
      <c r="O41" s="335"/>
      <c r="P41" s="335"/>
      <c r="Q41" s="335"/>
      <c r="R41" s="335"/>
      <c r="S41" s="690"/>
      <c r="T41" s="335">
        <v>0</v>
      </c>
      <c r="U41" s="335">
        <v>0</v>
      </c>
      <c r="V41" s="371">
        <v>0</v>
      </c>
      <c r="W41" s="371">
        <f>+V41+[1]INVERSIÓN!DV41</f>
        <v>0</v>
      </c>
      <c r="X41" s="371">
        <f>+[1]INVERSIÓN!EQ41</f>
        <v>0</v>
      </c>
      <c r="Y41" s="336"/>
      <c r="Z41" s="336"/>
      <c r="AA41" s="336"/>
      <c r="AB41" s="336"/>
      <c r="AC41" s="336"/>
      <c r="AD41" s="336"/>
      <c r="AE41" s="336"/>
      <c r="AF41" s="691"/>
      <c r="AG41" s="695"/>
      <c r="AH41" s="695"/>
      <c r="AI41" s="695"/>
      <c r="AJ41" s="695"/>
      <c r="AK41" s="695"/>
      <c r="AL41" s="695"/>
      <c r="AM41" s="695"/>
      <c r="AN41" s="695"/>
      <c r="AO41" s="695"/>
      <c r="AP41" s="695"/>
      <c r="AQ41" s="695"/>
      <c r="AR41" s="695"/>
      <c r="AS41" s="695"/>
      <c r="AT41" s="695"/>
      <c r="AU41" s="695"/>
      <c r="AV41" s="695"/>
      <c r="AW41" s="695"/>
      <c r="AX41" s="695"/>
      <c r="AY41" s="695"/>
    </row>
    <row r="42" spans="1:51" ht="27.75" thickBot="1" x14ac:dyDescent="0.3">
      <c r="A42" s="688"/>
      <c r="B42" s="688"/>
      <c r="C42" s="688"/>
      <c r="D42" s="331" t="s">
        <v>330</v>
      </c>
      <c r="E42" s="329">
        <f>+[1]INVERSIÓN!DN42</f>
        <v>0</v>
      </c>
      <c r="F42" s="329">
        <f>+[1]INVERSIÓN!EM42</f>
        <v>0</v>
      </c>
      <c r="G42" s="329">
        <v>0</v>
      </c>
      <c r="H42" s="329">
        <v>0</v>
      </c>
      <c r="I42" s="374">
        <v>0</v>
      </c>
      <c r="J42" s="372">
        <f>+I42+[1]INVERSIÓN!DU42</f>
        <v>0</v>
      </c>
      <c r="K42" s="372">
        <f>+J42+[1]INVERSIÓN!DV42</f>
        <v>0</v>
      </c>
      <c r="L42" s="337"/>
      <c r="M42" s="337"/>
      <c r="N42" s="337"/>
      <c r="O42" s="337"/>
      <c r="P42" s="337"/>
      <c r="Q42" s="337"/>
      <c r="R42" s="337"/>
      <c r="S42" s="690"/>
      <c r="T42" s="337">
        <v>0</v>
      </c>
      <c r="U42" s="337">
        <v>0</v>
      </c>
      <c r="V42" s="372">
        <v>0</v>
      </c>
      <c r="W42" s="372">
        <f>+V42+[1]INVERSIÓN!DV42</f>
        <v>0</v>
      </c>
      <c r="X42" s="372">
        <f>+[1]INVERSIÓN!EQ42</f>
        <v>0</v>
      </c>
      <c r="Y42" s="338"/>
      <c r="Z42" s="338"/>
      <c r="AA42" s="338"/>
      <c r="AB42" s="338"/>
      <c r="AC42" s="338"/>
      <c r="AD42" s="338"/>
      <c r="AE42" s="338"/>
      <c r="AF42" s="691"/>
      <c r="AG42" s="695"/>
      <c r="AH42" s="695"/>
      <c r="AI42" s="695"/>
      <c r="AJ42" s="695"/>
      <c r="AK42" s="695"/>
      <c r="AL42" s="695"/>
      <c r="AM42" s="695"/>
      <c r="AN42" s="695"/>
      <c r="AO42" s="695"/>
      <c r="AP42" s="695"/>
      <c r="AQ42" s="695"/>
      <c r="AR42" s="695"/>
      <c r="AS42" s="695"/>
      <c r="AT42" s="695"/>
      <c r="AU42" s="695"/>
      <c r="AV42" s="695"/>
      <c r="AW42" s="695"/>
      <c r="AX42" s="695"/>
      <c r="AY42" s="695"/>
    </row>
    <row r="43" spans="1:51" ht="27.75" thickBot="1" x14ac:dyDescent="0.3">
      <c r="A43" s="688"/>
      <c r="B43" s="688"/>
      <c r="C43" s="688"/>
      <c r="D43" s="334" t="s">
        <v>331</v>
      </c>
      <c r="E43" s="329">
        <f>+[1]INVERSIÓN!DN43</f>
        <v>0</v>
      </c>
      <c r="F43" s="329">
        <f>+[1]INVERSIÓN!EM43</f>
        <v>0</v>
      </c>
      <c r="G43" s="329">
        <v>0</v>
      </c>
      <c r="H43" s="329">
        <v>0</v>
      </c>
      <c r="I43" s="374">
        <v>0</v>
      </c>
      <c r="J43" s="374">
        <f>+I43+[1]INVERSIÓN!DU43</f>
        <v>0</v>
      </c>
      <c r="K43" s="374">
        <f>+J43+[1]INVERSIÓN!DV43</f>
        <v>0</v>
      </c>
      <c r="L43" s="329"/>
      <c r="M43" s="329"/>
      <c r="N43" s="329"/>
      <c r="O43" s="329"/>
      <c r="P43" s="329"/>
      <c r="Q43" s="329"/>
      <c r="R43" s="329"/>
      <c r="S43" s="690"/>
      <c r="T43" s="329">
        <v>0</v>
      </c>
      <c r="U43" s="329">
        <v>0</v>
      </c>
      <c r="V43" s="374">
        <v>0</v>
      </c>
      <c r="W43" s="374">
        <f>+V43+[1]INVERSIÓN!DV43</f>
        <v>0</v>
      </c>
      <c r="X43" s="374">
        <f>+[1]INVERSIÓN!EQ43</f>
        <v>0</v>
      </c>
      <c r="Y43" s="330"/>
      <c r="Z43" s="330"/>
      <c r="AA43" s="330"/>
      <c r="AB43" s="330"/>
      <c r="AC43" s="330"/>
      <c r="AD43" s="330"/>
      <c r="AE43" s="330"/>
      <c r="AF43" s="691"/>
      <c r="AG43" s="695"/>
      <c r="AH43" s="695"/>
      <c r="AI43" s="695"/>
      <c r="AJ43" s="695"/>
      <c r="AK43" s="695"/>
      <c r="AL43" s="695"/>
      <c r="AM43" s="695"/>
      <c r="AN43" s="695"/>
      <c r="AO43" s="695"/>
      <c r="AP43" s="695"/>
      <c r="AQ43" s="695"/>
      <c r="AR43" s="695"/>
      <c r="AS43" s="695"/>
      <c r="AT43" s="695"/>
      <c r="AU43" s="695"/>
      <c r="AV43" s="695"/>
      <c r="AW43" s="695"/>
      <c r="AX43" s="695"/>
      <c r="AY43" s="695"/>
    </row>
    <row r="44" spans="1:51" ht="36.75" thickBot="1" x14ac:dyDescent="0.3">
      <c r="A44" s="688"/>
      <c r="B44" s="688"/>
      <c r="C44" s="688"/>
      <c r="D44" s="339" t="s">
        <v>332</v>
      </c>
      <c r="E44" s="329">
        <f>+[1]INVERSIÓN!DN44</f>
        <v>0</v>
      </c>
      <c r="F44" s="329">
        <f>+[1]INVERSIÓN!EM44</f>
        <v>0</v>
      </c>
      <c r="G44" s="329">
        <v>0</v>
      </c>
      <c r="H44" s="329">
        <v>0</v>
      </c>
      <c r="I44" s="374">
        <v>0</v>
      </c>
      <c r="J44" s="370">
        <f>+I44+[1]INVERSIÓN!DU44</f>
        <v>0</v>
      </c>
      <c r="K44" s="370">
        <f>+J44+[1]INVERSIÓN!DV44</f>
        <v>0</v>
      </c>
      <c r="L44" s="332"/>
      <c r="M44" s="332"/>
      <c r="N44" s="332"/>
      <c r="O44" s="332"/>
      <c r="P44" s="332"/>
      <c r="Q44" s="332"/>
      <c r="R44" s="332"/>
      <c r="S44" s="690"/>
      <c r="T44" s="332">
        <v>0</v>
      </c>
      <c r="U44" s="332">
        <v>0</v>
      </c>
      <c r="V44" s="370">
        <v>0</v>
      </c>
      <c r="W44" s="370">
        <f>+V44+[1]INVERSIÓN!DV44</f>
        <v>0</v>
      </c>
      <c r="X44" s="370">
        <f>+[1]INVERSIÓN!EQ44</f>
        <v>0</v>
      </c>
      <c r="Y44" s="340"/>
      <c r="Z44" s="340"/>
      <c r="AA44" s="340"/>
      <c r="AB44" s="340"/>
      <c r="AC44" s="340"/>
      <c r="AD44" s="340"/>
      <c r="AE44" s="340"/>
      <c r="AF44" s="698"/>
      <c r="AG44" s="695"/>
      <c r="AH44" s="695"/>
      <c r="AI44" s="695"/>
      <c r="AJ44" s="695"/>
      <c r="AK44" s="695"/>
      <c r="AL44" s="695"/>
      <c r="AM44" s="695"/>
      <c r="AN44" s="695"/>
      <c r="AO44" s="695"/>
      <c r="AP44" s="695"/>
      <c r="AQ44" s="695"/>
      <c r="AR44" s="695"/>
      <c r="AS44" s="695"/>
      <c r="AT44" s="695"/>
      <c r="AU44" s="695"/>
      <c r="AV44" s="695"/>
      <c r="AW44" s="695"/>
      <c r="AX44" s="695"/>
      <c r="AY44" s="695"/>
    </row>
    <row r="45" spans="1:51" ht="17.850000000000001" customHeight="1" x14ac:dyDescent="0.25">
      <c r="A45" s="687">
        <v>5</v>
      </c>
      <c r="B45" s="687" t="s">
        <v>739</v>
      </c>
      <c r="C45" s="689" t="s">
        <v>425</v>
      </c>
      <c r="D45" s="334" t="s">
        <v>327</v>
      </c>
      <c r="E45" s="329">
        <f>+[1]INVERSIÓN!DN45</f>
        <v>0</v>
      </c>
      <c r="F45" s="329">
        <f>+[1]INVERSIÓN!EM45</f>
        <v>0</v>
      </c>
      <c r="G45" s="329">
        <v>0</v>
      </c>
      <c r="H45" s="329">
        <v>0</v>
      </c>
      <c r="I45" s="374">
        <v>0</v>
      </c>
      <c r="J45" s="374">
        <f>+I45+[1]INVERSIÓN!DU45</f>
        <v>0</v>
      </c>
      <c r="K45" s="374">
        <f>+J45+[1]INVERSIÓN!DV45</f>
        <v>0</v>
      </c>
      <c r="L45" s="329"/>
      <c r="M45" s="329"/>
      <c r="N45" s="329"/>
      <c r="O45" s="329"/>
      <c r="P45" s="329"/>
      <c r="Q45" s="329"/>
      <c r="R45" s="329"/>
      <c r="S45" s="690"/>
      <c r="T45" s="329">
        <v>0</v>
      </c>
      <c r="U45" s="329">
        <v>0</v>
      </c>
      <c r="V45" s="374">
        <v>0</v>
      </c>
      <c r="W45" s="374">
        <f>+V45+[1]INVERSIÓN!DV45</f>
        <v>0</v>
      </c>
      <c r="X45" s="374">
        <f>+[1]INVERSIÓN!EQ45</f>
        <v>0</v>
      </c>
      <c r="Y45" s="330"/>
      <c r="Z45" s="330"/>
      <c r="AA45" s="330"/>
      <c r="AB45" s="330"/>
      <c r="AC45" s="330"/>
      <c r="AD45" s="330"/>
      <c r="AE45" s="330"/>
      <c r="AF45" s="697" t="str">
        <f>+[1]INVERSIÓN!EW45</f>
        <v>Esta meta cuatrienio se cumplió en 2023 con la realización de  48 acuerdos de conservación con  1.188,4ha.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AG45" s="694" t="s">
        <v>423</v>
      </c>
      <c r="AH45" s="694" t="s">
        <v>414</v>
      </c>
      <c r="AI45" s="694" t="s">
        <v>415</v>
      </c>
      <c r="AJ45" s="694" t="s">
        <v>416</v>
      </c>
      <c r="AK45" s="694" t="s">
        <v>424</v>
      </c>
      <c r="AL45" s="694" t="s">
        <v>416</v>
      </c>
      <c r="AM45" s="699" t="s">
        <v>418</v>
      </c>
      <c r="AN45" s="700">
        <v>29917</v>
      </c>
      <c r="AO45" s="694" t="s">
        <v>416</v>
      </c>
      <c r="AP45" s="694" t="s">
        <v>416</v>
      </c>
      <c r="AQ45" s="694" t="s">
        <v>416</v>
      </c>
      <c r="AR45" s="694" t="s">
        <v>416</v>
      </c>
      <c r="AS45" s="694" t="s">
        <v>416</v>
      </c>
      <c r="AT45" s="694" t="s">
        <v>416</v>
      </c>
      <c r="AU45" s="694" t="s">
        <v>416</v>
      </c>
      <c r="AV45" s="694" t="s">
        <v>416</v>
      </c>
      <c r="AW45" s="705" t="s">
        <v>416</v>
      </c>
      <c r="AX45" s="701">
        <v>29917</v>
      </c>
      <c r="AY45" s="706"/>
    </row>
    <row r="46" spans="1:51" ht="18" x14ac:dyDescent="0.25">
      <c r="A46" s="688"/>
      <c r="B46" s="688"/>
      <c r="C46" s="688"/>
      <c r="D46" s="331" t="s">
        <v>328</v>
      </c>
      <c r="E46" s="329">
        <f>+[1]INVERSIÓN!DN46</f>
        <v>0</v>
      </c>
      <c r="F46" s="329">
        <f>+[1]INVERSIÓN!EM46</f>
        <v>0</v>
      </c>
      <c r="G46" s="329">
        <v>0</v>
      </c>
      <c r="H46" s="329">
        <v>0</v>
      </c>
      <c r="I46" s="374">
        <v>0</v>
      </c>
      <c r="J46" s="370">
        <f>+I46+[1]INVERSIÓN!DU46</f>
        <v>0</v>
      </c>
      <c r="K46" s="370">
        <f>+J46+[1]INVERSIÓN!DV46</f>
        <v>0</v>
      </c>
      <c r="L46" s="332"/>
      <c r="M46" s="332"/>
      <c r="N46" s="332"/>
      <c r="O46" s="332"/>
      <c r="P46" s="332"/>
      <c r="Q46" s="332"/>
      <c r="R46" s="332"/>
      <c r="S46" s="690"/>
      <c r="T46" s="332">
        <v>0</v>
      </c>
      <c r="U46" s="332">
        <v>0</v>
      </c>
      <c r="V46" s="370">
        <v>0</v>
      </c>
      <c r="W46" s="370">
        <f>+V46+[1]INVERSIÓN!DV46</f>
        <v>0</v>
      </c>
      <c r="X46" s="370">
        <f>+[1]INVERSIÓN!EQ46</f>
        <v>0</v>
      </c>
      <c r="Y46" s="333"/>
      <c r="Z46" s="333"/>
      <c r="AA46" s="333"/>
      <c r="AB46" s="333"/>
      <c r="AC46" s="333"/>
      <c r="AD46" s="333"/>
      <c r="AE46" s="333"/>
      <c r="AF46" s="691"/>
      <c r="AG46" s="695"/>
      <c r="AH46" s="695"/>
      <c r="AI46" s="695"/>
      <c r="AJ46" s="695"/>
      <c r="AK46" s="695"/>
      <c r="AL46" s="695"/>
      <c r="AM46" s="695"/>
      <c r="AN46" s="695"/>
      <c r="AO46" s="695"/>
      <c r="AP46" s="695"/>
      <c r="AQ46" s="695"/>
      <c r="AR46" s="695"/>
      <c r="AS46" s="695"/>
      <c r="AT46" s="695"/>
      <c r="AU46" s="695"/>
      <c r="AV46" s="695"/>
      <c r="AW46" s="695"/>
      <c r="AX46" s="695"/>
      <c r="AY46" s="695"/>
    </row>
    <row r="47" spans="1:51" x14ac:dyDescent="0.25">
      <c r="A47" s="688"/>
      <c r="B47" s="688"/>
      <c r="C47" s="688"/>
      <c r="D47" s="331"/>
      <c r="E47" s="329">
        <f>+[1]INVERSIÓN!DN47</f>
        <v>0</v>
      </c>
      <c r="F47" s="329">
        <f>+[1]INVERSIÓN!EM47</f>
        <v>0</v>
      </c>
      <c r="G47" s="329">
        <v>0</v>
      </c>
      <c r="H47" s="329">
        <v>0</v>
      </c>
      <c r="I47" s="374">
        <v>0</v>
      </c>
      <c r="J47" s="370">
        <f>+I47+[1]INVERSIÓN!DU47</f>
        <v>0</v>
      </c>
      <c r="K47" s="370">
        <f>+J47+[1]INVERSIÓN!DV47</f>
        <v>0</v>
      </c>
      <c r="L47" s="332"/>
      <c r="M47" s="332"/>
      <c r="N47" s="332"/>
      <c r="O47" s="332"/>
      <c r="P47" s="332"/>
      <c r="Q47" s="332"/>
      <c r="R47" s="332"/>
      <c r="S47" s="690"/>
      <c r="T47" s="332">
        <v>0</v>
      </c>
      <c r="U47" s="332">
        <v>0</v>
      </c>
      <c r="V47" s="370">
        <v>0</v>
      </c>
      <c r="W47" s="370">
        <f>+V47+[1]INVERSIÓN!DV47</f>
        <v>0</v>
      </c>
      <c r="X47" s="370">
        <f>+[1]INVERSIÓN!EQ47</f>
        <v>0</v>
      </c>
      <c r="Y47" s="333"/>
      <c r="Z47" s="333"/>
      <c r="AA47" s="333"/>
      <c r="AB47" s="333"/>
      <c r="AC47" s="333"/>
      <c r="AD47" s="333"/>
      <c r="AE47" s="333"/>
      <c r="AF47" s="691"/>
      <c r="AG47" s="695"/>
      <c r="AH47" s="695"/>
      <c r="AI47" s="695"/>
      <c r="AJ47" s="695"/>
      <c r="AK47" s="695"/>
      <c r="AL47" s="695"/>
      <c r="AM47" s="695"/>
      <c r="AN47" s="695"/>
      <c r="AO47" s="695"/>
      <c r="AP47" s="695"/>
      <c r="AQ47" s="695"/>
      <c r="AR47" s="695"/>
      <c r="AS47" s="695"/>
      <c r="AT47" s="695"/>
      <c r="AU47" s="695"/>
      <c r="AV47" s="695"/>
      <c r="AW47" s="695"/>
      <c r="AX47" s="695"/>
      <c r="AY47" s="695"/>
    </row>
    <row r="48" spans="1:51" ht="27" x14ac:dyDescent="0.25">
      <c r="A48" s="688"/>
      <c r="B48" s="688"/>
      <c r="C48" s="688"/>
      <c r="D48" s="334" t="s">
        <v>329</v>
      </c>
      <c r="E48" s="329">
        <f>+[1]INVERSIÓN!DN48</f>
        <v>0</v>
      </c>
      <c r="F48" s="329">
        <f>+[1]INVERSIÓN!EM48</f>
        <v>0</v>
      </c>
      <c r="G48" s="329">
        <v>0</v>
      </c>
      <c r="H48" s="329">
        <v>0</v>
      </c>
      <c r="I48" s="374">
        <v>0</v>
      </c>
      <c r="J48" s="371">
        <f>+I48+[1]INVERSIÓN!DU48</f>
        <v>0</v>
      </c>
      <c r="K48" s="371">
        <f>+J48+[1]INVERSIÓN!DV48</f>
        <v>0</v>
      </c>
      <c r="L48" s="335"/>
      <c r="M48" s="335"/>
      <c r="N48" s="335"/>
      <c r="O48" s="335"/>
      <c r="P48" s="335"/>
      <c r="Q48" s="335"/>
      <c r="R48" s="335"/>
      <c r="S48" s="690"/>
      <c r="T48" s="335">
        <v>0</v>
      </c>
      <c r="U48" s="335">
        <v>0</v>
      </c>
      <c r="V48" s="371">
        <v>0</v>
      </c>
      <c r="W48" s="371">
        <f>+V48+[1]INVERSIÓN!DV48</f>
        <v>0</v>
      </c>
      <c r="X48" s="371">
        <f>+[1]INVERSIÓN!EQ48</f>
        <v>0</v>
      </c>
      <c r="Y48" s="336"/>
      <c r="Z48" s="336"/>
      <c r="AA48" s="336"/>
      <c r="AB48" s="336"/>
      <c r="AC48" s="336"/>
      <c r="AD48" s="336"/>
      <c r="AE48" s="336"/>
      <c r="AF48" s="691"/>
      <c r="AG48" s="695"/>
      <c r="AH48" s="695"/>
      <c r="AI48" s="695"/>
      <c r="AJ48" s="695"/>
      <c r="AK48" s="695"/>
      <c r="AL48" s="695"/>
      <c r="AM48" s="695"/>
      <c r="AN48" s="695"/>
      <c r="AO48" s="695"/>
      <c r="AP48" s="695"/>
      <c r="AQ48" s="695"/>
      <c r="AR48" s="695"/>
      <c r="AS48" s="695"/>
      <c r="AT48" s="695"/>
      <c r="AU48" s="695"/>
      <c r="AV48" s="695"/>
      <c r="AW48" s="695"/>
      <c r="AX48" s="695"/>
      <c r="AY48" s="695"/>
    </row>
    <row r="49" spans="1:51" ht="27.75" thickBot="1" x14ac:dyDescent="0.3">
      <c r="A49" s="688"/>
      <c r="B49" s="688"/>
      <c r="C49" s="688"/>
      <c r="D49" s="331" t="s">
        <v>330</v>
      </c>
      <c r="E49" s="329">
        <f>+[1]INVERSIÓN!DN49</f>
        <v>808211895.83246589</v>
      </c>
      <c r="F49" s="329">
        <f>+[1]INVERSIÓN!DN49</f>
        <v>808211895.83246589</v>
      </c>
      <c r="G49" s="329">
        <v>808211895.83246589</v>
      </c>
      <c r="H49" s="329">
        <v>808211895.83246589</v>
      </c>
      <c r="I49" s="374">
        <v>808211895.83246589</v>
      </c>
      <c r="J49" s="372">
        <v>808211895.83246589</v>
      </c>
      <c r="K49" s="372">
        <v>808211896.83246601</v>
      </c>
      <c r="L49" s="337"/>
      <c r="M49" s="337"/>
      <c r="N49" s="337"/>
      <c r="O49" s="337"/>
      <c r="P49" s="337"/>
      <c r="Q49" s="337"/>
      <c r="R49" s="337"/>
      <c r="S49" s="690"/>
      <c r="T49" s="337">
        <v>234392465.1332975</v>
      </c>
      <c r="U49" s="337">
        <v>234392465.1332975</v>
      </c>
      <c r="V49" s="372">
        <v>234392465.1332975</v>
      </c>
      <c r="W49" s="372">
        <v>309885578.83246595</v>
      </c>
      <c r="X49" s="372">
        <v>315441778.83246595</v>
      </c>
      <c r="Y49" s="338"/>
      <c r="Z49" s="338"/>
      <c r="AA49" s="338"/>
      <c r="AB49" s="338"/>
      <c r="AC49" s="338"/>
      <c r="AD49" s="338"/>
      <c r="AE49" s="338"/>
      <c r="AF49" s="691"/>
      <c r="AG49" s="695"/>
      <c r="AH49" s="695"/>
      <c r="AI49" s="695"/>
      <c r="AJ49" s="695"/>
      <c r="AK49" s="695"/>
      <c r="AL49" s="695"/>
      <c r="AM49" s="695"/>
      <c r="AN49" s="695"/>
      <c r="AO49" s="695"/>
      <c r="AP49" s="695"/>
      <c r="AQ49" s="695"/>
      <c r="AR49" s="695"/>
      <c r="AS49" s="695"/>
      <c r="AT49" s="695"/>
      <c r="AU49" s="695"/>
      <c r="AV49" s="695"/>
      <c r="AW49" s="695"/>
      <c r="AX49" s="695"/>
      <c r="AY49" s="695"/>
    </row>
    <row r="50" spans="1:51" ht="27.75" thickBot="1" x14ac:dyDescent="0.3">
      <c r="A50" s="688"/>
      <c r="B50" s="688"/>
      <c r="C50" s="688"/>
      <c r="D50" s="334" t="s">
        <v>331</v>
      </c>
      <c r="E50" s="329">
        <f>+[1]INVERSIÓN!DN50</f>
        <v>0</v>
      </c>
      <c r="F50" s="329">
        <f>+[1]INVERSIÓN!EM50</f>
        <v>0</v>
      </c>
      <c r="G50" s="329">
        <v>0</v>
      </c>
      <c r="H50" s="329">
        <v>0</v>
      </c>
      <c r="I50" s="374">
        <v>0</v>
      </c>
      <c r="J50" s="374">
        <f>+I50+[1]INVERSIÓN!DU50</f>
        <v>0</v>
      </c>
      <c r="K50" s="374">
        <f>+J50+[1]INVERSIÓN!DV50</f>
        <v>0</v>
      </c>
      <c r="L50" s="329"/>
      <c r="M50" s="329"/>
      <c r="N50" s="329"/>
      <c r="O50" s="329"/>
      <c r="P50" s="329"/>
      <c r="Q50" s="329"/>
      <c r="R50" s="329"/>
      <c r="S50" s="690"/>
      <c r="T50" s="329">
        <v>0</v>
      </c>
      <c r="U50" s="329">
        <v>0</v>
      </c>
      <c r="V50" s="374">
        <v>0</v>
      </c>
      <c r="W50" s="374">
        <f>+V50+[1]INVERSIÓN!DV50</f>
        <v>0</v>
      </c>
      <c r="X50" s="374">
        <f>+[1]INVERSIÓN!EQ50</f>
        <v>0</v>
      </c>
      <c r="Y50" s="330"/>
      <c r="Z50" s="330"/>
      <c r="AA50" s="330"/>
      <c r="AB50" s="330"/>
      <c r="AC50" s="330"/>
      <c r="AD50" s="330"/>
      <c r="AE50" s="330"/>
      <c r="AF50" s="691"/>
      <c r="AG50" s="695"/>
      <c r="AH50" s="695"/>
      <c r="AI50" s="695"/>
      <c r="AJ50" s="695"/>
      <c r="AK50" s="695"/>
      <c r="AL50" s="695"/>
      <c r="AM50" s="695"/>
      <c r="AN50" s="695"/>
      <c r="AO50" s="695"/>
      <c r="AP50" s="695"/>
      <c r="AQ50" s="695"/>
      <c r="AR50" s="695"/>
      <c r="AS50" s="695"/>
      <c r="AT50" s="695"/>
      <c r="AU50" s="695"/>
      <c r="AV50" s="695"/>
      <c r="AW50" s="695"/>
      <c r="AX50" s="695"/>
      <c r="AY50" s="695"/>
    </row>
    <row r="51" spans="1:51" ht="36.75" thickBot="1" x14ac:dyDescent="0.3">
      <c r="A51" s="688"/>
      <c r="B51" s="688"/>
      <c r="C51" s="688"/>
      <c r="D51" s="339" t="s">
        <v>332</v>
      </c>
      <c r="E51" s="329">
        <f>+[1]INVERSIÓN!DN51</f>
        <v>808211895.83246589</v>
      </c>
      <c r="F51" s="329">
        <f>+F49</f>
        <v>808211895.83246589</v>
      </c>
      <c r="G51" s="329">
        <v>808211895.83246589</v>
      </c>
      <c r="H51" s="329">
        <v>808211895.83246589</v>
      </c>
      <c r="I51" s="374">
        <v>808211895.83246589</v>
      </c>
      <c r="J51" s="370">
        <v>808211895.83246589</v>
      </c>
      <c r="K51" s="370">
        <v>808211896.83246601</v>
      </c>
      <c r="L51" s="332"/>
      <c r="M51" s="332"/>
      <c r="N51" s="332"/>
      <c r="O51" s="332"/>
      <c r="P51" s="332"/>
      <c r="Q51" s="332"/>
      <c r="R51" s="332"/>
      <c r="S51" s="690"/>
      <c r="T51" s="332">
        <v>234392465.1332975</v>
      </c>
      <c r="U51" s="332">
        <v>234392465.1332975</v>
      </c>
      <c r="V51" s="370">
        <v>234392465.1332975</v>
      </c>
      <c r="W51" s="370">
        <v>309885578.83246595</v>
      </c>
      <c r="X51" s="370">
        <f>+[1]INVERSIÓN!EQ51</f>
        <v>315441778.83246589</v>
      </c>
      <c r="Y51" s="340"/>
      <c r="Z51" s="340"/>
      <c r="AA51" s="340"/>
      <c r="AB51" s="340"/>
      <c r="AC51" s="340"/>
      <c r="AD51" s="340"/>
      <c r="AE51" s="340"/>
      <c r="AF51" s="698"/>
      <c r="AG51" s="695"/>
      <c r="AH51" s="695"/>
      <c r="AI51" s="695"/>
      <c r="AJ51" s="695"/>
      <c r="AK51" s="695"/>
      <c r="AL51" s="695"/>
      <c r="AM51" s="695"/>
      <c r="AN51" s="695"/>
      <c r="AO51" s="695"/>
      <c r="AP51" s="695"/>
      <c r="AQ51" s="695"/>
      <c r="AR51" s="695"/>
      <c r="AS51" s="695"/>
      <c r="AT51" s="695"/>
      <c r="AU51" s="695"/>
      <c r="AV51" s="695"/>
      <c r="AW51" s="695"/>
      <c r="AX51" s="695"/>
      <c r="AY51" s="695"/>
    </row>
    <row r="52" spans="1:51" ht="17.850000000000001" customHeight="1" x14ac:dyDescent="0.25">
      <c r="A52" s="687">
        <v>7</v>
      </c>
      <c r="B52" s="687" t="s">
        <v>719</v>
      </c>
      <c r="C52" s="689" t="s">
        <v>425</v>
      </c>
      <c r="D52" s="334" t="s">
        <v>327</v>
      </c>
      <c r="E52" s="389">
        <f>+[1]INVERSIÓN!DN52</f>
        <v>1</v>
      </c>
      <c r="F52" s="389">
        <f>+[1]INVERSIÓN!EM52</f>
        <v>1</v>
      </c>
      <c r="G52" s="389">
        <v>1</v>
      </c>
      <c r="H52" s="389">
        <v>1</v>
      </c>
      <c r="I52" s="389">
        <v>1</v>
      </c>
      <c r="J52" s="389">
        <v>1</v>
      </c>
      <c r="K52" s="389">
        <v>2</v>
      </c>
      <c r="L52" s="329"/>
      <c r="M52" s="329"/>
      <c r="N52" s="329"/>
      <c r="O52" s="329"/>
      <c r="P52" s="329"/>
      <c r="Q52" s="329"/>
      <c r="R52" s="329"/>
      <c r="S52" s="690"/>
      <c r="T52" s="389">
        <v>0.34</v>
      </c>
      <c r="U52" s="389">
        <v>0.34</v>
      </c>
      <c r="V52" s="390">
        <v>0.34</v>
      </c>
      <c r="W52" s="390">
        <v>0.51</v>
      </c>
      <c r="X52" s="390">
        <f>+[1]INVERSIÓN!EQ52</f>
        <v>0.81</v>
      </c>
      <c r="Y52" s="330"/>
      <c r="Z52" s="330"/>
      <c r="AA52" s="330"/>
      <c r="AB52" s="330"/>
      <c r="AC52" s="330"/>
      <c r="AD52" s="330"/>
      <c r="AE52" s="330"/>
      <c r="AF52" s="697" t="str">
        <f>+[1]INVERSIÓN!EW52</f>
        <v>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v>
      </c>
      <c r="AG52" s="694" t="s">
        <v>423</v>
      </c>
      <c r="AH52" s="694" t="s">
        <v>414</v>
      </c>
      <c r="AI52" s="694" t="s">
        <v>415</v>
      </c>
      <c r="AJ52" s="694" t="s">
        <v>416</v>
      </c>
      <c r="AK52" s="694" t="s">
        <v>424</v>
      </c>
      <c r="AL52" s="694" t="s">
        <v>416</v>
      </c>
      <c r="AM52" s="699" t="s">
        <v>418</v>
      </c>
      <c r="AN52" s="700">
        <v>29917</v>
      </c>
      <c r="AO52" s="694" t="s">
        <v>416</v>
      </c>
      <c r="AP52" s="694" t="s">
        <v>416</v>
      </c>
      <c r="AQ52" s="694" t="s">
        <v>416</v>
      </c>
      <c r="AR52" s="694" t="s">
        <v>416</v>
      </c>
      <c r="AS52" s="694" t="s">
        <v>416</v>
      </c>
      <c r="AT52" s="694" t="s">
        <v>416</v>
      </c>
      <c r="AU52" s="694" t="s">
        <v>416</v>
      </c>
      <c r="AV52" s="694" t="s">
        <v>416</v>
      </c>
      <c r="AW52" s="705" t="s">
        <v>416</v>
      </c>
      <c r="AX52" s="701">
        <v>29917</v>
      </c>
      <c r="AY52" s="706"/>
    </row>
    <row r="53" spans="1:51" ht="18" x14ac:dyDescent="0.25">
      <c r="A53" s="688"/>
      <c r="B53" s="688"/>
      <c r="C53" s="688"/>
      <c r="D53" s="331" t="s">
        <v>328</v>
      </c>
      <c r="E53" s="329">
        <f>+[1]INVERSIÓN!DN53</f>
        <v>3979143000</v>
      </c>
      <c r="F53" s="329">
        <f>+[1]INVERSIÓN!DN53</f>
        <v>3979143000</v>
      </c>
      <c r="G53" s="329">
        <v>3979143000</v>
      </c>
      <c r="H53" s="329">
        <v>3979143000</v>
      </c>
      <c r="I53" s="374">
        <v>3979143000</v>
      </c>
      <c r="J53" s="370">
        <v>3979143000</v>
      </c>
      <c r="K53" s="370">
        <v>3979143001</v>
      </c>
      <c r="L53" s="332"/>
      <c r="M53" s="332"/>
      <c r="N53" s="332"/>
      <c r="O53" s="332"/>
      <c r="P53" s="332"/>
      <c r="Q53" s="332"/>
      <c r="R53" s="332"/>
      <c r="S53" s="690"/>
      <c r="T53" s="332">
        <v>225830000</v>
      </c>
      <c r="U53" s="332">
        <v>225830000</v>
      </c>
      <c r="V53" s="370">
        <v>225830000</v>
      </c>
      <c r="W53" s="370">
        <f>+V53+[1]INVERSIÓN!DV53</f>
        <v>340250000</v>
      </c>
      <c r="X53" s="370">
        <f>+[1]INVERSIÓN!EQ53</f>
        <v>1556176800</v>
      </c>
      <c r="Y53" s="333"/>
      <c r="Z53" s="333"/>
      <c r="AA53" s="333"/>
      <c r="AB53" s="333"/>
      <c r="AC53" s="333"/>
      <c r="AD53" s="333"/>
      <c r="AE53" s="333"/>
      <c r="AF53" s="691"/>
      <c r="AG53" s="695"/>
      <c r="AH53" s="695"/>
      <c r="AI53" s="695"/>
      <c r="AJ53" s="695"/>
      <c r="AK53" s="695"/>
      <c r="AL53" s="695"/>
      <c r="AM53" s="695"/>
      <c r="AN53" s="695"/>
      <c r="AO53" s="695"/>
      <c r="AP53" s="695"/>
      <c r="AQ53" s="695"/>
      <c r="AR53" s="695"/>
      <c r="AS53" s="695"/>
      <c r="AT53" s="695"/>
      <c r="AU53" s="695"/>
      <c r="AV53" s="695"/>
      <c r="AW53" s="695"/>
      <c r="AX53" s="695"/>
      <c r="AY53" s="695"/>
    </row>
    <row r="54" spans="1:51" x14ac:dyDescent="0.25">
      <c r="A54" s="688"/>
      <c r="B54" s="688"/>
      <c r="C54" s="688"/>
      <c r="D54" s="331"/>
      <c r="E54" s="329"/>
      <c r="F54" s="329"/>
      <c r="G54" s="329"/>
      <c r="H54" s="329"/>
      <c r="I54" s="374"/>
      <c r="J54" s="370"/>
      <c r="K54" s="370"/>
      <c r="L54" s="332"/>
      <c r="M54" s="332"/>
      <c r="N54" s="332"/>
      <c r="O54" s="332"/>
      <c r="P54" s="332"/>
      <c r="Q54" s="332"/>
      <c r="R54" s="332"/>
      <c r="S54" s="690"/>
      <c r="T54" s="332"/>
      <c r="U54" s="332"/>
      <c r="V54" s="370"/>
      <c r="W54" s="370"/>
      <c r="X54" s="370"/>
      <c r="Y54" s="333"/>
      <c r="Z54" s="333"/>
      <c r="AA54" s="333"/>
      <c r="AB54" s="333"/>
      <c r="AC54" s="333"/>
      <c r="AD54" s="333"/>
      <c r="AE54" s="333"/>
      <c r="AF54" s="691"/>
      <c r="AG54" s="695"/>
      <c r="AH54" s="695"/>
      <c r="AI54" s="695"/>
      <c r="AJ54" s="695"/>
      <c r="AK54" s="695"/>
      <c r="AL54" s="695"/>
      <c r="AM54" s="695"/>
      <c r="AN54" s="695"/>
      <c r="AO54" s="695"/>
      <c r="AP54" s="695"/>
      <c r="AQ54" s="695"/>
      <c r="AR54" s="695"/>
      <c r="AS54" s="695"/>
      <c r="AT54" s="695"/>
      <c r="AU54" s="695"/>
      <c r="AV54" s="695"/>
      <c r="AW54" s="695"/>
      <c r="AX54" s="695"/>
      <c r="AY54" s="695"/>
    </row>
    <row r="55" spans="1:51" ht="27" x14ac:dyDescent="0.25">
      <c r="A55" s="688"/>
      <c r="B55" s="688"/>
      <c r="C55" s="688"/>
      <c r="D55" s="334" t="s">
        <v>329</v>
      </c>
      <c r="E55" s="329">
        <f>+[1]INVERSIÓN!DN55</f>
        <v>0</v>
      </c>
      <c r="F55" s="329">
        <f>+[1]INVERSIÓN!EM55</f>
        <v>0</v>
      </c>
      <c r="G55" s="329">
        <v>0</v>
      </c>
      <c r="H55" s="329">
        <v>0</v>
      </c>
      <c r="I55" s="374">
        <v>0</v>
      </c>
      <c r="J55" s="371">
        <f>+I55+[1]INVERSIÓN!DU54</f>
        <v>0</v>
      </c>
      <c r="K55" s="371">
        <f>+J55+[1]INVERSIÓN!DV54</f>
        <v>8867986.6613226458</v>
      </c>
      <c r="L55" s="335"/>
      <c r="M55" s="335"/>
      <c r="N55" s="335"/>
      <c r="O55" s="335"/>
      <c r="P55" s="335"/>
      <c r="Q55" s="335"/>
      <c r="R55" s="335"/>
      <c r="S55" s="690"/>
      <c r="T55" s="335">
        <v>0</v>
      </c>
      <c r="U55" s="335">
        <v>0</v>
      </c>
      <c r="V55" s="371">
        <v>0</v>
      </c>
      <c r="W55" s="371"/>
      <c r="X55" s="371">
        <f>+[1]INVERSIÓN!EQ55</f>
        <v>0</v>
      </c>
      <c r="Y55" s="336"/>
      <c r="Z55" s="336"/>
      <c r="AA55" s="336"/>
      <c r="AB55" s="336"/>
      <c r="AC55" s="336"/>
      <c r="AD55" s="336"/>
      <c r="AE55" s="336"/>
      <c r="AF55" s="691"/>
      <c r="AG55" s="695"/>
      <c r="AH55" s="695"/>
      <c r="AI55" s="695"/>
      <c r="AJ55" s="695"/>
      <c r="AK55" s="695"/>
      <c r="AL55" s="695"/>
      <c r="AM55" s="695"/>
      <c r="AN55" s="695"/>
      <c r="AO55" s="695"/>
      <c r="AP55" s="695"/>
      <c r="AQ55" s="695"/>
      <c r="AR55" s="695"/>
      <c r="AS55" s="695"/>
      <c r="AT55" s="695"/>
      <c r="AU55" s="695"/>
      <c r="AV55" s="695"/>
      <c r="AW55" s="695"/>
      <c r="AX55" s="695"/>
      <c r="AY55" s="695"/>
    </row>
    <row r="56" spans="1:51" ht="27.75" thickBot="1" x14ac:dyDescent="0.3">
      <c r="A56" s="688"/>
      <c r="B56" s="688"/>
      <c r="C56" s="688"/>
      <c r="D56" s="331" t="s">
        <v>330</v>
      </c>
      <c r="E56" s="329">
        <f>+[1]INVERSIÓN!DN56</f>
        <v>0</v>
      </c>
      <c r="F56" s="329">
        <f>+[1]INVERSIÓN!EM56</f>
        <v>0</v>
      </c>
      <c r="G56" s="329">
        <v>0</v>
      </c>
      <c r="H56" s="329">
        <v>0</v>
      </c>
      <c r="I56" s="374">
        <v>0</v>
      </c>
      <c r="J56" s="372">
        <f>+I56+[1]INVERSIÓN!DU55</f>
        <v>0</v>
      </c>
      <c r="K56" s="372">
        <f>+J56+[1]INVERSIÓN!DV55</f>
        <v>0</v>
      </c>
      <c r="L56" s="337"/>
      <c r="M56" s="337"/>
      <c r="N56" s="337"/>
      <c r="O56" s="337"/>
      <c r="P56" s="337"/>
      <c r="Q56" s="337"/>
      <c r="R56" s="337"/>
      <c r="S56" s="690"/>
      <c r="T56" s="337">
        <v>0</v>
      </c>
      <c r="U56" s="337">
        <v>0</v>
      </c>
      <c r="V56" s="372">
        <v>0</v>
      </c>
      <c r="W56" s="372">
        <f>+V56+[1]INVERSIÓN!DV55</f>
        <v>0</v>
      </c>
      <c r="X56" s="372">
        <f>+[1]INVERSIÓN!EQ56</f>
        <v>0</v>
      </c>
      <c r="Y56" s="338"/>
      <c r="Z56" s="338"/>
      <c r="AA56" s="338"/>
      <c r="AB56" s="338"/>
      <c r="AC56" s="338"/>
      <c r="AD56" s="338"/>
      <c r="AE56" s="338"/>
      <c r="AF56" s="691"/>
      <c r="AG56" s="695"/>
      <c r="AH56" s="695"/>
      <c r="AI56" s="695"/>
      <c r="AJ56" s="695"/>
      <c r="AK56" s="695"/>
      <c r="AL56" s="695"/>
      <c r="AM56" s="695"/>
      <c r="AN56" s="695"/>
      <c r="AO56" s="695"/>
      <c r="AP56" s="695"/>
      <c r="AQ56" s="695"/>
      <c r="AR56" s="695"/>
      <c r="AS56" s="695"/>
      <c r="AT56" s="695"/>
      <c r="AU56" s="695"/>
      <c r="AV56" s="695"/>
      <c r="AW56" s="695"/>
      <c r="AX56" s="695"/>
      <c r="AY56" s="695"/>
    </row>
    <row r="57" spans="1:51" ht="27.75" thickBot="1" x14ac:dyDescent="0.3">
      <c r="A57" s="688"/>
      <c r="B57" s="688"/>
      <c r="C57" s="688"/>
      <c r="D57" s="334" t="s">
        <v>331</v>
      </c>
      <c r="E57" s="389">
        <f>+E52+E55</f>
        <v>1</v>
      </c>
      <c r="F57" s="389">
        <f>+F52+F55</f>
        <v>1</v>
      </c>
      <c r="G57" s="389">
        <v>1</v>
      </c>
      <c r="H57" s="389">
        <v>1</v>
      </c>
      <c r="I57" s="390">
        <v>1</v>
      </c>
      <c r="J57" s="390">
        <f>+I57+[1]INVERSIÓN!DU56</f>
        <v>1</v>
      </c>
      <c r="K57" s="390">
        <f>+J57+[1]INVERSIÓN!DV56</f>
        <v>1</v>
      </c>
      <c r="L57" s="329"/>
      <c r="M57" s="329"/>
      <c r="N57" s="329"/>
      <c r="O57" s="329"/>
      <c r="P57" s="329"/>
      <c r="Q57" s="329"/>
      <c r="R57" s="329"/>
      <c r="S57" s="690"/>
      <c r="T57" s="389">
        <v>0.34</v>
      </c>
      <c r="U57" s="389">
        <v>0.34</v>
      </c>
      <c r="V57" s="390">
        <v>0.34</v>
      </c>
      <c r="W57" s="390">
        <v>0.51</v>
      </c>
      <c r="X57" s="390">
        <f>+[1]INVERSIÓN!EQ57</f>
        <v>0.81</v>
      </c>
      <c r="Y57" s="330"/>
      <c r="Z57" s="330"/>
      <c r="AA57" s="330"/>
      <c r="AB57" s="330"/>
      <c r="AC57" s="330"/>
      <c r="AD57" s="330"/>
      <c r="AE57" s="330"/>
      <c r="AF57" s="691"/>
      <c r="AG57" s="695"/>
      <c r="AH57" s="695"/>
      <c r="AI57" s="695"/>
      <c r="AJ57" s="695"/>
      <c r="AK57" s="695"/>
      <c r="AL57" s="695"/>
      <c r="AM57" s="695"/>
      <c r="AN57" s="695"/>
      <c r="AO57" s="695"/>
      <c r="AP57" s="695"/>
      <c r="AQ57" s="695"/>
      <c r="AR57" s="695"/>
      <c r="AS57" s="695"/>
      <c r="AT57" s="695"/>
      <c r="AU57" s="695"/>
      <c r="AV57" s="695"/>
      <c r="AW57" s="695"/>
      <c r="AX57" s="695"/>
      <c r="AY57" s="695"/>
    </row>
    <row r="58" spans="1:51" ht="36.75" thickBot="1" x14ac:dyDescent="0.3">
      <c r="A58" s="688"/>
      <c r="B58" s="688"/>
      <c r="C58" s="688"/>
      <c r="D58" s="339" t="s">
        <v>332</v>
      </c>
      <c r="E58" s="329">
        <f>+E53</f>
        <v>3979143000</v>
      </c>
      <c r="F58" s="329">
        <f>+F53</f>
        <v>3979143000</v>
      </c>
      <c r="G58" s="329">
        <v>3979143000</v>
      </c>
      <c r="H58" s="329">
        <v>3979143000</v>
      </c>
      <c r="I58" s="374">
        <v>3979143000</v>
      </c>
      <c r="J58" s="370">
        <f>+I58+[1]INVERSIÓN!DU57</f>
        <v>3979143000</v>
      </c>
      <c r="K58" s="370">
        <f>+J58+[1]INVERSIÓN!DV57</f>
        <v>3979143000</v>
      </c>
      <c r="L58" s="332"/>
      <c r="M58" s="332"/>
      <c r="N58" s="332"/>
      <c r="O58" s="332"/>
      <c r="P58" s="332"/>
      <c r="Q58" s="332"/>
      <c r="R58" s="332"/>
      <c r="S58" s="690"/>
      <c r="T58" s="332">
        <v>225830000</v>
      </c>
      <c r="U58" s="332">
        <v>225830000</v>
      </c>
      <c r="V58" s="370">
        <v>225830000</v>
      </c>
      <c r="W58" s="370">
        <v>340250000</v>
      </c>
      <c r="X58" s="370">
        <f>+[1]INVERSIÓN!EQ58</f>
        <v>1556176800</v>
      </c>
      <c r="Y58" s="340"/>
      <c r="Z58" s="340"/>
      <c r="AA58" s="340"/>
      <c r="AB58" s="340"/>
      <c r="AC58" s="340"/>
      <c r="AD58" s="340"/>
      <c r="AE58" s="340"/>
      <c r="AF58" s="698"/>
      <c r="AG58" s="695"/>
      <c r="AH58" s="695"/>
      <c r="AI58" s="695"/>
      <c r="AJ58" s="695"/>
      <c r="AK58" s="695"/>
      <c r="AL58" s="695"/>
      <c r="AM58" s="695"/>
      <c r="AN58" s="695"/>
      <c r="AO58" s="695"/>
      <c r="AP58" s="695"/>
      <c r="AQ58" s="695"/>
      <c r="AR58" s="695"/>
      <c r="AS58" s="695"/>
      <c r="AT58" s="695"/>
      <c r="AU58" s="695"/>
      <c r="AV58" s="695"/>
      <c r="AW58" s="695"/>
      <c r="AX58" s="695"/>
      <c r="AY58" s="695"/>
    </row>
    <row r="59" spans="1:51" ht="36" x14ac:dyDescent="0.25">
      <c r="A59" s="707" t="s">
        <v>426</v>
      </c>
      <c r="B59" s="708"/>
      <c r="C59" s="709"/>
      <c r="D59" s="342" t="s">
        <v>427</v>
      </c>
      <c r="E59" s="343">
        <f>+E32+E53</f>
        <v>5750728000</v>
      </c>
      <c r="F59" s="343">
        <f t="shared" ref="F59:I59" si="0">+F32+F53</f>
        <v>5750728000</v>
      </c>
      <c r="G59" s="343">
        <f t="shared" si="0"/>
        <v>5750728000</v>
      </c>
      <c r="H59" s="343">
        <f t="shared" si="0"/>
        <v>5750728000</v>
      </c>
      <c r="I59" s="343">
        <f t="shared" si="0"/>
        <v>5750728000</v>
      </c>
      <c r="J59" s="343">
        <f>+J32+J53</f>
        <v>5750728000</v>
      </c>
      <c r="K59" s="343">
        <f>+K32+K53-2</f>
        <v>5750728000</v>
      </c>
      <c r="L59" s="344"/>
      <c r="M59" s="344"/>
      <c r="N59" s="344"/>
      <c r="O59" s="344"/>
      <c r="P59" s="344"/>
      <c r="Q59" s="344"/>
      <c r="R59" s="344"/>
      <c r="S59" s="142"/>
      <c r="T59" s="344">
        <f>+T32+T53</f>
        <v>798566000</v>
      </c>
      <c r="U59" s="344">
        <f>+U32+U53</f>
        <v>798566000</v>
      </c>
      <c r="V59" s="142">
        <f>+V32+V53</f>
        <v>798566000</v>
      </c>
      <c r="W59" s="142">
        <f>+W32+W53</f>
        <v>992484000</v>
      </c>
      <c r="X59" s="142">
        <f>+[1]INVERSIÓN!EQ59</f>
        <v>2390121800</v>
      </c>
      <c r="Y59" s="345"/>
      <c r="Z59" s="345"/>
      <c r="AA59" s="345"/>
      <c r="AB59" s="345"/>
      <c r="AC59" s="345"/>
      <c r="AD59" s="345"/>
      <c r="AE59" s="345"/>
      <c r="AF59" s="346"/>
      <c r="AG59" s="347"/>
      <c r="AH59" s="347"/>
      <c r="AI59" s="347"/>
      <c r="AJ59" s="347"/>
      <c r="AK59" s="347"/>
      <c r="AL59" s="347"/>
      <c r="AM59" s="347"/>
      <c r="AN59" s="347"/>
      <c r="AO59" s="347"/>
      <c r="AP59" s="347"/>
      <c r="AQ59" s="347"/>
      <c r="AR59" s="347"/>
      <c r="AS59" s="347"/>
      <c r="AT59" s="347"/>
      <c r="AU59" s="347"/>
      <c r="AV59" s="347"/>
      <c r="AW59" s="347"/>
      <c r="AX59" s="347"/>
      <c r="AY59" s="347"/>
    </row>
    <row r="60" spans="1:51" ht="36" x14ac:dyDescent="0.25">
      <c r="A60" s="710"/>
      <c r="B60" s="711"/>
      <c r="C60" s="709"/>
      <c r="D60" s="348" t="s">
        <v>428</v>
      </c>
      <c r="E60" s="349">
        <f t="shared" ref="E60:J60" si="1">+E21+E28+E35+E49</f>
        <v>1057880362.8324659</v>
      </c>
      <c r="F60" s="350">
        <f t="shared" si="1"/>
        <v>1057880362.8324659</v>
      </c>
      <c r="G60" s="345">
        <f t="shared" si="1"/>
        <v>1057880362.8324659</v>
      </c>
      <c r="H60" s="350">
        <f t="shared" si="1"/>
        <v>1057880362.8324659</v>
      </c>
      <c r="I60" s="140">
        <f t="shared" si="1"/>
        <v>1057880362.8324659</v>
      </c>
      <c r="J60" s="140">
        <f t="shared" si="1"/>
        <v>1057880362.8324659</v>
      </c>
      <c r="K60" s="140">
        <f t="shared" ref="K60" si="2">+K21+K28+K35+K49</f>
        <v>1057880365.832466</v>
      </c>
      <c r="L60" s="350"/>
      <c r="M60" s="350"/>
      <c r="N60" s="350"/>
      <c r="O60" s="350"/>
      <c r="P60" s="350"/>
      <c r="Q60" s="350"/>
      <c r="R60" s="350"/>
      <c r="S60" s="140"/>
      <c r="T60" s="350">
        <f>+T21+T28+T35+T49</f>
        <v>416446171.1332975</v>
      </c>
      <c r="U60" s="350">
        <f>+U21+U28+U35+U49</f>
        <v>440247170.1332975</v>
      </c>
      <c r="V60" s="140">
        <f>+V21+V28+V35+V49</f>
        <v>440247170.1332975</v>
      </c>
      <c r="W60" s="140">
        <f>+W21+W28+W35+W49</f>
        <v>557741842.83246589</v>
      </c>
      <c r="X60" s="140">
        <f>+[1]INVERSIÓN!EQ60</f>
        <v>563298042.83246589</v>
      </c>
      <c r="Y60" s="350"/>
      <c r="Z60" s="350"/>
      <c r="AA60" s="350"/>
      <c r="AB60" s="350"/>
      <c r="AC60" s="350"/>
      <c r="AD60" s="350"/>
      <c r="AE60" s="350"/>
      <c r="AF60" s="351"/>
      <c r="AG60" s="352"/>
      <c r="AH60" s="352"/>
      <c r="AI60" s="352"/>
      <c r="AJ60" s="352"/>
      <c r="AK60" s="352"/>
      <c r="AL60" s="352"/>
      <c r="AM60" s="352"/>
      <c r="AN60" s="352"/>
      <c r="AO60" s="352"/>
      <c r="AP60" s="352"/>
      <c r="AQ60" s="352"/>
      <c r="AR60" s="352"/>
      <c r="AS60" s="352"/>
      <c r="AT60" s="352"/>
      <c r="AU60" s="352"/>
      <c r="AV60" s="352"/>
      <c r="AW60" s="352"/>
      <c r="AX60" s="352"/>
      <c r="AY60" s="352"/>
    </row>
    <row r="61" spans="1:51" ht="36" x14ac:dyDescent="0.25">
      <c r="A61" s="712"/>
      <c r="B61" s="713"/>
      <c r="C61" s="714"/>
      <c r="D61" s="342" t="s">
        <v>429</v>
      </c>
      <c r="E61" s="353">
        <f>+E59+E60</f>
        <v>6808608362.8324661</v>
      </c>
      <c r="F61" s="353">
        <f t="shared" ref="F61:J61" si="3">+F59+F60</f>
        <v>6808608362.8324661</v>
      </c>
      <c r="G61" s="345">
        <f t="shared" si="3"/>
        <v>6808608362.8324661</v>
      </c>
      <c r="H61" s="353">
        <f t="shared" si="3"/>
        <v>6808608362.8324661</v>
      </c>
      <c r="I61" s="375">
        <f t="shared" si="3"/>
        <v>6808608362.8324661</v>
      </c>
      <c r="J61" s="375">
        <f t="shared" si="3"/>
        <v>6808608362.8324661</v>
      </c>
      <c r="K61" s="375">
        <f t="shared" ref="K61" si="4">+K59+K60</f>
        <v>6808608365.8324661</v>
      </c>
      <c r="L61" s="345"/>
      <c r="M61" s="345"/>
      <c r="N61" s="345"/>
      <c r="O61" s="345"/>
      <c r="P61" s="345"/>
      <c r="Q61" s="345"/>
      <c r="R61" s="345"/>
      <c r="S61" s="373"/>
      <c r="T61" s="353">
        <f>+T59+T60</f>
        <v>1215012171.1332974</v>
      </c>
      <c r="U61" s="353">
        <f>+U59+U60</f>
        <v>1238813170.1332974</v>
      </c>
      <c r="V61" s="375">
        <f>+V59+V60</f>
        <v>1238813170.1332974</v>
      </c>
      <c r="W61" s="375">
        <f>+W59+W60</f>
        <v>1550225842.8324659</v>
      </c>
      <c r="X61" s="375">
        <f>+[1]INVERSIÓN!EQ61</f>
        <v>2953419842.8324661</v>
      </c>
      <c r="Y61" s="345"/>
      <c r="Z61" s="345"/>
      <c r="AA61" s="345"/>
      <c r="AB61" s="345"/>
      <c r="AC61" s="345"/>
      <c r="AD61" s="345"/>
      <c r="AE61" s="345"/>
      <c r="AF61" s="346"/>
      <c r="AG61" s="347"/>
      <c r="AH61" s="347"/>
      <c r="AI61" s="347"/>
      <c r="AJ61" s="347"/>
      <c r="AK61" s="347"/>
      <c r="AL61" s="347"/>
      <c r="AM61" s="347"/>
      <c r="AN61" s="347"/>
      <c r="AO61" s="347"/>
      <c r="AP61" s="347"/>
      <c r="AQ61" s="347"/>
      <c r="AR61" s="347"/>
      <c r="AS61" s="347"/>
      <c r="AT61" s="347"/>
      <c r="AU61" s="347"/>
      <c r="AV61" s="347"/>
      <c r="AW61" s="347"/>
      <c r="AX61" s="347"/>
      <c r="AY61" s="347"/>
    </row>
    <row r="62" spans="1:51" x14ac:dyDescent="0.25">
      <c r="A62" s="354"/>
      <c r="B62" s="354"/>
      <c r="C62" s="354"/>
      <c r="D62" s="354"/>
      <c r="E62" s="355"/>
      <c r="F62" s="356"/>
      <c r="G62" s="356"/>
      <c r="H62" s="356"/>
      <c r="I62" s="356"/>
      <c r="J62" s="357"/>
      <c r="K62" s="364"/>
      <c r="L62" s="356"/>
      <c r="M62" s="356"/>
      <c r="N62" s="356"/>
      <c r="O62" s="356"/>
      <c r="P62" s="356"/>
      <c r="Q62" s="356"/>
      <c r="R62" s="356"/>
      <c r="S62" s="357"/>
      <c r="T62" s="357"/>
      <c r="U62" s="357"/>
      <c r="V62" s="357"/>
      <c r="W62" s="357"/>
      <c r="X62" s="357"/>
      <c r="Y62" s="357"/>
      <c r="Z62" s="357"/>
      <c r="AA62" s="357"/>
      <c r="AB62" s="357"/>
      <c r="AC62" s="357"/>
      <c r="AD62" s="357"/>
      <c r="AE62" s="357"/>
      <c r="AF62" s="354"/>
      <c r="AG62" s="354"/>
      <c r="AH62" s="354"/>
      <c r="AI62" s="354"/>
      <c r="AJ62" s="354"/>
      <c r="AK62" s="354"/>
      <c r="AL62" s="354"/>
      <c r="AM62" s="354"/>
      <c r="AN62" s="354"/>
      <c r="AO62" s="354"/>
      <c r="AP62" s="358"/>
      <c r="AQ62" s="358"/>
      <c r="AR62" s="354"/>
      <c r="AS62" s="354"/>
      <c r="AT62" s="354"/>
      <c r="AU62" s="354"/>
      <c r="AV62" s="354"/>
      <c r="AW62" s="354"/>
      <c r="AX62" s="358"/>
      <c r="AY62" s="1"/>
    </row>
    <row r="63" spans="1:51" ht="15.75" x14ac:dyDescent="0.25">
      <c r="A63" s="359"/>
      <c r="B63" s="359"/>
      <c r="C63" s="359"/>
      <c r="D63" s="359"/>
      <c r="E63" s="360"/>
      <c r="F63" s="360"/>
      <c r="G63" s="360"/>
      <c r="H63" s="360"/>
      <c r="I63" s="360"/>
      <c r="J63" s="361"/>
      <c r="K63" s="364"/>
      <c r="L63" s="360"/>
      <c r="M63" s="360"/>
      <c r="N63" s="360"/>
      <c r="O63" s="360"/>
      <c r="P63" s="360"/>
      <c r="Q63" s="360"/>
      <c r="R63" s="360"/>
      <c r="S63" s="361"/>
      <c r="T63" s="361"/>
      <c r="U63" s="361"/>
      <c r="V63" s="361"/>
      <c r="W63" s="361"/>
      <c r="X63" s="361"/>
      <c r="Y63" s="361"/>
      <c r="Z63" s="361"/>
      <c r="AA63" s="361"/>
      <c r="AB63" s="359"/>
      <c r="AC63" s="359"/>
      <c r="AD63" s="362"/>
      <c r="AE63" s="359"/>
      <c r="AF63" s="359"/>
      <c r="AG63" s="359"/>
      <c r="AH63" s="359"/>
      <c r="AI63" s="359"/>
      <c r="AJ63" s="359"/>
      <c r="AK63" s="359"/>
      <c r="AL63" s="359"/>
      <c r="AM63" s="359"/>
      <c r="AN63" s="359"/>
      <c r="AO63" s="359"/>
      <c r="AP63" s="359"/>
      <c r="AQ63" s="359"/>
      <c r="AR63" s="359"/>
      <c r="AS63" s="359"/>
      <c r="AT63" s="359"/>
      <c r="AU63" s="359"/>
      <c r="AV63" s="359"/>
      <c r="AW63" s="359"/>
      <c r="AX63" s="359"/>
      <c r="AY63" s="1"/>
    </row>
    <row r="64" spans="1:51" x14ac:dyDescent="0.25">
      <c r="A64" s="359"/>
      <c r="B64" s="359"/>
      <c r="C64" s="359"/>
      <c r="D64" s="359"/>
      <c r="E64" s="359"/>
      <c r="F64" s="363"/>
      <c r="G64" s="363"/>
      <c r="H64" s="363"/>
      <c r="I64" s="363"/>
      <c r="J64" s="363"/>
      <c r="K64" s="364"/>
      <c r="L64" s="363"/>
      <c r="M64" s="363"/>
      <c r="N64" s="363"/>
      <c r="O64" s="363"/>
      <c r="P64" s="363"/>
      <c r="Q64" s="363"/>
      <c r="R64" s="363"/>
      <c r="S64" s="364"/>
      <c r="T64" s="364"/>
      <c r="U64" s="364"/>
      <c r="V64" s="364"/>
      <c r="W64" s="364"/>
      <c r="X64" s="364"/>
      <c r="Y64" s="364"/>
      <c r="Z64" s="364"/>
      <c r="AA64" s="364"/>
      <c r="AB64" s="359"/>
      <c r="AC64" s="359"/>
      <c r="AD64" s="365"/>
      <c r="AE64" s="359"/>
      <c r="AF64" s="359"/>
      <c r="AG64" s="359"/>
      <c r="AH64" s="359"/>
      <c r="AI64" s="359"/>
      <c r="AJ64" s="359"/>
      <c r="AK64" s="359"/>
      <c r="AL64" s="359"/>
      <c r="AM64" s="359"/>
      <c r="AN64" s="359"/>
      <c r="AO64" s="359"/>
      <c r="AP64" s="359"/>
      <c r="AQ64" s="359"/>
      <c r="AR64" s="359"/>
      <c r="AS64" s="359"/>
      <c r="AT64" s="359"/>
      <c r="AU64" s="359"/>
      <c r="AV64" s="359"/>
      <c r="AW64" s="359"/>
      <c r="AX64" s="359"/>
      <c r="AY64" s="1"/>
    </row>
    <row r="65" spans="1:51" x14ac:dyDescent="0.25">
      <c r="A65" s="2"/>
      <c r="B65" s="366" t="s">
        <v>186</v>
      </c>
      <c r="C65" s="359"/>
      <c r="D65" s="359"/>
      <c r="E65" s="359"/>
      <c r="F65" s="359"/>
      <c r="G65" s="359"/>
      <c r="H65" s="359"/>
      <c r="I65" s="359"/>
      <c r="J65" s="359">
        <f>+I65+[1]INVERSIÓN!DU64</f>
        <v>0</v>
      </c>
      <c r="K65" s="359"/>
      <c r="L65" s="359"/>
      <c r="M65" s="364"/>
      <c r="N65" s="367"/>
      <c r="O65" s="367"/>
      <c r="P65" s="367"/>
      <c r="Q65" s="3"/>
      <c r="R65" s="3"/>
      <c r="S65" s="3"/>
      <c r="T65" s="3"/>
      <c r="U65" s="3"/>
      <c r="V65" s="367"/>
      <c r="W65" s="367"/>
      <c r="X65" s="367"/>
      <c r="Y65" s="367"/>
      <c r="Z65" s="367"/>
      <c r="AA65" s="367"/>
      <c r="AB65" s="367"/>
      <c r="AC65" s="367"/>
      <c r="AD65" s="367"/>
      <c r="AE65" s="367"/>
      <c r="AF65" s="359"/>
      <c r="AG65" s="359"/>
      <c r="AH65" s="359"/>
      <c r="AI65" s="2"/>
      <c r="AJ65" s="2"/>
      <c r="AK65" s="2"/>
      <c r="AL65" s="2"/>
      <c r="AM65" s="2"/>
      <c r="AN65" s="2"/>
      <c r="AO65" s="2"/>
      <c r="AP65" s="2"/>
      <c r="AQ65" s="2"/>
      <c r="AR65" s="2"/>
      <c r="AS65" s="2"/>
      <c r="AT65" s="2"/>
      <c r="AU65" s="2"/>
      <c r="AV65" s="2"/>
      <c r="AW65" s="2"/>
      <c r="AX65" s="2"/>
      <c r="AY65" s="2"/>
    </row>
    <row r="66" spans="1:51" x14ac:dyDescent="0.25">
      <c r="A66" s="359"/>
      <c r="B66" s="4" t="s">
        <v>188</v>
      </c>
      <c r="C66" s="715" t="s">
        <v>189</v>
      </c>
      <c r="D66" s="657"/>
      <c r="E66" s="657"/>
      <c r="F66" s="657"/>
      <c r="G66" s="657"/>
      <c r="H66" s="657"/>
      <c r="I66" s="658"/>
      <c r="J66" s="716" t="s">
        <v>190</v>
      </c>
      <c r="K66" s="657"/>
      <c r="L66" s="657"/>
      <c r="M66" s="657"/>
      <c r="N66" s="657"/>
      <c r="O66" s="657"/>
      <c r="P66" s="658"/>
      <c r="Q66" s="364"/>
      <c r="R66" s="364"/>
      <c r="S66" s="359"/>
      <c r="T66" s="359"/>
      <c r="U66" s="359"/>
      <c r="V66" s="359"/>
      <c r="W66" s="359"/>
      <c r="X66" s="359"/>
      <c r="Y66" s="359"/>
      <c r="Z66" s="359"/>
      <c r="AA66" s="359"/>
      <c r="AB66" s="359"/>
      <c r="AC66" s="359"/>
      <c r="AD66" s="362"/>
      <c r="AE66" s="359"/>
      <c r="AF66" s="368"/>
      <c r="AG66" s="359"/>
      <c r="AH66" s="359"/>
      <c r="AI66" s="359"/>
      <c r="AJ66" s="359"/>
      <c r="AK66" s="359"/>
      <c r="AL66" s="359"/>
      <c r="AM66" s="359"/>
      <c r="AN66" s="359"/>
      <c r="AO66" s="359"/>
      <c r="AP66" s="359"/>
      <c r="AQ66" s="359"/>
      <c r="AR66" s="359"/>
      <c r="AS66" s="359"/>
      <c r="AT66" s="359"/>
      <c r="AU66" s="359"/>
      <c r="AV66" s="359"/>
      <c r="AW66" s="359"/>
      <c r="AX66" s="359"/>
      <c r="AY66" s="1"/>
    </row>
    <row r="67" spans="1:51" x14ac:dyDescent="0.25">
      <c r="A67" s="359"/>
      <c r="B67" s="5">
        <v>13</v>
      </c>
      <c r="C67" s="717" t="s">
        <v>191</v>
      </c>
      <c r="D67" s="657"/>
      <c r="E67" s="657"/>
      <c r="F67" s="657"/>
      <c r="G67" s="657"/>
      <c r="H67" s="657"/>
      <c r="I67" s="658"/>
      <c r="J67" s="717" t="s">
        <v>192</v>
      </c>
      <c r="K67" s="657"/>
      <c r="L67" s="657"/>
      <c r="M67" s="657"/>
      <c r="N67" s="657"/>
      <c r="O67" s="657"/>
      <c r="P67" s="658"/>
      <c r="Q67" s="364"/>
      <c r="R67" s="364"/>
      <c r="S67" s="359"/>
      <c r="T67" s="359"/>
      <c r="U67" s="359"/>
      <c r="V67" s="359"/>
      <c r="W67" s="359"/>
      <c r="X67" s="359"/>
      <c r="Y67" s="359"/>
      <c r="Z67" s="359"/>
      <c r="AA67" s="359"/>
      <c r="AB67" s="359"/>
      <c r="AC67" s="359"/>
      <c r="AD67" s="362"/>
      <c r="AE67" s="359"/>
      <c r="AF67" s="368"/>
      <c r="AG67" s="359"/>
      <c r="AH67" s="359"/>
      <c r="AI67" s="359"/>
      <c r="AJ67" s="359"/>
      <c r="AK67" s="359"/>
      <c r="AL67" s="359"/>
      <c r="AM67" s="359"/>
      <c r="AN67" s="359"/>
      <c r="AO67" s="359"/>
      <c r="AP67" s="359"/>
      <c r="AQ67" s="359"/>
      <c r="AR67" s="359"/>
      <c r="AS67" s="359"/>
      <c r="AT67" s="359"/>
      <c r="AU67" s="359"/>
      <c r="AV67" s="359"/>
      <c r="AW67" s="359"/>
      <c r="AX67" s="359"/>
      <c r="AY67" s="1"/>
    </row>
    <row r="68" spans="1:51" x14ac:dyDescent="0.25">
      <c r="A68" s="1"/>
      <c r="B68" s="5">
        <v>14</v>
      </c>
      <c r="C68" s="717" t="s">
        <v>193</v>
      </c>
      <c r="D68" s="657"/>
      <c r="E68" s="657"/>
      <c r="F68" s="657"/>
      <c r="G68" s="657"/>
      <c r="H68" s="657"/>
      <c r="I68" s="658"/>
      <c r="J68" s="718" t="s">
        <v>194</v>
      </c>
      <c r="K68" s="657"/>
      <c r="L68" s="657"/>
      <c r="M68" s="657"/>
      <c r="N68" s="657"/>
      <c r="O68" s="657"/>
      <c r="P68" s="658"/>
      <c r="Q68" s="364"/>
      <c r="R68" s="364"/>
      <c r="S68" s="359"/>
      <c r="T68" s="359"/>
      <c r="U68" s="359"/>
      <c r="V68" s="359"/>
      <c r="W68" s="359"/>
      <c r="X68" s="359"/>
      <c r="Y68" s="359"/>
      <c r="Z68" s="359"/>
      <c r="AA68" s="359"/>
      <c r="AB68" s="359"/>
      <c r="AC68" s="359"/>
      <c r="AD68" s="362"/>
      <c r="AE68" s="1"/>
      <c r="AF68" s="369"/>
      <c r="AG68" s="1"/>
      <c r="AH68" s="1"/>
      <c r="AI68" s="1"/>
      <c r="AJ68" s="1"/>
      <c r="AK68" s="1"/>
      <c r="AL68" s="1"/>
      <c r="AM68" s="1"/>
      <c r="AN68" s="1"/>
      <c r="AO68" s="1"/>
      <c r="AP68" s="1"/>
      <c r="AQ68" s="1"/>
      <c r="AR68" s="1"/>
      <c r="AS68" s="1"/>
      <c r="AT68" s="1"/>
      <c r="AU68" s="1"/>
      <c r="AV68" s="1"/>
      <c r="AW68" s="1"/>
      <c r="AX68" s="1"/>
      <c r="AY68" s="1"/>
    </row>
    <row r="69" spans="1:51" x14ac:dyDescent="0.25">
      <c r="A69" s="1"/>
      <c r="B69" s="1"/>
      <c r="C69" s="1"/>
      <c r="D69" s="1"/>
      <c r="E69" s="1"/>
      <c r="F69" s="363"/>
      <c r="G69" s="363"/>
      <c r="H69" s="363"/>
      <c r="I69" s="363"/>
      <c r="J69" s="363"/>
      <c r="K69" s="363"/>
      <c r="L69" s="363"/>
      <c r="M69" s="364"/>
      <c r="N69" s="364"/>
      <c r="O69" s="364"/>
      <c r="P69" s="364"/>
      <c r="Q69" s="364"/>
      <c r="R69" s="364"/>
      <c r="S69" s="359"/>
      <c r="T69" s="359"/>
      <c r="U69" s="359"/>
      <c r="V69" s="359"/>
      <c r="W69" s="359"/>
      <c r="X69" s="359"/>
      <c r="Y69" s="359"/>
      <c r="Z69" s="359"/>
      <c r="AA69" s="359"/>
      <c r="AB69" s="359"/>
      <c r="AC69" s="359"/>
      <c r="AD69" s="362"/>
      <c r="AE69" s="1"/>
      <c r="AF69" s="369"/>
      <c r="AG69" s="1"/>
      <c r="AH69" s="1"/>
      <c r="AI69" s="1"/>
      <c r="AJ69" s="1"/>
      <c r="AK69" s="1"/>
      <c r="AL69" s="1"/>
      <c r="AM69" s="1"/>
      <c r="AN69" s="1"/>
      <c r="AO69" s="1"/>
      <c r="AP69" s="1"/>
      <c r="AQ69" s="1"/>
      <c r="AR69" s="1"/>
      <c r="AS69" s="1"/>
      <c r="AT69" s="1"/>
      <c r="AU69" s="1"/>
      <c r="AV69" s="1"/>
      <c r="AW69" s="1"/>
      <c r="AX69" s="1"/>
      <c r="AY69" s="1"/>
    </row>
    <row r="70" spans="1:51" x14ac:dyDescent="0.25">
      <c r="A70" s="1"/>
      <c r="B70" s="1"/>
      <c r="C70" s="1"/>
      <c r="D70" s="1"/>
      <c r="E70" s="1"/>
      <c r="F70" s="363"/>
      <c r="G70" s="363"/>
      <c r="H70" s="363"/>
      <c r="I70" s="363"/>
      <c r="J70" s="363"/>
      <c r="K70" s="363"/>
      <c r="L70" s="363"/>
      <c r="M70" s="364"/>
      <c r="N70" s="364"/>
      <c r="O70" s="364"/>
      <c r="P70" s="364"/>
      <c r="Q70" s="364"/>
      <c r="R70" s="364"/>
      <c r="S70" s="359"/>
      <c r="T70" s="359"/>
      <c r="U70" s="359"/>
      <c r="V70" s="359"/>
      <c r="W70" s="359"/>
      <c r="X70" s="359"/>
      <c r="Y70" s="359"/>
      <c r="Z70" s="359"/>
      <c r="AA70" s="359"/>
      <c r="AB70" s="359"/>
      <c r="AC70" s="359"/>
      <c r="AD70" s="362"/>
      <c r="AE70" s="1"/>
      <c r="AF70" s="369"/>
      <c r="AG70" s="1"/>
      <c r="AH70" s="1"/>
      <c r="AI70" s="1"/>
      <c r="AJ70" s="1"/>
      <c r="AK70" s="1"/>
      <c r="AL70" s="1"/>
      <c r="AM70" s="1"/>
      <c r="AN70" s="1"/>
      <c r="AO70" s="1"/>
      <c r="AP70" s="1"/>
      <c r="AQ70" s="1"/>
      <c r="AR70" s="1"/>
      <c r="AS70" s="1"/>
      <c r="AT70" s="1"/>
      <c r="AU70" s="1"/>
      <c r="AV70" s="1"/>
      <c r="AW70" s="1"/>
      <c r="AX70" s="1"/>
      <c r="AY70" s="1"/>
    </row>
    <row r="71" spans="1:51" x14ac:dyDescent="0.25">
      <c r="A71" s="1"/>
      <c r="B71" s="1"/>
      <c r="C71" s="1"/>
      <c r="D71" s="1"/>
      <c r="E71" s="1"/>
      <c r="F71" s="363"/>
      <c r="G71" s="363"/>
      <c r="H71" s="363"/>
      <c r="I71" s="363"/>
      <c r="J71" s="363"/>
      <c r="K71" s="363"/>
      <c r="L71" s="363"/>
      <c r="M71" s="364"/>
      <c r="P71" s="364"/>
      <c r="Q71" s="364"/>
      <c r="R71" s="364"/>
      <c r="S71" s="359"/>
      <c r="T71" s="359"/>
      <c r="U71" s="359"/>
      <c r="V71" s="359"/>
      <c r="W71" s="359"/>
      <c r="X71" s="359"/>
      <c r="Y71" s="359"/>
      <c r="Z71" s="359"/>
      <c r="AA71" s="359"/>
      <c r="AB71" s="359"/>
      <c r="AC71" s="359"/>
      <c r="AD71" s="362"/>
      <c r="AE71" s="1"/>
      <c r="AF71" s="369"/>
      <c r="AG71" s="1"/>
      <c r="AH71" s="1"/>
      <c r="AI71" s="1"/>
      <c r="AJ71" s="1"/>
      <c r="AK71" s="1"/>
      <c r="AL71" s="1"/>
      <c r="AM71" s="1"/>
      <c r="AN71" s="1"/>
      <c r="AO71" s="1"/>
      <c r="AP71" s="1"/>
      <c r="AQ71" s="1"/>
      <c r="AR71" s="1"/>
      <c r="AS71" s="1"/>
      <c r="AT71" s="1"/>
      <c r="AU71" s="1"/>
      <c r="AV71" s="1"/>
      <c r="AW71" s="1"/>
      <c r="AX71" s="1"/>
      <c r="AY71" s="1"/>
    </row>
    <row r="72" spans="1:51" x14ac:dyDescent="0.25">
      <c r="A72" s="1"/>
      <c r="B72" s="1"/>
      <c r="C72" s="1"/>
      <c r="D72" s="1"/>
      <c r="E72" s="1"/>
      <c r="F72" s="363"/>
      <c r="G72" s="363"/>
      <c r="H72" s="363"/>
      <c r="I72" s="363"/>
      <c r="J72" s="363"/>
      <c r="K72" s="363"/>
      <c r="L72" s="363"/>
      <c r="M72" s="364"/>
      <c r="P72" s="364"/>
      <c r="Q72" s="364"/>
      <c r="R72" s="364"/>
      <c r="S72" s="359"/>
      <c r="T72" s="359"/>
      <c r="U72" s="359"/>
      <c r="V72" s="359"/>
      <c r="W72" s="359"/>
      <c r="X72" s="359"/>
      <c r="Y72" s="359"/>
      <c r="Z72" s="359"/>
      <c r="AA72" s="359"/>
      <c r="AB72" s="359"/>
      <c r="AC72" s="359"/>
      <c r="AD72" s="362"/>
      <c r="AE72" s="1"/>
      <c r="AF72" s="369"/>
      <c r="AG72" s="1"/>
      <c r="AH72" s="1"/>
      <c r="AI72" s="1"/>
      <c r="AJ72" s="1"/>
      <c r="AK72" s="1"/>
      <c r="AL72" s="1"/>
      <c r="AM72" s="1"/>
      <c r="AN72" s="1"/>
      <c r="AO72" s="1"/>
      <c r="AP72" s="1"/>
      <c r="AQ72" s="1"/>
      <c r="AR72" s="1"/>
      <c r="AS72" s="1"/>
      <c r="AT72" s="1"/>
      <c r="AU72" s="1"/>
      <c r="AV72" s="1"/>
      <c r="AW72" s="1"/>
      <c r="AX72" s="1"/>
      <c r="AY72" s="1"/>
    </row>
    <row r="73" spans="1:51" x14ac:dyDescent="0.25">
      <c r="A73" s="1"/>
      <c r="B73" s="1"/>
      <c r="C73" s="1"/>
      <c r="D73" s="1"/>
      <c r="E73" s="1"/>
      <c r="F73" s="363"/>
      <c r="G73" s="363"/>
      <c r="H73" s="363"/>
      <c r="I73" s="363"/>
      <c r="J73" s="363"/>
      <c r="K73" s="363"/>
      <c r="L73" s="363"/>
      <c r="M73" s="364"/>
      <c r="N73" s="364"/>
      <c r="O73" s="364"/>
      <c r="P73" s="364"/>
      <c r="Q73" s="364"/>
      <c r="R73" s="364"/>
      <c r="S73" s="359"/>
      <c r="T73" s="359"/>
      <c r="U73" s="359"/>
      <c r="V73" s="359"/>
      <c r="W73" s="359"/>
      <c r="X73" s="359"/>
      <c r="Y73" s="359"/>
      <c r="Z73" s="359"/>
      <c r="AA73" s="359"/>
      <c r="AB73" s="359"/>
      <c r="AC73" s="359"/>
      <c r="AD73" s="362"/>
      <c r="AE73" s="1"/>
      <c r="AF73" s="369"/>
      <c r="AG73" s="1"/>
      <c r="AH73" s="1"/>
      <c r="AI73" s="1"/>
      <c r="AJ73" s="1"/>
      <c r="AK73" s="1"/>
      <c r="AL73" s="1"/>
      <c r="AM73" s="1"/>
      <c r="AN73" s="1"/>
      <c r="AO73" s="1"/>
      <c r="AP73" s="1"/>
      <c r="AQ73" s="1"/>
      <c r="AR73" s="1"/>
      <c r="AS73" s="1"/>
      <c r="AT73" s="1"/>
      <c r="AU73" s="1"/>
      <c r="AV73" s="1"/>
      <c r="AW73" s="1"/>
      <c r="AX73" s="1"/>
      <c r="AY73" s="1"/>
    </row>
    <row r="74" spans="1:51" x14ac:dyDescent="0.25">
      <c r="A74" s="1"/>
      <c r="B74" s="1"/>
      <c r="C74" s="1"/>
      <c r="D74" s="1"/>
      <c r="E74" s="1"/>
      <c r="F74" s="363"/>
      <c r="G74" s="363"/>
      <c r="H74" s="363"/>
      <c r="I74" s="363"/>
      <c r="J74" s="363"/>
      <c r="K74" s="363"/>
      <c r="L74" s="363"/>
      <c r="M74" s="364"/>
      <c r="N74" s="364"/>
      <c r="O74" s="364"/>
      <c r="P74" s="364"/>
      <c r="Q74" s="364"/>
      <c r="R74" s="364"/>
      <c r="S74" s="359"/>
      <c r="T74" s="359"/>
      <c r="U74" s="359"/>
      <c r="V74" s="359"/>
      <c r="W74" s="359"/>
      <c r="X74" s="359"/>
      <c r="Y74" s="359"/>
      <c r="Z74" s="359"/>
      <c r="AA74" s="359"/>
      <c r="AB74" s="359"/>
      <c r="AC74" s="359"/>
      <c r="AD74" s="362"/>
      <c r="AE74" s="1"/>
      <c r="AF74" s="1"/>
      <c r="AG74" s="1"/>
      <c r="AH74" s="1"/>
      <c r="AI74" s="1"/>
      <c r="AJ74" s="1"/>
      <c r="AK74" s="1"/>
      <c r="AL74" s="1"/>
      <c r="AM74" s="1"/>
      <c r="AN74" s="1"/>
      <c r="AO74" s="1"/>
      <c r="AP74" s="1"/>
      <c r="AQ74" s="1"/>
      <c r="AR74" s="1"/>
      <c r="AS74" s="1"/>
      <c r="AT74" s="1"/>
      <c r="AU74" s="1"/>
      <c r="AV74" s="1"/>
      <c r="AW74" s="1"/>
      <c r="AX74" s="1"/>
      <c r="AY74" s="1"/>
    </row>
    <row r="75" spans="1:51" x14ac:dyDescent="0.25">
      <c r="A75" s="1"/>
      <c r="B75" s="1"/>
      <c r="C75" s="1"/>
      <c r="D75" s="1"/>
      <c r="E75" s="1"/>
      <c r="F75" s="363"/>
      <c r="G75" s="363"/>
      <c r="H75" s="363"/>
      <c r="I75" s="363"/>
      <c r="J75" s="363"/>
      <c r="K75" s="363"/>
      <c r="L75" s="363"/>
      <c r="M75" s="364"/>
      <c r="N75" s="364"/>
      <c r="O75" s="364"/>
      <c r="P75" s="364"/>
      <c r="Q75" s="364"/>
      <c r="R75" s="364"/>
      <c r="S75" s="359"/>
      <c r="T75" s="359"/>
      <c r="U75" s="359"/>
      <c r="V75" s="359"/>
      <c r="W75" s="359"/>
      <c r="X75" s="359"/>
      <c r="Y75" s="359"/>
      <c r="Z75" s="359"/>
      <c r="AA75" s="359"/>
      <c r="AB75" s="359"/>
      <c r="AC75" s="359"/>
      <c r="AD75" s="362"/>
      <c r="AE75" s="1"/>
      <c r="AF75" s="1"/>
      <c r="AG75" s="1"/>
      <c r="AH75" s="1"/>
      <c r="AI75" s="1"/>
      <c r="AJ75" s="1"/>
      <c r="AK75" s="1"/>
      <c r="AL75" s="1"/>
      <c r="AM75" s="1"/>
      <c r="AN75" s="1"/>
      <c r="AO75" s="1"/>
      <c r="AP75" s="1"/>
      <c r="AQ75" s="1"/>
      <c r="AR75" s="1"/>
      <c r="AS75" s="1"/>
      <c r="AT75" s="1"/>
      <c r="AU75" s="1"/>
      <c r="AV75" s="1"/>
      <c r="AW75" s="1"/>
      <c r="AX75" s="1"/>
      <c r="AY75" s="1"/>
    </row>
    <row r="76" spans="1:51" x14ac:dyDescent="0.25">
      <c r="A76" s="1"/>
      <c r="B76" s="1"/>
      <c r="C76" s="1"/>
      <c r="D76" s="1"/>
      <c r="E76" s="1"/>
      <c r="F76" s="363"/>
      <c r="G76" s="363"/>
      <c r="H76" s="363"/>
      <c r="I76" s="363"/>
      <c r="J76" s="363"/>
      <c r="K76" s="363"/>
      <c r="L76" s="363"/>
      <c r="M76" s="364"/>
      <c r="N76" s="364"/>
      <c r="O76" s="364"/>
      <c r="P76" s="364"/>
      <c r="Q76" s="364"/>
      <c r="R76" s="364"/>
      <c r="S76" s="359"/>
      <c r="T76" s="359"/>
      <c r="U76" s="359"/>
      <c r="V76" s="359"/>
      <c r="W76" s="359"/>
      <c r="X76" s="359"/>
      <c r="Y76" s="359"/>
      <c r="Z76" s="359"/>
      <c r="AA76" s="359"/>
      <c r="AB76" s="359"/>
      <c r="AC76" s="359"/>
      <c r="AD76" s="362"/>
      <c r="AE76" s="1"/>
      <c r="AF76" s="1"/>
      <c r="AG76" s="1"/>
      <c r="AH76" s="1"/>
      <c r="AI76" s="1"/>
      <c r="AJ76" s="1"/>
      <c r="AK76" s="1"/>
      <c r="AL76" s="1"/>
      <c r="AM76" s="1"/>
      <c r="AN76" s="1"/>
      <c r="AO76" s="1"/>
      <c r="AP76" s="1"/>
      <c r="AQ76" s="1"/>
      <c r="AR76" s="1"/>
      <c r="AS76" s="1"/>
      <c r="AT76" s="1"/>
      <c r="AU76" s="1"/>
      <c r="AV76" s="1"/>
      <c r="AW76" s="1"/>
      <c r="AX76" s="1"/>
      <c r="AY76" s="1"/>
    </row>
    <row r="77" spans="1:51" x14ac:dyDescent="0.25">
      <c r="F77" s="363"/>
      <c r="G77" s="363"/>
      <c r="H77" s="363"/>
      <c r="I77" s="363"/>
      <c r="J77" s="363"/>
      <c r="K77" s="363"/>
      <c r="L77" s="363"/>
      <c r="M77" s="364"/>
      <c r="N77" s="364"/>
      <c r="O77" s="364"/>
      <c r="P77" s="364"/>
      <c r="Q77" s="364"/>
      <c r="R77" s="364"/>
      <c r="S77" s="359"/>
      <c r="T77" s="359"/>
      <c r="U77" s="359"/>
      <c r="V77" s="359"/>
      <c r="W77" s="359"/>
      <c r="X77" s="359"/>
      <c r="Y77" s="359"/>
      <c r="Z77" s="359"/>
      <c r="AA77" s="359"/>
      <c r="AB77" s="359"/>
      <c r="AC77" s="359"/>
      <c r="AD77" s="362"/>
    </row>
    <row r="78" spans="1:51" x14ac:dyDescent="0.25">
      <c r="F78" s="363"/>
      <c r="G78" s="363"/>
      <c r="H78" s="363"/>
      <c r="I78" s="363"/>
      <c r="J78" s="363"/>
      <c r="K78" s="363"/>
      <c r="L78" s="363"/>
      <c r="M78" s="364"/>
      <c r="N78" s="364"/>
      <c r="O78" s="364"/>
      <c r="P78" s="364"/>
      <c r="Q78" s="364"/>
      <c r="R78" s="364"/>
      <c r="S78" s="359"/>
      <c r="T78" s="359"/>
      <c r="U78" s="359"/>
      <c r="V78" s="359"/>
      <c r="W78" s="359"/>
      <c r="X78" s="359"/>
      <c r="Y78" s="359"/>
      <c r="Z78" s="359"/>
      <c r="AA78" s="359"/>
      <c r="AB78" s="359"/>
      <c r="AC78" s="359"/>
      <c r="AD78" s="362"/>
    </row>
    <row r="79" spans="1:51" x14ac:dyDescent="0.25">
      <c r="F79" s="363"/>
      <c r="G79" s="363"/>
      <c r="H79" s="363"/>
      <c r="I79" s="363"/>
      <c r="J79" s="363"/>
      <c r="K79" s="363"/>
      <c r="L79" s="363"/>
      <c r="M79" s="364"/>
      <c r="N79" s="364"/>
      <c r="O79" s="364"/>
      <c r="P79" s="364"/>
      <c r="Q79" s="364"/>
      <c r="R79" s="364"/>
      <c r="S79" s="359"/>
      <c r="T79" s="359"/>
      <c r="U79" s="359"/>
      <c r="V79" s="359"/>
      <c r="W79" s="359"/>
      <c r="X79" s="359"/>
      <c r="Y79" s="359"/>
      <c r="Z79" s="359"/>
      <c r="AA79" s="359"/>
      <c r="AB79" s="359"/>
      <c r="AC79" s="359"/>
      <c r="AD79" s="362"/>
    </row>
    <row r="80" spans="1:51" x14ac:dyDescent="0.25">
      <c r="F80" s="363"/>
      <c r="G80" s="363"/>
      <c r="H80" s="363"/>
      <c r="I80" s="363"/>
      <c r="J80" s="363"/>
      <c r="K80" s="363"/>
      <c r="L80" s="363"/>
      <c r="M80" s="364"/>
      <c r="N80" s="364"/>
      <c r="O80" s="364"/>
      <c r="P80" s="364"/>
      <c r="Q80" s="364"/>
      <c r="R80" s="364"/>
      <c r="S80" s="359"/>
      <c r="T80" s="359"/>
      <c r="U80" s="359"/>
      <c r="V80" s="359"/>
      <c r="W80" s="359"/>
      <c r="X80" s="359"/>
      <c r="Y80" s="359"/>
      <c r="Z80" s="359"/>
      <c r="AA80" s="359"/>
      <c r="AB80" s="359"/>
      <c r="AC80" s="359"/>
      <c r="AD80" s="362"/>
    </row>
    <row r="81" spans="6:30" x14ac:dyDescent="0.25">
      <c r="F81" s="363"/>
      <c r="G81" s="363"/>
      <c r="H81" s="363"/>
      <c r="I81" s="363"/>
      <c r="J81" s="363"/>
      <c r="K81" s="363"/>
      <c r="L81" s="363"/>
      <c r="M81" s="364"/>
      <c r="N81" s="364"/>
      <c r="O81" s="364"/>
      <c r="P81" s="364"/>
      <c r="Q81" s="364"/>
      <c r="R81" s="364"/>
      <c r="S81" s="359"/>
      <c r="T81" s="359"/>
      <c r="U81" s="359"/>
      <c r="V81" s="359"/>
      <c r="W81" s="359"/>
      <c r="X81" s="359"/>
      <c r="Y81" s="359"/>
      <c r="Z81" s="359"/>
      <c r="AA81" s="359"/>
      <c r="AB81" s="359"/>
      <c r="AC81" s="359"/>
      <c r="AD81" s="362"/>
    </row>
    <row r="82" spans="6:30" x14ac:dyDescent="0.25">
      <c r="F82" s="363"/>
      <c r="G82" s="363"/>
      <c r="H82" s="363"/>
      <c r="I82" s="363"/>
      <c r="J82" s="363"/>
      <c r="K82" s="363"/>
      <c r="L82" s="363"/>
      <c r="M82" s="364"/>
      <c r="N82" s="364"/>
      <c r="O82" s="364"/>
      <c r="P82" s="364"/>
      <c r="Q82" s="364"/>
      <c r="R82" s="364"/>
      <c r="S82" s="359"/>
      <c r="T82" s="359"/>
      <c r="U82" s="359"/>
      <c r="V82" s="359"/>
      <c r="W82" s="359"/>
      <c r="X82" s="359"/>
      <c r="Y82" s="359"/>
      <c r="Z82" s="359"/>
      <c r="AA82" s="359"/>
      <c r="AB82" s="359"/>
      <c r="AC82" s="359"/>
      <c r="AD82" s="362"/>
    </row>
    <row r="83" spans="6:30" x14ac:dyDescent="0.25">
      <c r="F83" s="363"/>
      <c r="G83" s="363"/>
      <c r="H83" s="363"/>
      <c r="I83" s="363"/>
      <c r="J83" s="363"/>
      <c r="K83" s="363"/>
      <c r="L83" s="363"/>
      <c r="M83" s="364"/>
      <c r="N83" s="364"/>
      <c r="O83" s="364"/>
      <c r="P83" s="364"/>
      <c r="Q83" s="364"/>
      <c r="R83" s="364"/>
      <c r="S83" s="359"/>
      <c r="T83" s="359"/>
      <c r="U83" s="359"/>
      <c r="V83" s="359"/>
      <c r="W83" s="359"/>
      <c r="X83" s="359"/>
      <c r="Y83" s="359"/>
      <c r="Z83" s="359"/>
      <c r="AA83" s="359"/>
      <c r="AB83" s="359"/>
      <c r="AC83" s="359"/>
      <c r="AD83" s="362"/>
    </row>
    <row r="84" spans="6:30" x14ac:dyDescent="0.25">
      <c r="F84" s="363"/>
      <c r="G84" s="363"/>
      <c r="H84" s="363"/>
      <c r="I84" s="363"/>
      <c r="J84" s="363"/>
      <c r="K84" s="363"/>
      <c r="L84" s="363"/>
      <c r="M84" s="364"/>
      <c r="N84" s="364"/>
      <c r="O84" s="364"/>
      <c r="P84" s="364"/>
      <c r="Q84" s="364"/>
      <c r="R84" s="364"/>
      <c r="S84" s="359"/>
      <c r="T84" s="359"/>
      <c r="U84" s="359"/>
      <c r="V84" s="359"/>
      <c r="W84" s="359"/>
      <c r="X84" s="359"/>
      <c r="Y84" s="359"/>
      <c r="Z84" s="359"/>
      <c r="AA84" s="359"/>
      <c r="AB84" s="359"/>
      <c r="AC84" s="359"/>
      <c r="AD84" s="362"/>
    </row>
    <row r="85" spans="6:30" x14ac:dyDescent="0.25">
      <c r="F85" s="363"/>
      <c r="G85" s="363"/>
      <c r="H85" s="363"/>
      <c r="I85" s="363"/>
      <c r="J85" s="363"/>
      <c r="K85" s="363"/>
      <c r="L85" s="363"/>
      <c r="M85" s="364"/>
      <c r="N85" s="364"/>
      <c r="O85" s="364"/>
      <c r="P85" s="364"/>
      <c r="Q85" s="364"/>
      <c r="R85" s="364"/>
      <c r="S85" s="359"/>
      <c r="T85" s="359"/>
      <c r="U85" s="359"/>
      <c r="V85" s="359"/>
      <c r="W85" s="359"/>
      <c r="X85" s="359"/>
      <c r="Y85" s="359"/>
      <c r="Z85" s="359"/>
      <c r="AA85" s="359"/>
      <c r="AB85" s="359"/>
      <c r="AC85" s="359"/>
      <c r="AD85" s="362"/>
    </row>
    <row r="86" spans="6:30" x14ac:dyDescent="0.25">
      <c r="F86" s="363"/>
      <c r="G86" s="363"/>
      <c r="H86" s="363"/>
      <c r="I86" s="363"/>
      <c r="J86" s="363"/>
      <c r="K86" s="363"/>
      <c r="L86" s="363"/>
      <c r="M86" s="364"/>
      <c r="N86" s="364"/>
      <c r="O86" s="364"/>
      <c r="P86" s="364"/>
      <c r="Q86" s="364"/>
      <c r="R86" s="364"/>
      <c r="S86" s="359"/>
      <c r="T86" s="359"/>
      <c r="U86" s="359"/>
      <c r="V86" s="359"/>
      <c r="W86" s="359"/>
      <c r="X86" s="359"/>
      <c r="Y86" s="359"/>
      <c r="Z86" s="359"/>
      <c r="AA86" s="359"/>
      <c r="AB86" s="359"/>
      <c r="AC86" s="359"/>
      <c r="AD86" s="362"/>
    </row>
    <row r="87" spans="6:30" x14ac:dyDescent="0.25">
      <c r="F87" s="363"/>
      <c r="G87" s="363"/>
      <c r="H87" s="363"/>
      <c r="I87" s="363"/>
      <c r="J87" s="363"/>
      <c r="K87" s="363"/>
      <c r="L87" s="363"/>
      <c r="M87" s="364"/>
      <c r="N87" s="364"/>
      <c r="O87" s="364"/>
      <c r="P87" s="364"/>
      <c r="Q87" s="364"/>
      <c r="R87" s="364"/>
      <c r="S87" s="359"/>
      <c r="T87" s="359"/>
      <c r="U87" s="359"/>
      <c r="V87" s="359"/>
      <c r="W87" s="359"/>
      <c r="X87" s="359"/>
      <c r="Y87" s="359"/>
      <c r="Z87" s="359"/>
      <c r="AA87" s="359"/>
      <c r="AB87" s="359"/>
      <c r="AC87" s="359"/>
      <c r="AD87" s="362"/>
    </row>
    <row r="88" spans="6:30" x14ac:dyDescent="0.25">
      <c r="F88" s="363"/>
      <c r="G88" s="363"/>
      <c r="H88" s="363"/>
      <c r="I88" s="363"/>
      <c r="J88" s="363"/>
      <c r="K88" s="363"/>
      <c r="L88" s="363"/>
      <c r="M88" s="364"/>
      <c r="N88" s="364"/>
      <c r="O88" s="364"/>
      <c r="P88" s="364"/>
      <c r="Q88" s="364"/>
      <c r="R88" s="364"/>
      <c r="S88" s="359"/>
      <c r="T88" s="359"/>
      <c r="U88" s="359"/>
      <c r="V88" s="359"/>
      <c r="W88" s="359"/>
      <c r="X88" s="359"/>
      <c r="Y88" s="359"/>
      <c r="Z88" s="359"/>
      <c r="AA88" s="359"/>
      <c r="AB88" s="359"/>
      <c r="AC88" s="359"/>
      <c r="AD88" s="362"/>
    </row>
    <row r="89" spans="6:30" x14ac:dyDescent="0.25">
      <c r="F89" s="363"/>
      <c r="G89" s="363"/>
      <c r="H89" s="363"/>
      <c r="I89" s="363"/>
      <c r="J89" s="363"/>
      <c r="K89" s="363"/>
      <c r="L89" s="363"/>
      <c r="M89" s="364"/>
      <c r="N89" s="364"/>
      <c r="O89" s="364"/>
      <c r="P89" s="364"/>
      <c r="Q89" s="364"/>
      <c r="R89" s="364"/>
      <c r="S89" s="359"/>
      <c r="T89" s="359"/>
      <c r="U89" s="359"/>
      <c r="V89" s="359"/>
      <c r="W89" s="359"/>
      <c r="X89" s="359"/>
      <c r="Y89" s="359"/>
      <c r="Z89" s="359"/>
      <c r="AA89" s="359"/>
      <c r="AB89" s="359"/>
      <c r="AC89" s="359"/>
      <c r="AD89" s="362"/>
    </row>
    <row r="90" spans="6:30" x14ac:dyDescent="0.25">
      <c r="F90" s="363"/>
      <c r="G90" s="363"/>
      <c r="H90" s="363"/>
      <c r="I90" s="363"/>
      <c r="J90" s="363"/>
      <c r="K90" s="363"/>
      <c r="L90" s="363"/>
      <c r="M90" s="364"/>
      <c r="N90" s="364"/>
      <c r="O90" s="364"/>
      <c r="P90" s="364"/>
      <c r="Q90" s="364"/>
      <c r="R90" s="364"/>
      <c r="S90" s="359"/>
      <c r="T90" s="359"/>
      <c r="U90" s="359"/>
      <c r="V90" s="359"/>
      <c r="W90" s="359"/>
      <c r="X90" s="359"/>
      <c r="Y90" s="359"/>
      <c r="Z90" s="359"/>
      <c r="AA90" s="359"/>
      <c r="AB90" s="359"/>
      <c r="AC90" s="359"/>
      <c r="AD90" s="362"/>
    </row>
    <row r="91" spans="6:30" x14ac:dyDescent="0.25">
      <c r="F91" s="363"/>
      <c r="G91" s="363"/>
      <c r="H91" s="363"/>
      <c r="I91" s="363"/>
      <c r="J91" s="363"/>
      <c r="K91" s="363"/>
      <c r="L91" s="363"/>
      <c r="M91" s="364"/>
      <c r="N91" s="364"/>
      <c r="O91" s="364"/>
      <c r="P91" s="364"/>
      <c r="Q91" s="364"/>
      <c r="R91" s="364"/>
      <c r="S91" s="359"/>
      <c r="T91" s="359"/>
      <c r="U91" s="359"/>
      <c r="V91" s="359"/>
      <c r="W91" s="359"/>
      <c r="X91" s="359"/>
      <c r="Y91" s="359"/>
      <c r="Z91" s="359"/>
      <c r="AA91" s="359"/>
      <c r="AB91" s="359"/>
      <c r="AC91" s="359"/>
      <c r="AD91" s="362"/>
    </row>
    <row r="92" spans="6:30" x14ac:dyDescent="0.25">
      <c r="F92" s="363"/>
      <c r="G92" s="363"/>
      <c r="H92" s="363"/>
      <c r="I92" s="363"/>
      <c r="J92" s="363"/>
      <c r="K92" s="363"/>
      <c r="L92" s="363"/>
      <c r="M92" s="364"/>
      <c r="N92" s="364"/>
      <c r="O92" s="364"/>
      <c r="P92" s="364"/>
      <c r="Q92" s="364"/>
      <c r="R92" s="364"/>
      <c r="S92" s="359"/>
      <c r="T92" s="359"/>
      <c r="U92" s="359"/>
      <c r="V92" s="359"/>
      <c r="W92" s="359"/>
      <c r="X92" s="359"/>
      <c r="Y92" s="359"/>
      <c r="Z92" s="359"/>
      <c r="AA92" s="359"/>
      <c r="AB92" s="359"/>
      <c r="AC92" s="359"/>
      <c r="AD92" s="362"/>
    </row>
    <row r="93" spans="6:30" x14ac:dyDescent="0.25">
      <c r="F93" s="363"/>
      <c r="G93" s="363"/>
      <c r="H93" s="363"/>
      <c r="I93" s="363"/>
      <c r="J93" s="363"/>
      <c r="K93" s="363"/>
      <c r="L93" s="363"/>
      <c r="M93" s="364"/>
      <c r="N93" s="364"/>
      <c r="O93" s="364"/>
      <c r="P93" s="364"/>
      <c r="Q93" s="364"/>
      <c r="R93" s="364"/>
      <c r="S93" s="359"/>
      <c r="T93" s="359"/>
      <c r="U93" s="359"/>
      <c r="V93" s="359"/>
      <c r="W93" s="359"/>
      <c r="X93" s="359"/>
      <c r="Y93" s="359"/>
      <c r="Z93" s="359"/>
      <c r="AA93" s="359"/>
      <c r="AB93" s="359"/>
      <c r="AC93" s="359"/>
      <c r="AD93" s="362"/>
    </row>
    <row r="94" spans="6:30" x14ac:dyDescent="0.25">
      <c r="F94" s="363"/>
      <c r="G94" s="363"/>
      <c r="H94" s="363"/>
      <c r="I94" s="363"/>
      <c r="J94" s="363"/>
      <c r="K94" s="363"/>
      <c r="L94" s="363"/>
      <c r="M94" s="364"/>
      <c r="N94" s="364"/>
      <c r="O94" s="364"/>
      <c r="P94" s="364"/>
      <c r="Q94" s="364"/>
      <c r="R94" s="364"/>
      <c r="S94" s="359"/>
      <c r="T94" s="359"/>
      <c r="U94" s="359"/>
      <c r="V94" s="359"/>
      <c r="W94" s="359"/>
      <c r="X94" s="359"/>
      <c r="Y94" s="359"/>
      <c r="Z94" s="359"/>
      <c r="AA94" s="359"/>
      <c r="AB94" s="359"/>
      <c r="AC94" s="359"/>
      <c r="AD94" s="362"/>
    </row>
    <row r="95" spans="6:30" x14ac:dyDescent="0.25">
      <c r="F95" s="363"/>
      <c r="G95" s="363"/>
      <c r="H95" s="363"/>
      <c r="I95" s="363"/>
      <c r="J95" s="363"/>
      <c r="K95" s="363"/>
      <c r="L95" s="363"/>
      <c r="M95" s="364"/>
      <c r="N95" s="364"/>
      <c r="O95" s="364"/>
      <c r="P95" s="364"/>
      <c r="Q95" s="364"/>
      <c r="R95" s="364"/>
      <c r="S95" s="359"/>
      <c r="T95" s="359"/>
      <c r="U95" s="359"/>
      <c r="V95" s="359"/>
      <c r="W95" s="359"/>
      <c r="X95" s="359"/>
      <c r="Y95" s="359"/>
      <c r="Z95" s="359"/>
      <c r="AA95" s="359"/>
      <c r="AB95" s="359"/>
      <c r="AC95" s="359"/>
      <c r="AD95" s="362"/>
    </row>
    <row r="96" spans="6:30" x14ac:dyDescent="0.25">
      <c r="F96" s="363"/>
      <c r="G96" s="363"/>
      <c r="H96" s="363"/>
      <c r="I96" s="363"/>
      <c r="J96" s="363"/>
      <c r="K96" s="363"/>
      <c r="L96" s="363"/>
      <c r="M96" s="364"/>
      <c r="N96" s="364"/>
      <c r="O96" s="364"/>
      <c r="P96" s="364"/>
      <c r="Q96" s="364"/>
      <c r="R96" s="364"/>
      <c r="S96" s="359"/>
      <c r="T96" s="359"/>
      <c r="U96" s="359"/>
      <c r="V96" s="359"/>
      <c r="W96" s="359"/>
      <c r="X96" s="359"/>
      <c r="Y96" s="359"/>
      <c r="Z96" s="359"/>
      <c r="AA96" s="359"/>
      <c r="AB96" s="359"/>
      <c r="AC96" s="359"/>
      <c r="AD96" s="362"/>
    </row>
    <row r="97" spans="6:30" x14ac:dyDescent="0.25">
      <c r="F97" s="363"/>
      <c r="G97" s="363"/>
      <c r="H97" s="363"/>
      <c r="I97" s="363"/>
      <c r="J97" s="363"/>
      <c r="K97" s="363"/>
      <c r="L97" s="363"/>
      <c r="M97" s="364"/>
      <c r="N97" s="364"/>
      <c r="O97" s="364"/>
      <c r="P97" s="364"/>
      <c r="Q97" s="364"/>
      <c r="R97" s="364"/>
      <c r="S97" s="359"/>
      <c r="T97" s="359"/>
      <c r="U97" s="359"/>
      <c r="V97" s="359"/>
      <c r="W97" s="359"/>
      <c r="X97" s="359"/>
      <c r="Y97" s="359"/>
      <c r="Z97" s="359"/>
      <c r="AA97" s="359"/>
      <c r="AB97" s="359"/>
      <c r="AC97" s="359"/>
      <c r="AD97" s="362"/>
    </row>
    <row r="98" spans="6:30" x14ac:dyDescent="0.25">
      <c r="F98" s="363"/>
      <c r="G98" s="363"/>
      <c r="H98" s="363"/>
      <c r="I98" s="363"/>
      <c r="J98" s="363"/>
      <c r="K98" s="363"/>
      <c r="L98" s="363"/>
      <c r="M98" s="364"/>
      <c r="N98" s="364"/>
      <c r="O98" s="364"/>
      <c r="P98" s="364"/>
      <c r="Q98" s="364"/>
      <c r="R98" s="364"/>
      <c r="S98" s="359"/>
      <c r="T98" s="359"/>
      <c r="U98" s="359"/>
      <c r="V98" s="359"/>
      <c r="W98" s="359"/>
      <c r="X98" s="359"/>
      <c r="Y98" s="359"/>
      <c r="Z98" s="359"/>
      <c r="AA98" s="359"/>
      <c r="AB98" s="359"/>
      <c r="AC98" s="359"/>
      <c r="AD98" s="362"/>
    </row>
    <row r="99" spans="6:30" x14ac:dyDescent="0.25">
      <c r="F99" s="363"/>
      <c r="G99" s="363"/>
      <c r="H99" s="363"/>
      <c r="I99" s="363"/>
      <c r="J99" s="363"/>
      <c r="K99" s="363"/>
      <c r="L99" s="363"/>
      <c r="M99" s="364"/>
      <c r="N99" s="364"/>
      <c r="O99" s="364"/>
      <c r="P99" s="364"/>
      <c r="Q99" s="364"/>
      <c r="R99" s="364"/>
      <c r="S99" s="359"/>
      <c r="T99" s="359"/>
      <c r="U99" s="359"/>
      <c r="V99" s="359"/>
      <c r="W99" s="359"/>
      <c r="X99" s="359"/>
      <c r="Y99" s="359"/>
      <c r="Z99" s="359"/>
      <c r="AA99" s="359"/>
      <c r="AB99" s="359"/>
      <c r="AC99" s="359"/>
      <c r="AD99" s="362"/>
    </row>
    <row r="100" spans="6:30" x14ac:dyDescent="0.25">
      <c r="F100" s="363"/>
      <c r="G100" s="363"/>
      <c r="H100" s="363"/>
      <c r="I100" s="363"/>
      <c r="J100" s="363"/>
      <c r="K100" s="363"/>
      <c r="L100" s="363"/>
      <c r="M100" s="364"/>
      <c r="N100" s="364"/>
      <c r="O100" s="364"/>
      <c r="P100" s="364"/>
      <c r="Q100" s="364"/>
      <c r="R100" s="364"/>
      <c r="S100" s="359"/>
      <c r="T100" s="359"/>
      <c r="U100" s="359"/>
      <c r="V100" s="359"/>
      <c r="W100" s="359"/>
      <c r="X100" s="359"/>
      <c r="Y100" s="359"/>
      <c r="Z100" s="359"/>
      <c r="AA100" s="359"/>
      <c r="AB100" s="359"/>
      <c r="AC100" s="359"/>
      <c r="AD100" s="362"/>
    </row>
    <row r="101" spans="6:30" x14ac:dyDescent="0.25">
      <c r="F101" s="363"/>
      <c r="G101" s="363"/>
      <c r="H101" s="363"/>
      <c r="I101" s="363"/>
      <c r="J101" s="363"/>
      <c r="K101" s="363"/>
      <c r="L101" s="363"/>
      <c r="M101" s="364"/>
      <c r="N101" s="364"/>
      <c r="O101" s="364"/>
      <c r="P101" s="364"/>
      <c r="Q101" s="364"/>
      <c r="R101" s="364"/>
      <c r="S101" s="359"/>
      <c r="T101" s="359"/>
      <c r="U101" s="359"/>
      <c r="V101" s="359"/>
      <c r="W101" s="359"/>
      <c r="X101" s="359"/>
      <c r="Y101" s="359"/>
      <c r="Z101" s="359"/>
      <c r="AA101" s="359"/>
      <c r="AB101" s="359"/>
      <c r="AC101" s="359"/>
      <c r="AD101" s="362"/>
    </row>
    <row r="102" spans="6:30" x14ac:dyDescent="0.25">
      <c r="F102" s="363"/>
      <c r="G102" s="363"/>
      <c r="H102" s="363"/>
      <c r="I102" s="363"/>
      <c r="J102" s="363"/>
      <c r="K102" s="363"/>
      <c r="L102" s="363"/>
      <c r="M102" s="364"/>
      <c r="N102" s="364"/>
      <c r="O102" s="364"/>
      <c r="P102" s="364"/>
      <c r="Q102" s="364"/>
      <c r="R102" s="364"/>
      <c r="S102" s="359"/>
      <c r="T102" s="359"/>
      <c r="U102" s="359"/>
      <c r="V102" s="359"/>
      <c r="W102" s="359"/>
      <c r="X102" s="359"/>
      <c r="Y102" s="359"/>
      <c r="Z102" s="359"/>
      <c r="AA102" s="359"/>
      <c r="AB102" s="359"/>
      <c r="AC102" s="359"/>
      <c r="AD102" s="362"/>
    </row>
    <row r="103" spans="6:30" x14ac:dyDescent="0.25">
      <c r="F103" s="363"/>
      <c r="G103" s="363"/>
      <c r="H103" s="363"/>
      <c r="I103" s="363"/>
      <c r="J103" s="363"/>
      <c r="K103" s="363"/>
      <c r="L103" s="363"/>
      <c r="M103" s="364"/>
      <c r="N103" s="364"/>
      <c r="O103" s="364"/>
      <c r="P103" s="364"/>
      <c r="Q103" s="364"/>
      <c r="R103" s="364"/>
      <c r="S103" s="359"/>
      <c r="T103" s="359"/>
      <c r="U103" s="359"/>
      <c r="V103" s="359"/>
      <c r="W103" s="359"/>
      <c r="X103" s="359"/>
      <c r="Y103" s="359"/>
      <c r="Z103" s="359"/>
      <c r="AA103" s="359"/>
      <c r="AB103" s="359"/>
      <c r="AC103" s="359"/>
      <c r="AD103" s="362"/>
    </row>
    <row r="104" spans="6:30" x14ac:dyDescent="0.25">
      <c r="F104" s="363"/>
      <c r="G104" s="363"/>
      <c r="H104" s="363"/>
      <c r="I104" s="363"/>
      <c r="J104" s="363"/>
      <c r="K104" s="363"/>
      <c r="L104" s="363"/>
      <c r="M104" s="364"/>
      <c r="N104" s="364"/>
      <c r="O104" s="364"/>
      <c r="P104" s="364"/>
      <c r="Q104" s="364"/>
      <c r="R104" s="364"/>
      <c r="S104" s="359"/>
      <c r="T104" s="359"/>
      <c r="U104" s="359"/>
      <c r="V104" s="359"/>
      <c r="W104" s="359"/>
      <c r="X104" s="359"/>
      <c r="Y104" s="359"/>
      <c r="Z104" s="359"/>
      <c r="AA104" s="359"/>
      <c r="AB104" s="359"/>
      <c r="AC104" s="359"/>
      <c r="AD104" s="362"/>
    </row>
    <row r="105" spans="6:30" x14ac:dyDescent="0.25">
      <c r="F105" s="363"/>
      <c r="G105" s="363"/>
      <c r="H105" s="363"/>
      <c r="I105" s="363"/>
      <c r="J105" s="363"/>
      <c r="K105" s="363"/>
      <c r="L105" s="363"/>
      <c r="M105" s="364"/>
      <c r="N105" s="364"/>
      <c r="O105" s="364"/>
      <c r="P105" s="364"/>
      <c r="Q105" s="364"/>
      <c r="R105" s="364"/>
      <c r="S105" s="359"/>
      <c r="T105" s="359"/>
      <c r="U105" s="359"/>
      <c r="V105" s="359"/>
      <c r="W105" s="359"/>
      <c r="X105" s="359"/>
      <c r="Y105" s="359"/>
      <c r="Z105" s="359"/>
      <c r="AA105" s="359"/>
      <c r="AB105" s="359"/>
      <c r="AC105" s="359"/>
      <c r="AD105" s="362"/>
    </row>
    <row r="106" spans="6:30" x14ac:dyDescent="0.25">
      <c r="F106" s="363"/>
      <c r="G106" s="363"/>
      <c r="H106" s="363"/>
      <c r="I106" s="363"/>
      <c r="J106" s="363"/>
      <c r="K106" s="363"/>
      <c r="L106" s="363"/>
      <c r="M106" s="364"/>
      <c r="N106" s="364"/>
      <c r="O106" s="364"/>
      <c r="P106" s="364"/>
      <c r="Q106" s="364"/>
      <c r="R106" s="364"/>
      <c r="S106" s="359"/>
      <c r="T106" s="359"/>
      <c r="U106" s="359"/>
      <c r="V106" s="359"/>
      <c r="W106" s="359"/>
      <c r="X106" s="359"/>
      <c r="Y106" s="359"/>
      <c r="Z106" s="359"/>
      <c r="AA106" s="359"/>
      <c r="AB106" s="359"/>
      <c r="AC106" s="359"/>
      <c r="AD106" s="362"/>
    </row>
    <row r="107" spans="6:30" x14ac:dyDescent="0.25">
      <c r="F107" s="363"/>
      <c r="G107" s="363"/>
      <c r="H107" s="363"/>
      <c r="I107" s="363"/>
      <c r="J107" s="363"/>
      <c r="K107" s="363"/>
      <c r="L107" s="363"/>
      <c r="M107" s="364"/>
      <c r="N107" s="364"/>
      <c r="O107" s="364"/>
      <c r="P107" s="364"/>
      <c r="Q107" s="364"/>
      <c r="R107" s="364"/>
      <c r="S107" s="359"/>
      <c r="T107" s="359"/>
      <c r="U107" s="359"/>
      <c r="V107" s="359"/>
      <c r="W107" s="359"/>
      <c r="X107" s="359"/>
      <c r="Y107" s="359"/>
      <c r="Z107" s="359"/>
      <c r="AA107" s="359"/>
      <c r="AB107" s="359"/>
      <c r="AC107" s="359"/>
      <c r="AD107" s="362"/>
    </row>
    <row r="108" spans="6:30" x14ac:dyDescent="0.25">
      <c r="F108" s="363"/>
      <c r="G108" s="363"/>
      <c r="H108" s="363"/>
      <c r="I108" s="363"/>
      <c r="J108" s="363"/>
      <c r="K108" s="363"/>
      <c r="L108" s="363"/>
      <c r="M108" s="364"/>
      <c r="N108" s="364"/>
      <c r="O108" s="364"/>
      <c r="P108" s="364"/>
      <c r="Q108" s="364"/>
      <c r="R108" s="364"/>
      <c r="S108" s="359"/>
      <c r="T108" s="359"/>
      <c r="U108" s="359"/>
      <c r="V108" s="359"/>
      <c r="W108" s="359"/>
      <c r="X108" s="359"/>
      <c r="Y108" s="359"/>
      <c r="Z108" s="359"/>
      <c r="AA108" s="359"/>
      <c r="AB108" s="359"/>
      <c r="AC108" s="359"/>
      <c r="AD108" s="362"/>
    </row>
    <row r="109" spans="6:30" x14ac:dyDescent="0.25">
      <c r="F109" s="363"/>
      <c r="G109" s="363"/>
      <c r="H109" s="363"/>
      <c r="I109" s="363"/>
      <c r="J109" s="363"/>
      <c r="K109" s="363"/>
      <c r="L109" s="363"/>
      <c r="M109" s="364"/>
      <c r="N109" s="364"/>
      <c r="O109" s="364"/>
      <c r="P109" s="364"/>
      <c r="Q109" s="364"/>
      <c r="R109" s="364"/>
      <c r="S109" s="359"/>
      <c r="T109" s="359"/>
      <c r="U109" s="359"/>
      <c r="V109" s="359"/>
      <c r="W109" s="359"/>
      <c r="X109" s="359"/>
      <c r="Y109" s="359"/>
      <c r="Z109" s="359"/>
      <c r="AA109" s="359"/>
      <c r="AB109" s="359"/>
      <c r="AC109" s="359"/>
      <c r="AD109" s="362"/>
    </row>
    <row r="110" spans="6:30" x14ac:dyDescent="0.25">
      <c r="F110" s="363"/>
      <c r="G110" s="363"/>
      <c r="H110" s="363"/>
      <c r="I110" s="363"/>
      <c r="J110" s="363"/>
      <c r="K110" s="363"/>
      <c r="L110" s="363"/>
      <c r="M110" s="364"/>
      <c r="N110" s="364"/>
      <c r="O110" s="364"/>
      <c r="P110" s="364"/>
      <c r="Q110" s="364"/>
      <c r="R110" s="364"/>
      <c r="S110" s="359"/>
      <c r="T110" s="359"/>
      <c r="U110" s="359"/>
      <c r="V110" s="359"/>
      <c r="W110" s="359"/>
      <c r="X110" s="359"/>
      <c r="Y110" s="359"/>
      <c r="Z110" s="359"/>
      <c r="AA110" s="359"/>
      <c r="AB110" s="359"/>
      <c r="AC110" s="359"/>
      <c r="AD110" s="362"/>
    </row>
    <row r="111" spans="6:30" x14ac:dyDescent="0.25">
      <c r="F111" s="363"/>
      <c r="G111" s="363"/>
      <c r="H111" s="363"/>
      <c r="I111" s="363"/>
      <c r="J111" s="363"/>
      <c r="K111" s="363"/>
      <c r="L111" s="363"/>
      <c r="M111" s="364"/>
      <c r="N111" s="364"/>
      <c r="O111" s="364"/>
      <c r="P111" s="364"/>
      <c r="Q111" s="364"/>
      <c r="R111" s="364"/>
      <c r="S111" s="359"/>
      <c r="T111" s="359"/>
      <c r="U111" s="359"/>
      <c r="V111" s="359"/>
      <c r="W111" s="359"/>
      <c r="X111" s="359"/>
      <c r="Y111" s="359"/>
      <c r="Z111" s="359"/>
      <c r="AA111" s="359"/>
      <c r="AB111" s="359"/>
      <c r="AC111" s="359"/>
      <c r="AD111" s="362"/>
    </row>
    <row r="112" spans="6:30" x14ac:dyDescent="0.25">
      <c r="F112" s="363"/>
      <c r="G112" s="363"/>
      <c r="H112" s="363"/>
      <c r="I112" s="363"/>
      <c r="J112" s="363"/>
      <c r="K112" s="363"/>
      <c r="L112" s="363"/>
      <c r="M112" s="364"/>
      <c r="N112" s="364"/>
      <c r="O112" s="364"/>
      <c r="P112" s="364"/>
      <c r="Q112" s="364"/>
      <c r="R112" s="364"/>
      <c r="S112" s="359"/>
      <c r="T112" s="359"/>
      <c r="U112" s="359"/>
      <c r="V112" s="359"/>
      <c r="W112" s="359"/>
      <c r="X112" s="359"/>
      <c r="Y112" s="359"/>
      <c r="Z112" s="359"/>
      <c r="AA112" s="359"/>
      <c r="AB112" s="359"/>
      <c r="AC112" s="359"/>
      <c r="AD112" s="362"/>
    </row>
    <row r="113" spans="6:30" x14ac:dyDescent="0.25">
      <c r="F113" s="363"/>
      <c r="G113" s="363"/>
      <c r="H113" s="363"/>
      <c r="I113" s="363"/>
      <c r="J113" s="363"/>
      <c r="K113" s="363"/>
      <c r="L113" s="363"/>
      <c r="M113" s="364"/>
      <c r="N113" s="364"/>
      <c r="O113" s="364"/>
      <c r="P113" s="364"/>
      <c r="Q113" s="364"/>
      <c r="R113" s="364"/>
      <c r="S113" s="359"/>
      <c r="T113" s="359"/>
      <c r="U113" s="359"/>
      <c r="V113" s="359"/>
      <c r="W113" s="359"/>
      <c r="X113" s="359"/>
      <c r="Y113" s="359"/>
      <c r="Z113" s="359"/>
      <c r="AA113" s="359"/>
      <c r="AB113" s="359"/>
      <c r="AC113" s="359"/>
      <c r="AD113" s="362"/>
    </row>
    <row r="114" spans="6:30" x14ac:dyDescent="0.25">
      <c r="F114" s="363"/>
      <c r="G114" s="363"/>
      <c r="H114" s="363"/>
      <c r="I114" s="363"/>
      <c r="J114" s="363"/>
      <c r="K114" s="363"/>
      <c r="L114" s="363"/>
      <c r="M114" s="364"/>
      <c r="N114" s="364"/>
      <c r="O114" s="364"/>
      <c r="P114" s="364"/>
      <c r="Q114" s="364"/>
      <c r="R114" s="364"/>
      <c r="S114" s="359"/>
      <c r="T114" s="359"/>
      <c r="U114" s="359"/>
      <c r="V114" s="359"/>
      <c r="W114" s="359"/>
      <c r="X114" s="359"/>
      <c r="Y114" s="359"/>
      <c r="Z114" s="359"/>
      <c r="AA114" s="359"/>
      <c r="AB114" s="359"/>
      <c r="AC114" s="359"/>
      <c r="AD114" s="362"/>
    </row>
    <row r="115" spans="6:30" x14ac:dyDescent="0.25">
      <c r="F115" s="363"/>
      <c r="G115" s="363"/>
      <c r="H115" s="363"/>
      <c r="I115" s="363"/>
      <c r="J115" s="363"/>
      <c r="K115" s="363"/>
      <c r="L115" s="363"/>
      <c r="M115" s="364"/>
      <c r="N115" s="364"/>
      <c r="O115" s="364"/>
      <c r="P115" s="364"/>
      <c r="Q115" s="364"/>
      <c r="R115" s="364"/>
      <c r="S115" s="359"/>
      <c r="T115" s="359"/>
      <c r="U115" s="359"/>
      <c r="V115" s="359"/>
      <c r="W115" s="359"/>
      <c r="X115" s="359"/>
      <c r="Y115" s="359"/>
      <c r="Z115" s="359"/>
      <c r="AA115" s="359"/>
      <c r="AB115" s="359"/>
      <c r="AC115" s="359"/>
      <c r="AD115" s="362"/>
    </row>
    <row r="116" spans="6:30" x14ac:dyDescent="0.25">
      <c r="F116" s="363"/>
      <c r="G116" s="363"/>
      <c r="H116" s="363"/>
      <c r="I116" s="363"/>
      <c r="J116" s="363"/>
      <c r="K116" s="363"/>
      <c r="L116" s="363"/>
      <c r="M116" s="364"/>
      <c r="N116" s="364"/>
      <c r="O116" s="364"/>
      <c r="P116" s="364"/>
      <c r="Q116" s="364"/>
      <c r="R116" s="364"/>
      <c r="S116" s="359"/>
      <c r="T116" s="359"/>
      <c r="U116" s="359"/>
      <c r="V116" s="359"/>
      <c r="W116" s="359"/>
      <c r="X116" s="359"/>
      <c r="Y116" s="359"/>
      <c r="Z116" s="359"/>
      <c r="AA116" s="359"/>
      <c r="AB116" s="359"/>
      <c r="AC116" s="359"/>
      <c r="AD116" s="362"/>
    </row>
    <row r="117" spans="6:30" x14ac:dyDescent="0.25">
      <c r="F117" s="363"/>
      <c r="G117" s="363"/>
      <c r="H117" s="363"/>
      <c r="I117" s="363"/>
      <c r="J117" s="363"/>
      <c r="K117" s="363"/>
      <c r="L117" s="363"/>
      <c r="M117" s="364"/>
      <c r="N117" s="364"/>
      <c r="O117" s="364"/>
      <c r="P117" s="364"/>
      <c r="Q117" s="364"/>
      <c r="R117" s="364"/>
      <c r="S117" s="359"/>
      <c r="T117" s="359"/>
      <c r="U117" s="359"/>
      <c r="V117" s="359"/>
      <c r="W117" s="359"/>
      <c r="X117" s="359"/>
      <c r="Y117" s="359"/>
      <c r="Z117" s="359"/>
      <c r="AA117" s="359"/>
      <c r="AB117" s="359"/>
      <c r="AC117" s="359"/>
      <c r="AD117" s="362"/>
    </row>
    <row r="118" spans="6:30" x14ac:dyDescent="0.25">
      <c r="F118" s="363"/>
      <c r="G118" s="363"/>
      <c r="H118" s="363"/>
      <c r="I118" s="363"/>
      <c r="J118" s="363"/>
      <c r="K118" s="363"/>
      <c r="L118" s="363"/>
      <c r="M118" s="364"/>
      <c r="N118" s="364"/>
      <c r="O118" s="364"/>
      <c r="P118" s="364"/>
      <c r="Q118" s="364"/>
      <c r="R118" s="364"/>
      <c r="S118" s="359"/>
      <c r="T118" s="359"/>
      <c r="U118" s="359"/>
      <c r="V118" s="359"/>
      <c r="W118" s="359"/>
      <c r="X118" s="359"/>
      <c r="Y118" s="359"/>
      <c r="Z118" s="359"/>
      <c r="AA118" s="359"/>
      <c r="AB118" s="359"/>
      <c r="AC118" s="359"/>
      <c r="AD118" s="362"/>
    </row>
    <row r="119" spans="6:30" x14ac:dyDescent="0.25">
      <c r="F119" s="363"/>
      <c r="G119" s="363"/>
      <c r="H119" s="363"/>
      <c r="I119" s="363"/>
      <c r="J119" s="363"/>
      <c r="K119" s="363"/>
      <c r="L119" s="363"/>
      <c r="M119" s="364"/>
      <c r="N119" s="364"/>
      <c r="O119" s="364"/>
      <c r="P119" s="364"/>
      <c r="Q119" s="364"/>
      <c r="R119" s="364"/>
      <c r="S119" s="359"/>
      <c r="T119" s="359"/>
      <c r="U119" s="359"/>
      <c r="V119" s="359"/>
      <c r="W119" s="359"/>
      <c r="X119" s="359"/>
      <c r="Y119" s="359"/>
      <c r="Z119" s="359"/>
      <c r="AA119" s="359"/>
      <c r="AB119" s="359"/>
      <c r="AC119" s="359"/>
      <c r="AD119" s="362"/>
    </row>
    <row r="120" spans="6:30" x14ac:dyDescent="0.25">
      <c r="F120" s="363"/>
      <c r="G120" s="363"/>
      <c r="H120" s="363"/>
      <c r="I120" s="363"/>
      <c r="J120" s="363"/>
      <c r="K120" s="363"/>
      <c r="L120" s="363"/>
      <c r="M120" s="364"/>
      <c r="N120" s="364"/>
      <c r="O120" s="364"/>
      <c r="P120" s="364"/>
      <c r="Q120" s="364"/>
      <c r="R120" s="364"/>
      <c r="S120" s="359"/>
      <c r="T120" s="359"/>
      <c r="U120" s="359"/>
      <c r="V120" s="359"/>
      <c r="W120" s="359"/>
      <c r="X120" s="359"/>
      <c r="Y120" s="359"/>
      <c r="Z120" s="359"/>
      <c r="AA120" s="359"/>
      <c r="AB120" s="359"/>
      <c r="AC120" s="359"/>
      <c r="AD120" s="362"/>
    </row>
    <row r="121" spans="6:30" x14ac:dyDescent="0.25">
      <c r="F121" s="363"/>
      <c r="G121" s="363"/>
      <c r="H121" s="363"/>
      <c r="I121" s="363"/>
      <c r="J121" s="363"/>
      <c r="K121" s="363"/>
      <c r="L121" s="363"/>
      <c r="M121" s="364"/>
      <c r="N121" s="364"/>
      <c r="O121" s="364"/>
      <c r="P121" s="364"/>
      <c r="Q121" s="364"/>
      <c r="R121" s="364"/>
      <c r="S121" s="359"/>
      <c r="T121" s="359"/>
      <c r="U121" s="359"/>
      <c r="V121" s="359"/>
      <c r="W121" s="359"/>
      <c r="X121" s="359"/>
      <c r="Y121" s="359"/>
      <c r="Z121" s="359"/>
      <c r="AA121" s="359"/>
      <c r="AB121" s="359"/>
      <c r="AC121" s="359"/>
      <c r="AD121" s="362"/>
    </row>
    <row r="122" spans="6:30" x14ac:dyDescent="0.25">
      <c r="F122" s="363"/>
      <c r="G122" s="363"/>
      <c r="H122" s="363"/>
      <c r="I122" s="363"/>
      <c r="J122" s="363"/>
      <c r="K122" s="363"/>
      <c r="L122" s="363"/>
      <c r="M122" s="364"/>
      <c r="N122" s="364"/>
      <c r="O122" s="364"/>
      <c r="P122" s="364"/>
      <c r="Q122" s="364"/>
      <c r="R122" s="364"/>
      <c r="S122" s="359"/>
      <c r="T122" s="359"/>
      <c r="U122" s="359"/>
      <c r="V122" s="359"/>
      <c r="W122" s="359"/>
      <c r="X122" s="359"/>
      <c r="Y122" s="359"/>
      <c r="Z122" s="359"/>
      <c r="AA122" s="359"/>
      <c r="AB122" s="359"/>
      <c r="AC122" s="359"/>
      <c r="AD122" s="362"/>
    </row>
    <row r="123" spans="6:30" x14ac:dyDescent="0.25">
      <c r="F123" s="363"/>
      <c r="G123" s="363"/>
      <c r="H123" s="363"/>
      <c r="I123" s="363"/>
      <c r="J123" s="363"/>
      <c r="K123" s="363"/>
      <c r="L123" s="363"/>
      <c r="M123" s="364"/>
      <c r="N123" s="364"/>
      <c r="O123" s="364"/>
      <c r="P123" s="364"/>
      <c r="Q123" s="364"/>
      <c r="R123" s="364"/>
      <c r="S123" s="359"/>
      <c r="T123" s="359"/>
      <c r="U123" s="359"/>
      <c r="V123" s="359"/>
      <c r="W123" s="359"/>
      <c r="X123" s="359"/>
      <c r="Y123" s="359"/>
      <c r="Z123" s="359"/>
      <c r="AA123" s="359"/>
      <c r="AB123" s="359"/>
      <c r="AC123" s="359"/>
      <c r="AD123" s="362"/>
    </row>
    <row r="124" spans="6:30" x14ac:dyDescent="0.25">
      <c r="F124" s="363"/>
      <c r="G124" s="363"/>
      <c r="H124" s="363"/>
      <c r="I124" s="363"/>
      <c r="J124" s="363"/>
      <c r="K124" s="363"/>
      <c r="L124" s="363"/>
      <c r="M124" s="364"/>
      <c r="N124" s="364"/>
      <c r="O124" s="364"/>
      <c r="P124" s="364"/>
      <c r="Q124" s="364"/>
      <c r="R124" s="364"/>
      <c r="S124" s="359"/>
      <c r="T124" s="359"/>
      <c r="U124" s="359"/>
      <c r="V124" s="359"/>
      <c r="W124" s="359"/>
      <c r="X124" s="359"/>
      <c r="Y124" s="359"/>
      <c r="Z124" s="359"/>
      <c r="AA124" s="359"/>
      <c r="AB124" s="359"/>
      <c r="AC124" s="359"/>
      <c r="AD124" s="362"/>
    </row>
    <row r="125" spans="6:30" x14ac:dyDescent="0.25">
      <c r="F125" s="363"/>
      <c r="G125" s="363"/>
      <c r="H125" s="363"/>
      <c r="I125" s="363"/>
      <c r="J125" s="363"/>
      <c r="K125" s="363"/>
      <c r="L125" s="363"/>
      <c r="M125" s="364"/>
      <c r="N125" s="364"/>
      <c r="O125" s="364"/>
      <c r="P125" s="364"/>
      <c r="Q125" s="364"/>
      <c r="R125" s="364"/>
      <c r="S125" s="359"/>
      <c r="T125" s="359"/>
      <c r="U125" s="359"/>
      <c r="V125" s="359"/>
      <c r="W125" s="359"/>
      <c r="X125" s="359"/>
      <c r="Y125" s="359"/>
      <c r="Z125" s="359"/>
      <c r="AA125" s="359"/>
      <c r="AB125" s="359"/>
      <c r="AC125" s="359"/>
      <c r="AD125" s="362"/>
    </row>
    <row r="126" spans="6:30" x14ac:dyDescent="0.25">
      <c r="F126" s="363"/>
      <c r="G126" s="363"/>
      <c r="H126" s="363"/>
      <c r="I126" s="363"/>
      <c r="J126" s="363"/>
      <c r="K126" s="363"/>
      <c r="L126" s="363"/>
      <c r="M126" s="364"/>
      <c r="N126" s="364"/>
      <c r="O126" s="364"/>
      <c r="P126" s="364"/>
      <c r="Q126" s="364"/>
      <c r="R126" s="364"/>
      <c r="S126" s="359"/>
      <c r="T126" s="359"/>
      <c r="U126" s="359"/>
      <c r="V126" s="359"/>
      <c r="W126" s="359"/>
      <c r="X126" s="359"/>
      <c r="Y126" s="359"/>
      <c r="Z126" s="359"/>
      <c r="AA126" s="359"/>
      <c r="AB126" s="359"/>
      <c r="AC126" s="359"/>
      <c r="AD126" s="362"/>
    </row>
    <row r="127" spans="6:30" x14ac:dyDescent="0.25">
      <c r="F127" s="363"/>
      <c r="G127" s="363"/>
      <c r="H127" s="363"/>
      <c r="I127" s="363"/>
      <c r="J127" s="363"/>
      <c r="K127" s="363"/>
      <c r="L127" s="363"/>
      <c r="M127" s="364"/>
      <c r="N127" s="364"/>
      <c r="O127" s="364"/>
      <c r="P127" s="364"/>
      <c r="Q127" s="364"/>
      <c r="R127" s="364"/>
      <c r="S127" s="359"/>
      <c r="T127" s="359"/>
      <c r="U127" s="359"/>
      <c r="V127" s="359"/>
      <c r="W127" s="359"/>
      <c r="X127" s="359"/>
      <c r="Y127" s="359"/>
      <c r="Z127" s="359"/>
      <c r="AA127" s="359"/>
      <c r="AB127" s="359"/>
      <c r="AC127" s="359"/>
      <c r="AD127" s="362"/>
    </row>
    <row r="128" spans="6:30" x14ac:dyDescent="0.25">
      <c r="F128" s="363"/>
      <c r="G128" s="363"/>
      <c r="H128" s="363"/>
      <c r="I128" s="363"/>
      <c r="J128" s="363"/>
      <c r="K128" s="363"/>
      <c r="L128" s="363"/>
      <c r="M128" s="364"/>
      <c r="N128" s="364"/>
      <c r="O128" s="364"/>
      <c r="P128" s="364"/>
      <c r="Q128" s="364"/>
      <c r="R128" s="364"/>
      <c r="S128" s="359"/>
      <c r="T128" s="359"/>
      <c r="U128" s="359"/>
      <c r="V128" s="359"/>
      <c r="W128" s="359"/>
      <c r="X128" s="359"/>
      <c r="Y128" s="359"/>
      <c r="Z128" s="359"/>
      <c r="AA128" s="359"/>
      <c r="AB128" s="359"/>
      <c r="AC128" s="359"/>
      <c r="AD128" s="362"/>
    </row>
    <row r="129" spans="6:30" x14ac:dyDescent="0.25">
      <c r="F129" s="363"/>
      <c r="G129" s="363"/>
      <c r="H129" s="363"/>
      <c r="I129" s="363"/>
      <c r="J129" s="363"/>
      <c r="K129" s="363"/>
      <c r="L129" s="363"/>
      <c r="M129" s="364"/>
      <c r="N129" s="364"/>
      <c r="O129" s="364"/>
      <c r="P129" s="364"/>
      <c r="Q129" s="364"/>
      <c r="R129" s="364"/>
      <c r="S129" s="359"/>
      <c r="T129" s="359"/>
      <c r="U129" s="359"/>
      <c r="V129" s="359"/>
      <c r="W129" s="359"/>
      <c r="X129" s="359"/>
      <c r="Y129" s="359"/>
      <c r="Z129" s="359"/>
      <c r="AA129" s="359"/>
      <c r="AB129" s="359"/>
      <c r="AC129" s="359"/>
      <c r="AD129" s="362"/>
    </row>
    <row r="130" spans="6:30" x14ac:dyDescent="0.25">
      <c r="F130" s="363"/>
      <c r="G130" s="363"/>
      <c r="H130" s="363"/>
      <c r="I130" s="363"/>
      <c r="J130" s="363"/>
      <c r="K130" s="363"/>
      <c r="L130" s="363"/>
      <c r="M130" s="364"/>
      <c r="N130" s="364"/>
      <c r="O130" s="364"/>
      <c r="P130" s="364"/>
      <c r="Q130" s="364"/>
      <c r="R130" s="364"/>
      <c r="S130" s="359"/>
      <c r="T130" s="359"/>
      <c r="U130" s="359"/>
      <c r="V130" s="359"/>
      <c r="W130" s="359"/>
      <c r="X130" s="359"/>
      <c r="Y130" s="359"/>
      <c r="Z130" s="359"/>
      <c r="AA130" s="359"/>
      <c r="AB130" s="359"/>
      <c r="AC130" s="359"/>
      <c r="AD130" s="362"/>
    </row>
    <row r="131" spans="6:30" x14ac:dyDescent="0.25">
      <c r="F131" s="363"/>
      <c r="G131" s="363"/>
      <c r="H131" s="363"/>
      <c r="I131" s="363"/>
      <c r="J131" s="363"/>
      <c r="K131" s="363"/>
      <c r="L131" s="363"/>
      <c r="M131" s="364"/>
      <c r="N131" s="364"/>
      <c r="O131" s="364"/>
      <c r="P131" s="364"/>
      <c r="Q131" s="364"/>
      <c r="R131" s="364"/>
      <c r="S131" s="359"/>
      <c r="T131" s="359"/>
      <c r="U131" s="359"/>
      <c r="V131" s="359"/>
      <c r="W131" s="359"/>
      <c r="X131" s="359"/>
      <c r="Y131" s="359"/>
      <c r="Z131" s="359"/>
      <c r="AA131" s="359"/>
      <c r="AB131" s="359"/>
      <c r="AC131" s="359"/>
      <c r="AD131" s="362"/>
    </row>
    <row r="132" spans="6:30" x14ac:dyDescent="0.25">
      <c r="F132" s="363"/>
      <c r="G132" s="363"/>
      <c r="H132" s="363"/>
      <c r="I132" s="363"/>
      <c r="J132" s="363"/>
      <c r="K132" s="363"/>
      <c r="L132" s="363"/>
      <c r="M132" s="364"/>
      <c r="N132" s="364"/>
      <c r="O132" s="364"/>
      <c r="P132" s="364"/>
      <c r="Q132" s="364"/>
      <c r="R132" s="364"/>
      <c r="S132" s="359"/>
      <c r="T132" s="359"/>
      <c r="U132" s="359"/>
      <c r="V132" s="359"/>
      <c r="W132" s="359"/>
      <c r="X132" s="359"/>
      <c r="Y132" s="359"/>
      <c r="Z132" s="359"/>
      <c r="AA132" s="359"/>
      <c r="AB132" s="359"/>
      <c r="AC132" s="359"/>
      <c r="AD132" s="362"/>
    </row>
    <row r="133" spans="6:30" x14ac:dyDescent="0.25">
      <c r="F133" s="363"/>
      <c r="G133" s="363"/>
      <c r="H133" s="363"/>
      <c r="I133" s="363"/>
      <c r="J133" s="363"/>
      <c r="K133" s="363"/>
      <c r="L133" s="363"/>
      <c r="M133" s="364"/>
      <c r="N133" s="364"/>
      <c r="O133" s="364"/>
      <c r="P133" s="364"/>
      <c r="Q133" s="364"/>
      <c r="R133" s="364"/>
      <c r="S133" s="359"/>
      <c r="T133" s="359"/>
      <c r="U133" s="359"/>
      <c r="V133" s="359"/>
      <c r="W133" s="359"/>
      <c r="X133" s="359"/>
      <c r="Y133" s="359"/>
      <c r="Z133" s="359"/>
      <c r="AA133" s="359"/>
      <c r="AB133" s="359"/>
      <c r="AC133" s="359"/>
      <c r="AD133" s="362"/>
    </row>
    <row r="134" spans="6:30" x14ac:dyDescent="0.25">
      <c r="F134" s="363"/>
      <c r="G134" s="363"/>
      <c r="H134" s="363"/>
      <c r="I134" s="363"/>
      <c r="J134" s="363"/>
      <c r="K134" s="363"/>
      <c r="L134" s="363"/>
      <c r="M134" s="364"/>
      <c r="N134" s="364"/>
      <c r="O134" s="364"/>
      <c r="P134" s="364"/>
      <c r="Q134" s="364"/>
      <c r="R134" s="364"/>
      <c r="S134" s="359"/>
      <c r="T134" s="359"/>
      <c r="U134" s="359"/>
      <c r="V134" s="359"/>
      <c r="W134" s="359"/>
      <c r="X134" s="359"/>
      <c r="Y134" s="359"/>
      <c r="Z134" s="359"/>
      <c r="AA134" s="359"/>
      <c r="AB134" s="359"/>
      <c r="AC134" s="359"/>
      <c r="AD134" s="362"/>
    </row>
    <row r="135" spans="6:30" x14ac:dyDescent="0.25">
      <c r="F135" s="363"/>
      <c r="G135" s="363"/>
      <c r="H135" s="363"/>
      <c r="I135" s="363"/>
      <c r="J135" s="363"/>
      <c r="K135" s="363"/>
      <c r="L135" s="363"/>
      <c r="M135" s="364"/>
      <c r="N135" s="364"/>
      <c r="O135" s="364"/>
      <c r="P135" s="364"/>
      <c r="Q135" s="364"/>
      <c r="R135" s="364"/>
      <c r="S135" s="359"/>
      <c r="T135" s="359"/>
      <c r="U135" s="359"/>
      <c r="V135" s="359"/>
      <c r="W135" s="359"/>
      <c r="X135" s="359"/>
      <c r="Y135" s="359"/>
      <c r="Z135" s="359"/>
      <c r="AA135" s="359"/>
      <c r="AB135" s="359"/>
      <c r="AC135" s="359"/>
      <c r="AD135" s="362"/>
    </row>
    <row r="136" spans="6:30" x14ac:dyDescent="0.25">
      <c r="F136" s="363"/>
      <c r="G136" s="363"/>
      <c r="H136" s="363"/>
      <c r="I136" s="363"/>
      <c r="J136" s="363"/>
      <c r="K136" s="363"/>
      <c r="L136" s="363"/>
      <c r="M136" s="364"/>
      <c r="N136" s="364"/>
      <c r="O136" s="364"/>
      <c r="P136" s="364"/>
      <c r="Q136" s="364"/>
      <c r="R136" s="364"/>
      <c r="S136" s="359"/>
      <c r="T136" s="359"/>
      <c r="U136" s="359"/>
      <c r="V136" s="359"/>
      <c r="W136" s="359"/>
      <c r="X136" s="359"/>
      <c r="Y136" s="359"/>
      <c r="Z136" s="359"/>
      <c r="AA136" s="359"/>
      <c r="AB136" s="359"/>
      <c r="AC136" s="359"/>
      <c r="AD136" s="362"/>
    </row>
    <row r="137" spans="6:30" x14ac:dyDescent="0.25">
      <c r="F137" s="363"/>
      <c r="G137" s="363"/>
      <c r="H137" s="363"/>
      <c r="I137" s="363"/>
      <c r="J137" s="363"/>
      <c r="K137" s="363"/>
      <c r="L137" s="363"/>
      <c r="M137" s="364"/>
      <c r="N137" s="364"/>
      <c r="O137" s="364"/>
      <c r="P137" s="364"/>
      <c r="Q137" s="364"/>
      <c r="R137" s="364"/>
      <c r="S137" s="359"/>
      <c r="T137" s="359"/>
      <c r="U137" s="359"/>
      <c r="V137" s="359"/>
      <c r="W137" s="359"/>
      <c r="X137" s="359"/>
      <c r="Y137" s="359"/>
      <c r="Z137" s="359"/>
      <c r="AA137" s="359"/>
      <c r="AB137" s="359"/>
      <c r="AC137" s="359"/>
      <c r="AD137" s="362"/>
    </row>
    <row r="138" spans="6:30" x14ac:dyDescent="0.25">
      <c r="F138" s="363"/>
      <c r="G138" s="363"/>
      <c r="H138" s="363"/>
      <c r="I138" s="363"/>
      <c r="J138" s="363"/>
      <c r="K138" s="363"/>
      <c r="L138" s="363"/>
      <c r="M138" s="364"/>
      <c r="N138" s="364"/>
      <c r="O138" s="364"/>
      <c r="P138" s="364"/>
      <c r="Q138" s="364"/>
      <c r="R138" s="364"/>
      <c r="S138" s="359"/>
      <c r="T138" s="359"/>
      <c r="U138" s="359"/>
      <c r="V138" s="359"/>
      <c r="W138" s="359"/>
      <c r="X138" s="359"/>
      <c r="Y138" s="359"/>
      <c r="Z138" s="359"/>
      <c r="AA138" s="359"/>
      <c r="AB138" s="359"/>
      <c r="AC138" s="359"/>
      <c r="AD138" s="362"/>
    </row>
    <row r="139" spans="6:30" x14ac:dyDescent="0.25">
      <c r="F139" s="363"/>
      <c r="G139" s="363"/>
      <c r="H139" s="363"/>
      <c r="I139" s="363"/>
      <c r="J139" s="363"/>
      <c r="K139" s="363"/>
      <c r="L139" s="363"/>
      <c r="M139" s="364"/>
      <c r="N139" s="364"/>
      <c r="O139" s="364"/>
      <c r="P139" s="364"/>
      <c r="Q139" s="364"/>
      <c r="R139" s="364"/>
      <c r="S139" s="359"/>
      <c r="T139" s="359"/>
      <c r="U139" s="359"/>
      <c r="V139" s="359"/>
      <c r="W139" s="359"/>
      <c r="X139" s="359"/>
      <c r="Y139" s="359"/>
      <c r="Z139" s="359"/>
      <c r="AA139" s="359"/>
      <c r="AB139" s="359"/>
      <c r="AC139" s="359"/>
      <c r="AD139" s="362"/>
    </row>
    <row r="140" spans="6:30" x14ac:dyDescent="0.25">
      <c r="F140" s="363"/>
      <c r="G140" s="363"/>
      <c r="H140" s="363"/>
      <c r="I140" s="363"/>
      <c r="J140" s="363"/>
      <c r="K140" s="363"/>
      <c r="L140" s="363"/>
      <c r="M140" s="364"/>
      <c r="N140" s="364"/>
      <c r="O140" s="364"/>
      <c r="P140" s="364"/>
      <c r="Q140" s="364"/>
      <c r="R140" s="364"/>
      <c r="S140" s="359"/>
      <c r="T140" s="359"/>
      <c r="U140" s="359"/>
      <c r="V140" s="359"/>
      <c r="W140" s="359"/>
      <c r="X140" s="359"/>
      <c r="Y140" s="359"/>
      <c r="Z140" s="359"/>
      <c r="AA140" s="359"/>
      <c r="AB140" s="359"/>
      <c r="AC140" s="359"/>
      <c r="AD140" s="362"/>
    </row>
    <row r="141" spans="6:30" x14ac:dyDescent="0.25">
      <c r="F141" s="363"/>
      <c r="G141" s="363"/>
      <c r="H141" s="363"/>
      <c r="I141" s="363"/>
      <c r="J141" s="363"/>
      <c r="K141" s="363"/>
      <c r="L141" s="363"/>
      <c r="M141" s="364"/>
      <c r="N141" s="364"/>
      <c r="O141" s="364"/>
      <c r="P141" s="364"/>
      <c r="Q141" s="364"/>
      <c r="R141" s="364"/>
      <c r="S141" s="359"/>
      <c r="T141" s="359"/>
      <c r="U141" s="359"/>
      <c r="V141" s="359"/>
      <c r="W141" s="359"/>
      <c r="X141" s="359"/>
      <c r="Y141" s="359"/>
      <c r="Z141" s="359"/>
      <c r="AA141" s="359"/>
      <c r="AB141" s="359"/>
      <c r="AC141" s="359"/>
      <c r="AD141" s="362"/>
    </row>
    <row r="142" spans="6:30" x14ac:dyDescent="0.25">
      <c r="F142" s="363"/>
      <c r="G142" s="363"/>
      <c r="H142" s="363"/>
      <c r="I142" s="363"/>
      <c r="J142" s="363"/>
      <c r="K142" s="363"/>
      <c r="L142" s="363"/>
      <c r="M142" s="364"/>
      <c r="N142" s="364"/>
      <c r="O142" s="364"/>
      <c r="P142" s="364"/>
      <c r="Q142" s="364"/>
      <c r="R142" s="364"/>
      <c r="S142" s="359"/>
      <c r="T142" s="359"/>
      <c r="U142" s="359"/>
      <c r="V142" s="359"/>
      <c r="W142" s="359"/>
      <c r="X142" s="359"/>
      <c r="Y142" s="359"/>
      <c r="Z142" s="359"/>
      <c r="AA142" s="359"/>
      <c r="AB142" s="359"/>
      <c r="AC142" s="359"/>
      <c r="AD142" s="362"/>
    </row>
    <row r="143" spans="6:30" x14ac:dyDescent="0.25">
      <c r="F143" s="363"/>
      <c r="G143" s="363"/>
      <c r="H143" s="363"/>
      <c r="I143" s="363"/>
      <c r="J143" s="363"/>
      <c r="K143" s="363"/>
      <c r="L143" s="363"/>
      <c r="M143" s="364"/>
      <c r="N143" s="364"/>
      <c r="O143" s="364"/>
      <c r="P143" s="364"/>
      <c r="Q143" s="364"/>
      <c r="R143" s="364"/>
      <c r="S143" s="359"/>
      <c r="T143" s="359"/>
      <c r="U143" s="359"/>
      <c r="V143" s="359"/>
      <c r="W143" s="359"/>
      <c r="X143" s="359"/>
      <c r="Y143" s="359"/>
      <c r="Z143" s="359"/>
      <c r="AA143" s="359"/>
      <c r="AB143" s="359"/>
      <c r="AC143" s="359"/>
      <c r="AD143" s="362"/>
    </row>
    <row r="144" spans="6:30" x14ac:dyDescent="0.25">
      <c r="F144" s="363"/>
      <c r="G144" s="363"/>
      <c r="H144" s="363"/>
      <c r="I144" s="363"/>
      <c r="J144" s="363"/>
      <c r="K144" s="363"/>
      <c r="L144" s="363"/>
      <c r="M144" s="364"/>
      <c r="N144" s="364"/>
      <c r="O144" s="364"/>
      <c r="P144" s="364"/>
      <c r="Q144" s="364"/>
      <c r="R144" s="364"/>
      <c r="S144" s="359"/>
      <c r="T144" s="359"/>
      <c r="U144" s="359"/>
      <c r="V144" s="359"/>
      <c r="W144" s="359"/>
      <c r="X144" s="359"/>
      <c r="Y144" s="359"/>
      <c r="Z144" s="359"/>
      <c r="AA144" s="359"/>
      <c r="AB144" s="359"/>
      <c r="AC144" s="359"/>
      <c r="AD144" s="362"/>
    </row>
    <row r="145" spans="6:30" x14ac:dyDescent="0.25">
      <c r="F145" s="363"/>
      <c r="G145" s="363"/>
      <c r="H145" s="363"/>
      <c r="I145" s="363"/>
      <c r="J145" s="363"/>
      <c r="K145" s="363"/>
      <c r="L145" s="363"/>
      <c r="M145" s="364"/>
      <c r="N145" s="364"/>
      <c r="O145" s="364"/>
      <c r="P145" s="364"/>
      <c r="Q145" s="364"/>
      <c r="R145" s="364"/>
      <c r="S145" s="359"/>
      <c r="T145" s="359"/>
      <c r="U145" s="359"/>
      <c r="V145" s="359"/>
      <c r="W145" s="359"/>
      <c r="X145" s="359"/>
      <c r="Y145" s="359"/>
      <c r="Z145" s="359"/>
      <c r="AA145" s="359"/>
      <c r="AB145" s="359"/>
      <c r="AC145" s="359"/>
      <c r="AD145" s="362"/>
    </row>
    <row r="146" spans="6:30" x14ac:dyDescent="0.25">
      <c r="F146" s="363"/>
      <c r="G146" s="363"/>
      <c r="H146" s="363"/>
      <c r="I146" s="363"/>
      <c r="J146" s="363"/>
      <c r="K146" s="363"/>
      <c r="L146" s="363"/>
      <c r="M146" s="364"/>
      <c r="N146" s="364"/>
      <c r="O146" s="364"/>
      <c r="P146" s="364"/>
      <c r="Q146" s="364"/>
      <c r="R146" s="364"/>
      <c r="S146" s="359"/>
      <c r="T146" s="359"/>
      <c r="U146" s="359"/>
      <c r="V146" s="359"/>
      <c r="W146" s="359"/>
      <c r="X146" s="359"/>
      <c r="Y146" s="359"/>
      <c r="Z146" s="359"/>
      <c r="AA146" s="359"/>
      <c r="AB146" s="359"/>
      <c r="AC146" s="359"/>
      <c r="AD146" s="362"/>
    </row>
    <row r="147" spans="6:30" x14ac:dyDescent="0.25">
      <c r="F147" s="363"/>
      <c r="G147" s="363"/>
      <c r="H147" s="363"/>
      <c r="I147" s="363"/>
      <c r="J147" s="363"/>
      <c r="K147" s="363"/>
      <c r="L147" s="363"/>
      <c r="M147" s="364"/>
      <c r="N147" s="364"/>
      <c r="O147" s="364"/>
      <c r="P147" s="364"/>
      <c r="Q147" s="364"/>
      <c r="R147" s="364"/>
      <c r="S147" s="359"/>
      <c r="T147" s="359"/>
      <c r="U147" s="359"/>
      <c r="V147" s="359"/>
      <c r="W147" s="359"/>
      <c r="X147" s="359"/>
      <c r="Y147" s="359"/>
      <c r="Z147" s="359"/>
      <c r="AA147" s="359"/>
      <c r="AB147" s="359"/>
      <c r="AC147" s="359"/>
      <c r="AD147" s="362"/>
    </row>
    <row r="148" spans="6:30" x14ac:dyDescent="0.25">
      <c r="F148" s="363"/>
      <c r="G148" s="363"/>
      <c r="H148" s="363"/>
      <c r="I148" s="363"/>
      <c r="J148" s="363"/>
      <c r="K148" s="363"/>
      <c r="L148" s="363"/>
      <c r="M148" s="364"/>
      <c r="N148" s="364"/>
      <c r="O148" s="364"/>
      <c r="P148" s="364"/>
      <c r="Q148" s="364"/>
      <c r="R148" s="364"/>
      <c r="S148" s="359"/>
      <c r="T148" s="359"/>
      <c r="U148" s="359"/>
      <c r="V148" s="359"/>
      <c r="W148" s="359"/>
      <c r="X148" s="359"/>
      <c r="Y148" s="359"/>
      <c r="Z148" s="359"/>
      <c r="AA148" s="359"/>
      <c r="AB148" s="359"/>
      <c r="AC148" s="359"/>
      <c r="AD148" s="362"/>
    </row>
    <row r="149" spans="6:30" x14ac:dyDescent="0.25">
      <c r="F149" s="363"/>
      <c r="G149" s="363"/>
      <c r="H149" s="363"/>
      <c r="I149" s="363"/>
      <c r="J149" s="363"/>
      <c r="K149" s="363"/>
      <c r="L149" s="363"/>
      <c r="M149" s="364"/>
      <c r="N149" s="364"/>
      <c r="O149" s="364"/>
      <c r="P149" s="364"/>
      <c r="Q149" s="364"/>
      <c r="R149" s="364"/>
      <c r="S149" s="359"/>
      <c r="T149" s="359"/>
      <c r="U149" s="359"/>
      <c r="V149" s="359"/>
      <c r="W149" s="359"/>
      <c r="X149" s="359"/>
      <c r="Y149" s="359"/>
      <c r="Z149" s="359"/>
      <c r="AA149" s="359"/>
      <c r="AB149" s="359"/>
      <c r="AC149" s="359"/>
      <c r="AD149" s="362"/>
    </row>
    <row r="150" spans="6:30" x14ac:dyDescent="0.25">
      <c r="F150" s="363"/>
      <c r="G150" s="363"/>
      <c r="H150" s="363"/>
      <c r="I150" s="363"/>
      <c r="J150" s="363"/>
      <c r="K150" s="363"/>
      <c r="L150" s="363"/>
      <c r="M150" s="364"/>
      <c r="N150" s="364"/>
      <c r="O150" s="364"/>
      <c r="P150" s="364"/>
      <c r="Q150" s="364"/>
      <c r="R150" s="364"/>
      <c r="S150" s="359"/>
      <c r="T150" s="359"/>
      <c r="U150" s="359"/>
      <c r="V150" s="359"/>
      <c r="W150" s="359"/>
      <c r="X150" s="359"/>
      <c r="Y150" s="359"/>
      <c r="Z150" s="359"/>
      <c r="AA150" s="359"/>
      <c r="AB150" s="359"/>
      <c r="AC150" s="359"/>
      <c r="AD150" s="362"/>
    </row>
    <row r="151" spans="6:30" x14ac:dyDescent="0.25">
      <c r="F151" s="363"/>
      <c r="G151" s="363"/>
      <c r="H151" s="363"/>
      <c r="I151" s="363"/>
      <c r="J151" s="363"/>
      <c r="K151" s="363"/>
      <c r="L151" s="363"/>
      <c r="M151" s="364"/>
      <c r="N151" s="364"/>
      <c r="O151" s="364"/>
      <c r="P151" s="364"/>
      <c r="Q151" s="364"/>
      <c r="R151" s="364"/>
      <c r="S151" s="359"/>
      <c r="T151" s="359"/>
      <c r="U151" s="359"/>
      <c r="V151" s="359"/>
      <c r="W151" s="359"/>
      <c r="X151" s="359"/>
      <c r="Y151" s="359"/>
      <c r="Z151" s="359"/>
      <c r="AA151" s="359"/>
      <c r="AB151" s="359"/>
      <c r="AC151" s="359"/>
      <c r="AD151" s="362"/>
    </row>
    <row r="152" spans="6:30" x14ac:dyDescent="0.25">
      <c r="F152" s="363"/>
      <c r="G152" s="363"/>
      <c r="H152" s="363"/>
      <c r="I152" s="363"/>
      <c r="J152" s="363"/>
      <c r="K152" s="363"/>
      <c r="L152" s="363"/>
      <c r="M152" s="364"/>
      <c r="N152" s="364"/>
      <c r="O152" s="364"/>
      <c r="P152" s="364"/>
      <c r="Q152" s="364"/>
      <c r="R152" s="364"/>
      <c r="S152" s="359"/>
      <c r="T152" s="359"/>
      <c r="U152" s="359"/>
      <c r="V152" s="359"/>
      <c r="W152" s="359"/>
      <c r="X152" s="359"/>
      <c r="Y152" s="359"/>
      <c r="Z152" s="359"/>
      <c r="AA152" s="359"/>
      <c r="AB152" s="359"/>
      <c r="AC152" s="359"/>
      <c r="AD152" s="362"/>
    </row>
    <row r="153" spans="6:30" x14ac:dyDescent="0.25">
      <c r="F153" s="363"/>
      <c r="G153" s="363"/>
      <c r="H153" s="363"/>
      <c r="I153" s="363"/>
      <c r="J153" s="363"/>
      <c r="K153" s="363"/>
      <c r="L153" s="363"/>
      <c r="M153" s="364"/>
      <c r="N153" s="364"/>
      <c r="O153" s="364"/>
      <c r="P153" s="364"/>
      <c r="Q153" s="364"/>
      <c r="R153" s="364"/>
      <c r="S153" s="359"/>
      <c r="T153" s="359"/>
      <c r="U153" s="359"/>
      <c r="V153" s="359"/>
      <c r="W153" s="359"/>
      <c r="X153" s="359"/>
      <c r="Y153" s="359"/>
      <c r="Z153" s="359"/>
      <c r="AA153" s="359"/>
      <c r="AB153" s="359"/>
      <c r="AC153" s="359"/>
      <c r="AD153" s="362"/>
    </row>
    <row r="154" spans="6:30" x14ac:dyDescent="0.25">
      <c r="F154" s="363"/>
      <c r="G154" s="363"/>
      <c r="H154" s="363"/>
      <c r="I154" s="363"/>
      <c r="J154" s="363"/>
      <c r="K154" s="363"/>
      <c r="L154" s="363"/>
      <c r="M154" s="364"/>
      <c r="N154" s="364"/>
      <c r="O154" s="364"/>
      <c r="P154" s="364"/>
      <c r="Q154" s="364"/>
      <c r="R154" s="364"/>
      <c r="S154" s="359"/>
      <c r="T154" s="359"/>
      <c r="U154" s="359"/>
      <c r="V154" s="359"/>
      <c r="W154" s="359"/>
      <c r="X154" s="359"/>
      <c r="Y154" s="359"/>
      <c r="Z154" s="359"/>
      <c r="AA154" s="359"/>
      <c r="AB154" s="359"/>
      <c r="AC154" s="359"/>
      <c r="AD154" s="362"/>
    </row>
    <row r="155" spans="6:30" x14ac:dyDescent="0.25">
      <c r="F155" s="363"/>
      <c r="G155" s="363"/>
      <c r="H155" s="363"/>
      <c r="I155" s="363"/>
      <c r="J155" s="363"/>
      <c r="K155" s="363"/>
      <c r="L155" s="363"/>
      <c r="M155" s="364"/>
      <c r="N155" s="364"/>
      <c r="O155" s="364"/>
      <c r="P155" s="364"/>
      <c r="Q155" s="364"/>
      <c r="R155" s="364"/>
      <c r="S155" s="359"/>
      <c r="T155" s="359"/>
      <c r="U155" s="359"/>
      <c r="V155" s="359"/>
      <c r="W155" s="359"/>
      <c r="X155" s="359"/>
      <c r="Y155" s="359"/>
      <c r="Z155" s="359"/>
      <c r="AA155" s="359"/>
      <c r="AB155" s="359"/>
      <c r="AC155" s="359"/>
      <c r="AD155" s="362"/>
    </row>
    <row r="156" spans="6:30" x14ac:dyDescent="0.25">
      <c r="F156" s="363"/>
      <c r="G156" s="363"/>
      <c r="H156" s="363"/>
      <c r="I156" s="363"/>
      <c r="J156" s="363"/>
      <c r="K156" s="363"/>
      <c r="L156" s="363"/>
      <c r="M156" s="364"/>
      <c r="N156" s="364"/>
      <c r="O156" s="364"/>
      <c r="P156" s="364"/>
      <c r="Q156" s="364"/>
      <c r="R156" s="364"/>
      <c r="S156" s="359"/>
      <c r="T156" s="359"/>
      <c r="U156" s="359"/>
      <c r="V156" s="359"/>
      <c r="W156" s="359"/>
      <c r="X156" s="359"/>
      <c r="Y156" s="359"/>
      <c r="Z156" s="359"/>
      <c r="AA156" s="359"/>
      <c r="AB156" s="359"/>
      <c r="AC156" s="359"/>
      <c r="AD156" s="362"/>
    </row>
    <row r="157" spans="6:30" x14ac:dyDescent="0.25">
      <c r="F157" s="363"/>
      <c r="G157" s="363"/>
      <c r="H157" s="363"/>
      <c r="I157" s="363"/>
      <c r="J157" s="363"/>
      <c r="K157" s="363"/>
      <c r="L157" s="363"/>
      <c r="M157" s="364"/>
      <c r="N157" s="364"/>
      <c r="O157" s="364"/>
      <c r="P157" s="364"/>
      <c r="Q157" s="364"/>
      <c r="R157" s="364"/>
      <c r="S157" s="359"/>
      <c r="T157" s="359"/>
      <c r="U157" s="359"/>
      <c r="V157" s="359"/>
      <c r="W157" s="359"/>
      <c r="X157" s="359"/>
      <c r="Y157" s="359"/>
      <c r="Z157" s="359"/>
      <c r="AA157" s="359"/>
      <c r="AB157" s="359"/>
      <c r="AC157" s="359"/>
      <c r="AD157" s="362"/>
    </row>
    <row r="158" spans="6:30" x14ac:dyDescent="0.25">
      <c r="F158" s="363"/>
      <c r="G158" s="363"/>
      <c r="H158" s="363"/>
      <c r="I158" s="363"/>
      <c r="J158" s="363"/>
      <c r="K158" s="363"/>
      <c r="L158" s="363"/>
      <c r="M158" s="364"/>
      <c r="N158" s="364"/>
      <c r="O158" s="364"/>
      <c r="P158" s="364"/>
      <c r="Q158" s="364"/>
      <c r="R158" s="364"/>
      <c r="S158" s="359"/>
      <c r="T158" s="359"/>
      <c r="U158" s="359"/>
      <c r="V158" s="359"/>
      <c r="W158" s="359"/>
      <c r="X158" s="359"/>
      <c r="Y158" s="359"/>
      <c r="Z158" s="359"/>
      <c r="AA158" s="359"/>
      <c r="AB158" s="359"/>
      <c r="AC158" s="359"/>
      <c r="AD158" s="362"/>
    </row>
    <row r="159" spans="6:30" x14ac:dyDescent="0.25">
      <c r="F159" s="363"/>
      <c r="G159" s="363"/>
      <c r="H159" s="363"/>
      <c r="I159" s="363"/>
      <c r="J159" s="363"/>
      <c r="K159" s="363"/>
      <c r="L159" s="363"/>
      <c r="M159" s="364"/>
      <c r="N159" s="364"/>
      <c r="O159" s="364"/>
      <c r="P159" s="364"/>
      <c r="Q159" s="364"/>
      <c r="R159" s="364"/>
      <c r="S159" s="359"/>
      <c r="T159" s="359"/>
      <c r="U159" s="359"/>
      <c r="V159" s="359"/>
      <c r="W159" s="359"/>
      <c r="X159" s="359"/>
      <c r="Y159" s="359"/>
      <c r="Z159" s="359"/>
      <c r="AA159" s="359"/>
      <c r="AB159" s="359"/>
      <c r="AC159" s="359"/>
      <c r="AD159" s="362"/>
    </row>
    <row r="160" spans="6:30" x14ac:dyDescent="0.25">
      <c r="F160" s="363"/>
      <c r="G160" s="363"/>
      <c r="H160" s="363"/>
      <c r="I160" s="363"/>
      <c r="J160" s="363"/>
      <c r="K160" s="363"/>
      <c r="L160" s="363"/>
      <c r="M160" s="364"/>
      <c r="N160" s="364"/>
      <c r="O160" s="364"/>
      <c r="P160" s="364"/>
      <c r="Q160" s="364"/>
      <c r="R160" s="364"/>
      <c r="S160" s="359"/>
      <c r="T160" s="359"/>
      <c r="U160" s="359"/>
      <c r="V160" s="359"/>
      <c r="W160" s="359"/>
      <c r="X160" s="359"/>
      <c r="Y160" s="359"/>
      <c r="Z160" s="359"/>
      <c r="AA160" s="359"/>
      <c r="AB160" s="359"/>
      <c r="AC160" s="359"/>
      <c r="AD160" s="362"/>
    </row>
    <row r="161" spans="6:30" x14ac:dyDescent="0.25">
      <c r="F161" s="363"/>
      <c r="G161" s="363"/>
      <c r="H161" s="363"/>
      <c r="I161" s="363"/>
      <c r="J161" s="363"/>
      <c r="K161" s="363"/>
      <c r="L161" s="363"/>
      <c r="M161" s="364"/>
      <c r="N161" s="364"/>
      <c r="O161" s="364"/>
      <c r="P161" s="364"/>
      <c r="Q161" s="364"/>
      <c r="R161" s="364"/>
      <c r="S161" s="359"/>
      <c r="T161" s="359"/>
      <c r="U161" s="359"/>
      <c r="V161" s="359"/>
      <c r="W161" s="359"/>
      <c r="X161" s="359"/>
      <c r="Y161" s="359"/>
      <c r="Z161" s="359"/>
      <c r="AA161" s="359"/>
      <c r="AB161" s="359"/>
      <c r="AC161" s="359"/>
      <c r="AD161" s="362"/>
    </row>
    <row r="162" spans="6:30" x14ac:dyDescent="0.25">
      <c r="F162" s="363"/>
      <c r="G162" s="363"/>
      <c r="H162" s="363"/>
      <c r="I162" s="363"/>
      <c r="J162" s="363"/>
      <c r="K162" s="363"/>
      <c r="L162" s="363"/>
      <c r="M162" s="364"/>
      <c r="N162" s="364"/>
      <c r="O162" s="364"/>
      <c r="P162" s="364"/>
      <c r="Q162" s="364"/>
      <c r="R162" s="364"/>
      <c r="S162" s="359"/>
      <c r="T162" s="359"/>
      <c r="U162" s="359"/>
      <c r="V162" s="359"/>
      <c r="W162" s="359"/>
      <c r="X162" s="359"/>
      <c r="Y162" s="359"/>
      <c r="Z162" s="359"/>
      <c r="AA162" s="359"/>
      <c r="AB162" s="359"/>
      <c r="AC162" s="359"/>
      <c r="AD162" s="362"/>
    </row>
    <row r="163" spans="6:30" x14ac:dyDescent="0.25">
      <c r="F163" s="363"/>
      <c r="G163" s="363"/>
      <c r="H163" s="363"/>
      <c r="I163" s="363"/>
      <c r="J163" s="363"/>
      <c r="K163" s="363"/>
      <c r="L163" s="363"/>
      <c r="M163" s="364"/>
      <c r="N163" s="364"/>
      <c r="O163" s="364"/>
      <c r="P163" s="364"/>
      <c r="Q163" s="364"/>
      <c r="R163" s="364"/>
      <c r="S163" s="359"/>
      <c r="T163" s="359"/>
      <c r="U163" s="359"/>
      <c r="V163" s="359"/>
      <c r="W163" s="359"/>
      <c r="X163" s="359"/>
      <c r="Y163" s="359"/>
      <c r="Z163" s="359"/>
      <c r="AA163" s="359"/>
      <c r="AB163" s="359"/>
      <c r="AC163" s="359"/>
      <c r="AD163" s="362"/>
    </row>
    <row r="164" spans="6:30" x14ac:dyDescent="0.25">
      <c r="F164" s="363"/>
      <c r="G164" s="363"/>
      <c r="H164" s="363"/>
      <c r="I164" s="363"/>
      <c r="J164" s="363"/>
      <c r="K164" s="363"/>
      <c r="L164" s="363"/>
      <c r="M164" s="364"/>
      <c r="N164" s="364"/>
      <c r="O164" s="364"/>
      <c r="P164" s="364"/>
      <c r="Q164" s="364"/>
      <c r="R164" s="364"/>
      <c r="S164" s="359"/>
      <c r="T164" s="359"/>
      <c r="U164" s="359"/>
      <c r="V164" s="359"/>
      <c r="W164" s="359"/>
      <c r="X164" s="359"/>
      <c r="Y164" s="359"/>
      <c r="Z164" s="359"/>
      <c r="AA164" s="359"/>
      <c r="AB164" s="359"/>
      <c r="AC164" s="359"/>
      <c r="AD164" s="362"/>
    </row>
    <row r="165" spans="6:30" x14ac:dyDescent="0.25">
      <c r="F165" s="363"/>
      <c r="G165" s="363"/>
      <c r="H165" s="363"/>
      <c r="I165" s="363"/>
      <c r="J165" s="363"/>
      <c r="K165" s="363"/>
      <c r="L165" s="363"/>
      <c r="M165" s="364"/>
      <c r="N165" s="364"/>
      <c r="O165" s="364"/>
      <c r="P165" s="364"/>
      <c r="Q165" s="364"/>
      <c r="R165" s="364"/>
      <c r="S165" s="359"/>
      <c r="T165" s="359"/>
      <c r="U165" s="359"/>
      <c r="V165" s="359"/>
      <c r="W165" s="359"/>
      <c r="X165" s="359"/>
      <c r="Y165" s="359"/>
      <c r="Z165" s="359"/>
      <c r="AA165" s="359"/>
      <c r="AB165" s="359"/>
      <c r="AC165" s="359"/>
      <c r="AD165" s="362"/>
    </row>
    <row r="166" spans="6:30" x14ac:dyDescent="0.25">
      <c r="F166" s="363"/>
      <c r="G166" s="363"/>
      <c r="H166" s="363"/>
      <c r="I166" s="363"/>
      <c r="J166" s="363"/>
      <c r="K166" s="363"/>
      <c r="L166" s="363"/>
      <c r="M166" s="364"/>
      <c r="N166" s="364"/>
      <c r="O166" s="364"/>
      <c r="P166" s="364"/>
      <c r="Q166" s="364"/>
      <c r="R166" s="364"/>
      <c r="S166" s="359"/>
      <c r="T166" s="359"/>
      <c r="U166" s="359"/>
      <c r="V166" s="359"/>
      <c r="W166" s="359"/>
      <c r="X166" s="359"/>
      <c r="Y166" s="359"/>
      <c r="Z166" s="359"/>
      <c r="AA166" s="359"/>
      <c r="AB166" s="359"/>
      <c r="AC166" s="359"/>
      <c r="AD166" s="362"/>
    </row>
    <row r="167" spans="6:30" x14ac:dyDescent="0.25">
      <c r="F167" s="363"/>
      <c r="G167" s="363"/>
      <c r="H167" s="363"/>
      <c r="I167" s="363"/>
      <c r="J167" s="363"/>
      <c r="K167" s="363"/>
      <c r="L167" s="363"/>
      <c r="M167" s="364"/>
      <c r="N167" s="364"/>
      <c r="O167" s="364"/>
      <c r="P167" s="364"/>
      <c r="Q167" s="364"/>
      <c r="R167" s="364"/>
      <c r="S167" s="359"/>
      <c r="T167" s="359"/>
      <c r="U167" s="359"/>
      <c r="V167" s="359"/>
      <c r="W167" s="359"/>
      <c r="X167" s="359"/>
      <c r="Y167" s="359"/>
      <c r="Z167" s="359"/>
      <c r="AA167" s="359"/>
      <c r="AB167" s="359"/>
      <c r="AC167" s="359"/>
      <c r="AD167" s="362"/>
    </row>
    <row r="168" spans="6:30" x14ac:dyDescent="0.25">
      <c r="F168" s="363"/>
      <c r="G168" s="363"/>
      <c r="H168" s="363"/>
      <c r="I168" s="363"/>
      <c r="J168" s="363"/>
      <c r="K168" s="363"/>
      <c r="L168" s="363"/>
      <c r="M168" s="364"/>
      <c r="N168" s="364"/>
      <c r="O168" s="364"/>
      <c r="P168" s="364"/>
      <c r="Q168" s="364"/>
      <c r="R168" s="364"/>
      <c r="S168" s="359"/>
      <c r="T168" s="359"/>
      <c r="U168" s="359"/>
      <c r="V168" s="359"/>
      <c r="W168" s="359"/>
      <c r="X168" s="359"/>
      <c r="Y168" s="359"/>
      <c r="Z168" s="359"/>
      <c r="AA168" s="359"/>
      <c r="AB168" s="359"/>
      <c r="AC168" s="359"/>
      <c r="AD168" s="362"/>
    </row>
    <row r="169" spans="6:30" x14ac:dyDescent="0.25">
      <c r="F169" s="363"/>
      <c r="G169" s="363"/>
      <c r="H169" s="363"/>
      <c r="I169" s="363"/>
      <c r="J169" s="363"/>
      <c r="K169" s="363"/>
      <c r="L169" s="363"/>
      <c r="M169" s="364"/>
      <c r="N169" s="364"/>
      <c r="O169" s="364"/>
      <c r="P169" s="364"/>
      <c r="Q169" s="364"/>
      <c r="R169" s="364"/>
      <c r="S169" s="359"/>
      <c r="T169" s="359"/>
      <c r="U169" s="359"/>
      <c r="V169" s="359"/>
      <c r="W169" s="359"/>
      <c r="X169" s="359"/>
      <c r="Y169" s="359"/>
      <c r="Z169" s="359"/>
      <c r="AA169" s="359"/>
      <c r="AB169" s="359"/>
      <c r="AC169" s="359"/>
      <c r="AD169" s="362"/>
    </row>
    <row r="170" spans="6:30" x14ac:dyDescent="0.25">
      <c r="F170" s="363"/>
      <c r="G170" s="363"/>
      <c r="H170" s="363"/>
      <c r="I170" s="363"/>
      <c r="J170" s="363"/>
      <c r="K170" s="363"/>
      <c r="L170" s="363"/>
      <c r="M170" s="364"/>
      <c r="N170" s="364"/>
      <c r="O170" s="364"/>
      <c r="P170" s="364"/>
      <c r="Q170" s="364"/>
      <c r="R170" s="364"/>
      <c r="S170" s="359"/>
      <c r="T170" s="359"/>
      <c r="U170" s="359"/>
      <c r="V170" s="359"/>
      <c r="W170" s="359"/>
      <c r="X170" s="359"/>
      <c r="Y170" s="359"/>
      <c r="Z170" s="359"/>
      <c r="AA170" s="359"/>
      <c r="AB170" s="359"/>
      <c r="AC170" s="359"/>
      <c r="AD170" s="362"/>
    </row>
    <row r="171" spans="6:30" x14ac:dyDescent="0.25">
      <c r="F171" s="363"/>
      <c r="G171" s="363"/>
      <c r="H171" s="363"/>
      <c r="I171" s="363"/>
      <c r="J171" s="363"/>
      <c r="K171" s="363"/>
      <c r="L171" s="363"/>
      <c r="M171" s="364"/>
      <c r="N171" s="364"/>
      <c r="O171" s="364"/>
      <c r="P171" s="364"/>
      <c r="Q171" s="364"/>
      <c r="R171" s="364"/>
      <c r="S171" s="359"/>
      <c r="T171" s="359"/>
      <c r="U171" s="359"/>
      <c r="V171" s="359"/>
      <c r="W171" s="359"/>
      <c r="X171" s="359"/>
      <c r="Y171" s="359"/>
      <c r="Z171" s="359"/>
      <c r="AA171" s="359"/>
      <c r="AB171" s="359"/>
      <c r="AC171" s="359"/>
      <c r="AD171" s="362"/>
    </row>
    <row r="172" spans="6:30" x14ac:dyDescent="0.25">
      <c r="F172" s="363"/>
      <c r="G172" s="363"/>
      <c r="H172" s="363"/>
      <c r="I172" s="363"/>
      <c r="J172" s="363"/>
      <c r="K172" s="363"/>
      <c r="L172" s="363"/>
      <c r="M172" s="364"/>
      <c r="N172" s="364"/>
      <c r="O172" s="364"/>
      <c r="P172" s="364"/>
      <c r="Q172" s="364"/>
      <c r="R172" s="364"/>
      <c r="S172" s="359"/>
      <c r="T172" s="359"/>
      <c r="U172" s="359"/>
      <c r="V172" s="359"/>
      <c r="W172" s="359"/>
      <c r="X172" s="359"/>
      <c r="Y172" s="359"/>
      <c r="Z172" s="359"/>
      <c r="AA172" s="359"/>
      <c r="AB172" s="359"/>
      <c r="AC172" s="359"/>
      <c r="AD172" s="362"/>
    </row>
    <row r="173" spans="6:30" x14ac:dyDescent="0.25">
      <c r="F173" s="363"/>
      <c r="G173" s="363"/>
      <c r="H173" s="363"/>
      <c r="I173" s="363"/>
      <c r="J173" s="363"/>
      <c r="K173" s="363"/>
      <c r="L173" s="363"/>
      <c r="M173" s="364"/>
      <c r="N173" s="364"/>
      <c r="O173" s="364"/>
      <c r="P173" s="364"/>
      <c r="Q173" s="364"/>
      <c r="R173" s="364"/>
      <c r="S173" s="359"/>
      <c r="T173" s="359"/>
      <c r="U173" s="359"/>
      <c r="V173" s="359"/>
      <c r="W173" s="359"/>
      <c r="X173" s="359"/>
      <c r="Y173" s="359"/>
      <c r="Z173" s="359"/>
      <c r="AA173" s="359"/>
      <c r="AB173" s="359"/>
      <c r="AC173" s="359"/>
      <c r="AD173" s="362"/>
    </row>
    <row r="174" spans="6:30" x14ac:dyDescent="0.25">
      <c r="F174" s="363"/>
      <c r="G174" s="363"/>
      <c r="H174" s="363"/>
      <c r="I174" s="363"/>
      <c r="J174" s="363"/>
      <c r="K174" s="363"/>
      <c r="L174" s="363"/>
      <c r="M174" s="364"/>
      <c r="N174" s="364"/>
      <c r="O174" s="364"/>
      <c r="P174" s="364"/>
      <c r="Q174" s="364"/>
      <c r="R174" s="364"/>
      <c r="S174" s="359"/>
      <c r="T174" s="359"/>
      <c r="U174" s="359"/>
      <c r="V174" s="359"/>
      <c r="W174" s="359"/>
      <c r="X174" s="359"/>
      <c r="Y174" s="359"/>
      <c r="Z174" s="359"/>
      <c r="AA174" s="359"/>
      <c r="AB174" s="359"/>
      <c r="AC174" s="359"/>
      <c r="AD174" s="362"/>
    </row>
    <row r="175" spans="6:30" x14ac:dyDescent="0.25">
      <c r="F175" s="363"/>
      <c r="G175" s="363"/>
      <c r="H175" s="363"/>
      <c r="I175" s="363"/>
      <c r="J175" s="363"/>
      <c r="K175" s="363"/>
      <c r="L175" s="363"/>
      <c r="M175" s="364"/>
      <c r="N175" s="364"/>
      <c r="O175" s="364"/>
      <c r="P175" s="364"/>
      <c r="Q175" s="364"/>
      <c r="R175" s="364"/>
      <c r="S175" s="359"/>
      <c r="T175" s="359"/>
      <c r="U175" s="359"/>
      <c r="V175" s="359"/>
      <c r="W175" s="359"/>
      <c r="X175" s="359"/>
      <c r="Y175" s="359"/>
      <c r="Z175" s="359"/>
      <c r="AA175" s="359"/>
      <c r="AB175" s="359"/>
      <c r="AC175" s="359"/>
      <c r="AD175" s="362"/>
    </row>
    <row r="176" spans="6:30" x14ac:dyDescent="0.25">
      <c r="F176" s="363"/>
      <c r="G176" s="363"/>
      <c r="H176" s="363"/>
      <c r="I176" s="363"/>
      <c r="J176" s="363"/>
      <c r="K176" s="363"/>
      <c r="L176" s="363"/>
      <c r="M176" s="364"/>
      <c r="N176" s="364"/>
      <c r="O176" s="364"/>
      <c r="P176" s="364"/>
      <c r="Q176" s="364"/>
      <c r="R176" s="364"/>
      <c r="S176" s="359"/>
      <c r="T176" s="359"/>
      <c r="U176" s="359"/>
      <c r="V176" s="359"/>
      <c r="W176" s="359"/>
      <c r="X176" s="359"/>
      <c r="Y176" s="359"/>
      <c r="Z176" s="359"/>
      <c r="AA176" s="359"/>
      <c r="AB176" s="359"/>
      <c r="AC176" s="359"/>
      <c r="AD176" s="362"/>
    </row>
    <row r="177" spans="6:30" x14ac:dyDescent="0.25">
      <c r="F177" s="363"/>
      <c r="G177" s="363"/>
      <c r="H177" s="363"/>
      <c r="I177" s="363"/>
      <c r="J177" s="363"/>
      <c r="K177" s="363"/>
      <c r="L177" s="363"/>
      <c r="M177" s="364"/>
      <c r="N177" s="364"/>
      <c r="O177" s="364"/>
      <c r="P177" s="364"/>
      <c r="Q177" s="364"/>
      <c r="R177" s="364"/>
      <c r="S177" s="359"/>
      <c r="T177" s="359"/>
      <c r="U177" s="359"/>
      <c r="V177" s="359"/>
      <c r="W177" s="359"/>
      <c r="X177" s="359"/>
      <c r="Y177" s="359"/>
      <c r="Z177" s="359"/>
      <c r="AA177" s="359"/>
      <c r="AB177" s="359"/>
      <c r="AC177" s="359"/>
      <c r="AD177" s="362"/>
    </row>
    <row r="178" spans="6:30" x14ac:dyDescent="0.25">
      <c r="F178" s="363"/>
      <c r="G178" s="363"/>
      <c r="H178" s="363"/>
      <c r="I178" s="363"/>
      <c r="J178" s="363"/>
      <c r="K178" s="363"/>
      <c r="L178" s="363"/>
      <c r="M178" s="364"/>
      <c r="N178" s="364"/>
      <c r="O178" s="364"/>
      <c r="P178" s="364"/>
      <c r="Q178" s="364"/>
      <c r="R178" s="364"/>
      <c r="S178" s="359"/>
      <c r="T178" s="359"/>
      <c r="U178" s="359"/>
      <c r="V178" s="359"/>
      <c r="W178" s="359"/>
      <c r="X178" s="359"/>
      <c r="Y178" s="359"/>
      <c r="Z178" s="359"/>
      <c r="AA178" s="359"/>
      <c r="AB178" s="359"/>
      <c r="AC178" s="359"/>
      <c r="AD178" s="362"/>
    </row>
    <row r="179" spans="6:30" x14ac:dyDescent="0.25">
      <c r="F179" s="363"/>
      <c r="G179" s="363"/>
      <c r="H179" s="363"/>
      <c r="I179" s="363"/>
      <c r="J179" s="363"/>
      <c r="K179" s="363"/>
      <c r="L179" s="363"/>
      <c r="M179" s="364"/>
      <c r="N179" s="364"/>
      <c r="O179" s="364"/>
      <c r="P179" s="364"/>
      <c r="Q179" s="364"/>
      <c r="R179" s="364"/>
      <c r="S179" s="359"/>
      <c r="T179" s="359"/>
      <c r="U179" s="359"/>
      <c r="V179" s="359"/>
      <c r="W179" s="359"/>
      <c r="X179" s="359"/>
      <c r="Y179" s="359"/>
      <c r="Z179" s="359"/>
      <c r="AA179" s="359"/>
      <c r="AB179" s="359"/>
      <c r="AC179" s="359"/>
      <c r="AD179" s="362"/>
    </row>
    <row r="180" spans="6:30" x14ac:dyDescent="0.25">
      <c r="F180" s="363"/>
      <c r="G180" s="363"/>
      <c r="H180" s="363"/>
      <c r="I180" s="363"/>
      <c r="J180" s="363"/>
      <c r="K180" s="363"/>
      <c r="L180" s="363"/>
      <c r="M180" s="364"/>
      <c r="N180" s="364"/>
      <c r="O180" s="364"/>
      <c r="P180" s="364"/>
      <c r="Q180" s="364"/>
      <c r="R180" s="364"/>
      <c r="S180" s="359"/>
      <c r="T180" s="359"/>
      <c r="U180" s="359"/>
      <c r="V180" s="359"/>
      <c r="W180" s="359"/>
      <c r="X180" s="359"/>
      <c r="Y180" s="359"/>
      <c r="Z180" s="359"/>
      <c r="AA180" s="359"/>
      <c r="AB180" s="359"/>
      <c r="AC180" s="359"/>
      <c r="AD180" s="362"/>
    </row>
    <row r="181" spans="6:30" x14ac:dyDescent="0.25">
      <c r="F181" s="363"/>
      <c r="G181" s="363"/>
      <c r="H181" s="363"/>
      <c r="I181" s="363"/>
      <c r="J181" s="363"/>
      <c r="K181" s="363"/>
      <c r="L181" s="363"/>
      <c r="M181" s="364"/>
      <c r="N181" s="364"/>
      <c r="O181" s="364"/>
      <c r="P181" s="364"/>
      <c r="Q181" s="364"/>
      <c r="R181" s="364"/>
      <c r="S181" s="359"/>
      <c r="T181" s="359"/>
      <c r="U181" s="359"/>
      <c r="V181" s="359"/>
      <c r="W181" s="359"/>
      <c r="X181" s="359"/>
      <c r="Y181" s="359"/>
      <c r="Z181" s="359"/>
      <c r="AA181" s="359"/>
      <c r="AB181" s="359"/>
      <c r="AC181" s="359"/>
      <c r="AD181" s="362"/>
    </row>
    <row r="182" spans="6:30" x14ac:dyDescent="0.25">
      <c r="F182" s="363"/>
      <c r="G182" s="363"/>
      <c r="H182" s="363"/>
      <c r="I182" s="363"/>
      <c r="J182" s="363"/>
      <c r="K182" s="363"/>
      <c r="L182" s="363"/>
      <c r="M182" s="364"/>
      <c r="N182" s="364"/>
      <c r="O182" s="364"/>
      <c r="P182" s="364"/>
      <c r="Q182" s="364"/>
      <c r="R182" s="364"/>
      <c r="S182" s="359"/>
      <c r="T182" s="359"/>
      <c r="U182" s="359"/>
      <c r="V182" s="359"/>
      <c r="W182" s="359"/>
      <c r="X182" s="359"/>
      <c r="Y182" s="359"/>
      <c r="Z182" s="359"/>
      <c r="AA182" s="359"/>
      <c r="AB182" s="359"/>
      <c r="AC182" s="359"/>
      <c r="AD182" s="362"/>
    </row>
    <row r="183" spans="6:30" x14ac:dyDescent="0.25">
      <c r="F183" s="363"/>
      <c r="G183" s="363"/>
      <c r="H183" s="363"/>
      <c r="I183" s="363"/>
      <c r="J183" s="363"/>
      <c r="K183" s="363"/>
      <c r="L183" s="363"/>
      <c r="M183" s="364"/>
      <c r="N183" s="364"/>
      <c r="O183" s="364"/>
      <c r="P183" s="364"/>
      <c r="Q183" s="364"/>
      <c r="R183" s="364"/>
      <c r="S183" s="359"/>
      <c r="T183" s="359"/>
      <c r="U183" s="359"/>
      <c r="V183" s="359"/>
      <c r="W183" s="359"/>
      <c r="X183" s="359"/>
      <c r="Y183" s="359"/>
      <c r="Z183" s="359"/>
      <c r="AA183" s="359"/>
      <c r="AB183" s="359"/>
      <c r="AC183" s="359"/>
      <c r="AD183" s="362"/>
    </row>
    <row r="184" spans="6:30" x14ac:dyDescent="0.25">
      <c r="F184" s="363"/>
      <c r="G184" s="363"/>
      <c r="H184" s="363"/>
      <c r="I184" s="363"/>
      <c r="J184" s="363"/>
      <c r="K184" s="363"/>
      <c r="L184" s="363"/>
      <c r="M184" s="364"/>
      <c r="N184" s="364"/>
      <c r="O184" s="364"/>
      <c r="P184" s="364"/>
      <c r="Q184" s="364"/>
      <c r="R184" s="364"/>
      <c r="S184" s="359"/>
      <c r="T184" s="359"/>
      <c r="U184" s="359"/>
      <c r="V184" s="359"/>
      <c r="W184" s="359"/>
      <c r="X184" s="359"/>
      <c r="Y184" s="359"/>
      <c r="Z184" s="359"/>
      <c r="AA184" s="359"/>
      <c r="AB184" s="359"/>
      <c r="AC184" s="359"/>
      <c r="AD184" s="362"/>
    </row>
    <row r="185" spans="6:30" x14ac:dyDescent="0.25">
      <c r="F185" s="363"/>
      <c r="G185" s="363"/>
      <c r="H185" s="363"/>
      <c r="I185" s="363"/>
      <c r="J185" s="363"/>
      <c r="K185" s="363"/>
      <c r="L185" s="363"/>
      <c r="M185" s="364"/>
      <c r="N185" s="364"/>
      <c r="O185" s="364"/>
      <c r="P185" s="364"/>
      <c r="Q185" s="364"/>
      <c r="R185" s="364"/>
      <c r="S185" s="359"/>
      <c r="T185" s="359"/>
      <c r="U185" s="359"/>
      <c r="V185" s="359"/>
      <c r="W185" s="359"/>
      <c r="X185" s="359"/>
      <c r="Y185" s="359"/>
      <c r="Z185" s="359"/>
      <c r="AA185" s="359"/>
      <c r="AB185" s="359"/>
      <c r="AC185" s="359"/>
      <c r="AD185" s="362"/>
    </row>
    <row r="186" spans="6:30" x14ac:dyDescent="0.25">
      <c r="F186" s="363"/>
      <c r="G186" s="363"/>
      <c r="H186" s="363"/>
      <c r="I186" s="363"/>
      <c r="J186" s="363"/>
      <c r="K186" s="363"/>
      <c r="L186" s="363"/>
      <c r="M186" s="364"/>
      <c r="N186" s="364"/>
      <c r="O186" s="364"/>
      <c r="P186" s="364"/>
      <c r="Q186" s="364"/>
      <c r="R186" s="364"/>
      <c r="S186" s="359"/>
      <c r="T186" s="359"/>
      <c r="U186" s="359"/>
      <c r="V186" s="359"/>
      <c r="W186" s="359"/>
      <c r="X186" s="359"/>
      <c r="Y186" s="359"/>
      <c r="Z186" s="359"/>
      <c r="AA186" s="359"/>
      <c r="AB186" s="359"/>
      <c r="AC186" s="359"/>
      <c r="AD186" s="362"/>
    </row>
    <row r="187" spans="6:30" x14ac:dyDescent="0.25">
      <c r="F187" s="363"/>
      <c r="G187" s="363"/>
      <c r="H187" s="363"/>
      <c r="I187" s="363"/>
      <c r="J187" s="363"/>
      <c r="K187" s="363"/>
      <c r="L187" s="363"/>
      <c r="M187" s="364"/>
      <c r="N187" s="364"/>
      <c r="O187" s="364"/>
      <c r="P187" s="364"/>
      <c r="Q187" s="364"/>
      <c r="R187" s="364"/>
      <c r="S187" s="359"/>
      <c r="T187" s="359"/>
      <c r="U187" s="359"/>
      <c r="V187" s="359"/>
      <c r="W187" s="359"/>
      <c r="X187" s="359"/>
      <c r="Y187" s="359"/>
      <c r="Z187" s="359"/>
      <c r="AA187" s="359"/>
      <c r="AB187" s="359"/>
      <c r="AC187" s="359"/>
      <c r="AD187" s="362"/>
    </row>
    <row r="188" spans="6:30" x14ac:dyDescent="0.25">
      <c r="F188" s="363"/>
      <c r="G188" s="363"/>
      <c r="H188" s="363"/>
      <c r="I188" s="363"/>
      <c r="J188" s="363"/>
      <c r="K188" s="363"/>
      <c r="L188" s="363"/>
      <c r="M188" s="364"/>
      <c r="N188" s="364"/>
      <c r="O188" s="364"/>
      <c r="P188" s="364"/>
      <c r="Q188" s="364"/>
      <c r="R188" s="364"/>
      <c r="S188" s="359"/>
      <c r="T188" s="359"/>
      <c r="U188" s="359"/>
      <c r="V188" s="359"/>
      <c r="W188" s="359"/>
      <c r="X188" s="359"/>
      <c r="Y188" s="359"/>
      <c r="Z188" s="359"/>
      <c r="AA188" s="359"/>
      <c r="AB188" s="359"/>
      <c r="AC188" s="359"/>
      <c r="AD188" s="362"/>
    </row>
    <row r="189" spans="6:30" x14ac:dyDescent="0.25">
      <c r="F189" s="363"/>
      <c r="G189" s="363"/>
      <c r="H189" s="363"/>
      <c r="I189" s="363"/>
      <c r="J189" s="363"/>
      <c r="K189" s="363"/>
      <c r="L189" s="363"/>
      <c r="M189" s="364"/>
      <c r="N189" s="364"/>
      <c r="O189" s="364"/>
      <c r="P189" s="364"/>
      <c r="Q189" s="364"/>
      <c r="R189" s="364"/>
      <c r="S189" s="359"/>
      <c r="T189" s="359"/>
      <c r="U189" s="359"/>
      <c r="V189" s="359"/>
      <c r="W189" s="359"/>
      <c r="X189" s="359"/>
      <c r="Y189" s="359"/>
      <c r="Z189" s="359"/>
      <c r="AA189" s="359"/>
      <c r="AB189" s="359"/>
      <c r="AC189" s="359"/>
      <c r="AD189" s="362"/>
    </row>
    <row r="190" spans="6:30" x14ac:dyDescent="0.25">
      <c r="F190" s="363"/>
      <c r="G190" s="363"/>
      <c r="H190" s="363"/>
      <c r="I190" s="363"/>
      <c r="J190" s="363"/>
      <c r="K190" s="363"/>
      <c r="L190" s="363"/>
      <c r="M190" s="364"/>
      <c r="N190" s="364"/>
      <c r="O190" s="364"/>
      <c r="P190" s="364"/>
      <c r="Q190" s="364"/>
      <c r="R190" s="364"/>
      <c r="S190" s="359"/>
      <c r="T190" s="359"/>
      <c r="U190" s="359"/>
      <c r="V190" s="359"/>
      <c r="W190" s="359"/>
      <c r="X190" s="359"/>
      <c r="Y190" s="359"/>
      <c r="Z190" s="359"/>
      <c r="AA190" s="359"/>
      <c r="AB190" s="359"/>
      <c r="AC190" s="359"/>
      <c r="AD190" s="362"/>
    </row>
    <row r="191" spans="6:30" x14ac:dyDescent="0.25">
      <c r="F191" s="363"/>
      <c r="G191" s="363"/>
      <c r="H191" s="363"/>
      <c r="I191" s="363"/>
      <c r="J191" s="363"/>
      <c r="K191" s="363"/>
      <c r="L191" s="363"/>
      <c r="M191" s="364"/>
      <c r="N191" s="364"/>
      <c r="O191" s="364"/>
      <c r="P191" s="364"/>
      <c r="Q191" s="364"/>
      <c r="R191" s="364"/>
      <c r="S191" s="359"/>
      <c r="T191" s="359"/>
      <c r="U191" s="359"/>
      <c r="V191" s="359"/>
      <c r="W191" s="359"/>
      <c r="X191" s="359"/>
      <c r="Y191" s="359"/>
      <c r="Z191" s="359"/>
      <c r="AA191" s="359"/>
      <c r="AB191" s="359"/>
      <c r="AC191" s="359"/>
      <c r="AD191" s="362"/>
    </row>
    <row r="192" spans="6:30" x14ac:dyDescent="0.25">
      <c r="F192" s="363"/>
      <c r="G192" s="363"/>
      <c r="H192" s="363"/>
      <c r="I192" s="363"/>
      <c r="J192" s="363"/>
      <c r="K192" s="363"/>
      <c r="L192" s="363"/>
      <c r="M192" s="364"/>
      <c r="N192" s="364"/>
      <c r="O192" s="364"/>
      <c r="P192" s="364"/>
      <c r="Q192" s="364"/>
      <c r="R192" s="364"/>
      <c r="S192" s="359"/>
      <c r="T192" s="359"/>
      <c r="U192" s="359"/>
      <c r="V192" s="359"/>
      <c r="W192" s="359"/>
      <c r="X192" s="359"/>
      <c r="Y192" s="359"/>
      <c r="Z192" s="359"/>
      <c r="AA192" s="359"/>
      <c r="AB192" s="359"/>
      <c r="AC192" s="359"/>
      <c r="AD192" s="362"/>
    </row>
    <row r="193" spans="6:30" x14ac:dyDescent="0.25">
      <c r="F193" s="363"/>
      <c r="G193" s="363"/>
      <c r="H193" s="363"/>
      <c r="I193" s="363"/>
      <c r="J193" s="363"/>
      <c r="K193" s="363"/>
      <c r="L193" s="363"/>
      <c r="M193" s="364"/>
      <c r="N193" s="364"/>
      <c r="O193" s="364"/>
      <c r="P193" s="364"/>
      <c r="Q193" s="364"/>
      <c r="R193" s="364"/>
      <c r="S193" s="359"/>
      <c r="T193" s="359"/>
      <c r="U193" s="359"/>
      <c r="V193" s="359"/>
      <c r="W193" s="359"/>
      <c r="X193" s="359"/>
      <c r="Y193" s="359"/>
      <c r="Z193" s="359"/>
      <c r="AA193" s="359"/>
      <c r="AB193" s="359"/>
      <c r="AC193" s="359"/>
      <c r="AD193" s="362"/>
    </row>
    <row r="194" spans="6:30" x14ac:dyDescent="0.25">
      <c r="F194" s="363"/>
      <c r="G194" s="363"/>
      <c r="H194" s="363"/>
      <c r="I194" s="363"/>
      <c r="J194" s="363"/>
      <c r="K194" s="363"/>
      <c r="L194" s="363"/>
      <c r="M194" s="364"/>
      <c r="N194" s="364"/>
      <c r="O194" s="364"/>
      <c r="P194" s="364"/>
      <c r="Q194" s="364"/>
      <c r="R194" s="364"/>
      <c r="S194" s="359"/>
      <c r="T194" s="359"/>
      <c r="U194" s="359"/>
      <c r="V194" s="359"/>
      <c r="W194" s="359"/>
      <c r="X194" s="359"/>
      <c r="Y194" s="359"/>
      <c r="Z194" s="359"/>
      <c r="AA194" s="359"/>
      <c r="AB194" s="359"/>
      <c r="AC194" s="359"/>
      <c r="AD194" s="362"/>
    </row>
    <row r="195" spans="6:30" x14ac:dyDescent="0.25">
      <c r="F195" s="363"/>
      <c r="G195" s="363"/>
      <c r="H195" s="363"/>
      <c r="I195" s="363"/>
      <c r="J195" s="363"/>
      <c r="K195" s="363"/>
      <c r="L195" s="363"/>
      <c r="M195" s="364"/>
      <c r="N195" s="364"/>
      <c r="O195" s="364"/>
      <c r="P195" s="364"/>
      <c r="Q195" s="364"/>
      <c r="R195" s="364"/>
      <c r="S195" s="359"/>
      <c r="T195" s="359"/>
      <c r="U195" s="359"/>
      <c r="V195" s="359"/>
      <c r="W195" s="359"/>
      <c r="X195" s="359"/>
      <c r="Y195" s="359"/>
      <c r="Z195" s="359"/>
      <c r="AA195" s="359"/>
      <c r="AB195" s="359"/>
      <c r="AC195" s="359"/>
      <c r="AD195" s="362"/>
    </row>
    <row r="196" spans="6:30" x14ac:dyDescent="0.25">
      <c r="F196" s="363"/>
      <c r="G196" s="363"/>
      <c r="H196" s="363"/>
      <c r="I196" s="363"/>
      <c r="J196" s="363"/>
      <c r="K196" s="363"/>
      <c r="L196" s="363"/>
      <c r="M196" s="364"/>
      <c r="N196" s="364"/>
      <c r="O196" s="364"/>
      <c r="P196" s="364"/>
      <c r="Q196" s="364"/>
      <c r="R196" s="364"/>
      <c r="S196" s="359"/>
      <c r="T196" s="359"/>
      <c r="U196" s="359"/>
      <c r="V196" s="359"/>
      <c r="W196" s="359"/>
      <c r="X196" s="359"/>
      <c r="Y196" s="359"/>
      <c r="Z196" s="359"/>
      <c r="AA196" s="359"/>
      <c r="AB196" s="359"/>
      <c r="AC196" s="359"/>
      <c r="AD196" s="362"/>
    </row>
    <row r="197" spans="6:30" x14ac:dyDescent="0.25">
      <c r="F197" s="363"/>
      <c r="G197" s="363"/>
      <c r="H197" s="363"/>
      <c r="I197" s="363"/>
      <c r="J197" s="363"/>
      <c r="K197" s="363"/>
      <c r="L197" s="363"/>
      <c r="M197" s="364"/>
      <c r="N197" s="364"/>
      <c r="O197" s="364"/>
      <c r="P197" s="364"/>
      <c r="Q197" s="364"/>
      <c r="R197" s="364"/>
      <c r="S197" s="359"/>
      <c r="T197" s="359"/>
      <c r="U197" s="359"/>
      <c r="V197" s="359"/>
      <c r="W197" s="359"/>
      <c r="X197" s="359"/>
      <c r="Y197" s="359"/>
      <c r="Z197" s="359"/>
      <c r="AA197" s="359"/>
      <c r="AB197" s="359"/>
      <c r="AC197" s="359"/>
      <c r="AD197" s="362"/>
    </row>
    <row r="198" spans="6:30" x14ac:dyDescent="0.25">
      <c r="F198" s="363"/>
      <c r="G198" s="363"/>
      <c r="H198" s="363"/>
      <c r="I198" s="363"/>
      <c r="J198" s="363"/>
      <c r="K198" s="363"/>
      <c r="L198" s="363"/>
      <c r="M198" s="364"/>
      <c r="N198" s="364"/>
      <c r="O198" s="364"/>
      <c r="P198" s="364"/>
      <c r="Q198" s="364"/>
      <c r="R198" s="364"/>
      <c r="S198" s="359"/>
      <c r="T198" s="359"/>
      <c r="U198" s="359"/>
      <c r="V198" s="359"/>
      <c r="W198" s="359"/>
      <c r="X198" s="359"/>
      <c r="Y198" s="359"/>
      <c r="Z198" s="359"/>
      <c r="AA198" s="359"/>
      <c r="AB198" s="359"/>
      <c r="AC198" s="359"/>
      <c r="AD198" s="362"/>
    </row>
    <row r="199" spans="6:30" x14ac:dyDescent="0.25">
      <c r="F199" s="363"/>
      <c r="G199" s="363"/>
      <c r="H199" s="363"/>
      <c r="I199" s="363"/>
      <c r="J199" s="363"/>
      <c r="K199" s="363"/>
      <c r="L199" s="363"/>
      <c r="M199" s="364"/>
      <c r="N199" s="364"/>
      <c r="O199" s="364"/>
      <c r="P199" s="364"/>
      <c r="Q199" s="364"/>
      <c r="R199" s="364"/>
      <c r="S199" s="359"/>
      <c r="T199" s="359"/>
      <c r="U199" s="359"/>
      <c r="V199" s="359"/>
      <c r="W199" s="359"/>
      <c r="X199" s="359"/>
      <c r="Y199" s="359"/>
      <c r="Z199" s="359"/>
      <c r="AA199" s="359"/>
      <c r="AB199" s="359"/>
      <c r="AC199" s="359"/>
      <c r="AD199" s="362"/>
    </row>
    <row r="200" spans="6:30" x14ac:dyDescent="0.25">
      <c r="F200" s="363"/>
      <c r="G200" s="363"/>
      <c r="H200" s="363"/>
      <c r="I200" s="363"/>
      <c r="J200" s="363"/>
      <c r="K200" s="363"/>
      <c r="L200" s="363"/>
      <c r="M200" s="364"/>
      <c r="N200" s="364"/>
      <c r="O200" s="364"/>
      <c r="P200" s="364"/>
      <c r="Q200" s="364"/>
      <c r="R200" s="364"/>
      <c r="S200" s="359"/>
      <c r="T200" s="359"/>
      <c r="U200" s="359"/>
      <c r="V200" s="359"/>
      <c r="W200" s="359"/>
      <c r="X200" s="359"/>
      <c r="Y200" s="359"/>
      <c r="Z200" s="359"/>
      <c r="AA200" s="359"/>
      <c r="AB200" s="359"/>
      <c r="AC200" s="359"/>
      <c r="AD200" s="362"/>
    </row>
    <row r="201" spans="6:30" x14ac:dyDescent="0.25">
      <c r="F201" s="363"/>
      <c r="G201" s="363"/>
      <c r="H201" s="363"/>
      <c r="I201" s="363"/>
      <c r="J201" s="363"/>
      <c r="K201" s="363"/>
      <c r="L201" s="363"/>
      <c r="M201" s="364"/>
      <c r="N201" s="364"/>
      <c r="O201" s="364"/>
      <c r="P201" s="364"/>
      <c r="Q201" s="364"/>
      <c r="R201" s="364"/>
      <c r="S201" s="359"/>
      <c r="T201" s="359"/>
      <c r="U201" s="359"/>
      <c r="V201" s="359"/>
      <c r="W201" s="359"/>
      <c r="X201" s="359"/>
      <c r="Y201" s="359"/>
      <c r="Z201" s="359"/>
      <c r="AA201" s="359"/>
      <c r="AB201" s="359"/>
      <c r="AC201" s="359"/>
      <c r="AD201" s="362"/>
    </row>
    <row r="202" spans="6:30" x14ac:dyDescent="0.25">
      <c r="F202" s="363"/>
      <c r="G202" s="363"/>
      <c r="H202" s="363"/>
      <c r="I202" s="363"/>
      <c r="J202" s="363"/>
      <c r="K202" s="363"/>
      <c r="L202" s="363"/>
      <c r="M202" s="364"/>
      <c r="N202" s="364"/>
      <c r="O202" s="364"/>
      <c r="P202" s="364"/>
      <c r="Q202" s="364"/>
      <c r="R202" s="364"/>
      <c r="S202" s="359"/>
      <c r="T202" s="359"/>
      <c r="U202" s="359"/>
      <c r="V202" s="359"/>
      <c r="W202" s="359"/>
      <c r="X202" s="359"/>
      <c r="Y202" s="359"/>
      <c r="Z202" s="359"/>
      <c r="AA202" s="359"/>
      <c r="AB202" s="359"/>
      <c r="AC202" s="359"/>
      <c r="AD202" s="362"/>
    </row>
    <row r="203" spans="6:30" x14ac:dyDescent="0.25">
      <c r="F203" s="363"/>
      <c r="G203" s="363"/>
      <c r="H203" s="363"/>
      <c r="I203" s="363"/>
      <c r="J203" s="363"/>
      <c r="K203" s="363"/>
      <c r="L203" s="363"/>
      <c r="M203" s="364"/>
      <c r="N203" s="364"/>
      <c r="O203" s="364"/>
      <c r="P203" s="364"/>
      <c r="Q203" s="364"/>
      <c r="R203" s="364"/>
      <c r="S203" s="359"/>
      <c r="T203" s="359"/>
      <c r="U203" s="359"/>
      <c r="V203" s="359"/>
      <c r="W203" s="359"/>
      <c r="X203" s="359"/>
      <c r="Y203" s="359"/>
      <c r="Z203" s="359"/>
      <c r="AA203" s="359"/>
      <c r="AB203" s="359"/>
      <c r="AC203" s="359"/>
      <c r="AD203" s="362"/>
    </row>
    <row r="204" spans="6:30" x14ac:dyDescent="0.25">
      <c r="F204" s="363"/>
      <c r="G204" s="363"/>
      <c r="H204" s="363"/>
      <c r="I204" s="363"/>
      <c r="J204" s="363"/>
      <c r="K204" s="363"/>
      <c r="L204" s="363"/>
      <c r="M204" s="364"/>
      <c r="N204" s="364"/>
      <c r="O204" s="364"/>
      <c r="P204" s="364"/>
      <c r="Q204" s="364"/>
      <c r="R204" s="364"/>
      <c r="S204" s="359"/>
      <c r="T204" s="359"/>
      <c r="U204" s="359"/>
      <c r="V204" s="359"/>
      <c r="W204" s="359"/>
      <c r="X204" s="359"/>
      <c r="Y204" s="359"/>
      <c r="Z204" s="359"/>
      <c r="AA204" s="359"/>
      <c r="AB204" s="359"/>
      <c r="AC204" s="359"/>
      <c r="AD204" s="362"/>
    </row>
    <row r="205" spans="6:30" x14ac:dyDescent="0.25">
      <c r="F205" s="363"/>
      <c r="G205" s="363"/>
      <c r="H205" s="363"/>
      <c r="I205" s="363"/>
      <c r="J205" s="363"/>
      <c r="K205" s="363"/>
      <c r="L205" s="363"/>
      <c r="M205" s="364"/>
      <c r="N205" s="364"/>
      <c r="O205" s="364"/>
      <c r="P205" s="364"/>
      <c r="Q205" s="364"/>
      <c r="R205" s="364"/>
      <c r="S205" s="359"/>
      <c r="T205" s="359"/>
      <c r="U205" s="359"/>
      <c r="V205" s="359"/>
      <c r="W205" s="359"/>
      <c r="X205" s="359"/>
      <c r="Y205" s="359"/>
      <c r="Z205" s="359"/>
      <c r="AA205" s="359"/>
      <c r="AB205" s="359"/>
      <c r="AC205" s="359"/>
      <c r="AD205" s="362"/>
    </row>
    <row r="206" spans="6:30" x14ac:dyDescent="0.25">
      <c r="F206" s="363"/>
      <c r="G206" s="363"/>
      <c r="H206" s="363"/>
      <c r="I206" s="363"/>
      <c r="J206" s="363"/>
      <c r="K206" s="363"/>
      <c r="L206" s="363"/>
      <c r="M206" s="364"/>
      <c r="N206" s="364"/>
      <c r="O206" s="364"/>
      <c r="P206" s="364"/>
      <c r="Q206" s="364"/>
      <c r="R206" s="364"/>
      <c r="S206" s="359"/>
      <c r="T206" s="359"/>
      <c r="U206" s="359"/>
      <c r="V206" s="359"/>
      <c r="W206" s="359"/>
      <c r="X206" s="359"/>
      <c r="Y206" s="359"/>
      <c r="Z206" s="359"/>
      <c r="AA206" s="359"/>
      <c r="AB206" s="359"/>
      <c r="AC206" s="359"/>
      <c r="AD206" s="362"/>
    </row>
    <row r="207" spans="6:30" x14ac:dyDescent="0.25">
      <c r="F207" s="363"/>
      <c r="G207" s="363"/>
      <c r="H207" s="363"/>
      <c r="I207" s="363"/>
      <c r="J207" s="363"/>
      <c r="K207" s="363"/>
      <c r="L207" s="363"/>
      <c r="M207" s="364"/>
      <c r="N207" s="364"/>
      <c r="O207" s="364"/>
      <c r="P207" s="364"/>
      <c r="Q207" s="364"/>
      <c r="R207" s="364"/>
      <c r="S207" s="359"/>
      <c r="T207" s="359"/>
      <c r="U207" s="359"/>
      <c r="V207" s="359"/>
      <c r="W207" s="359"/>
      <c r="X207" s="359"/>
      <c r="Y207" s="359"/>
      <c r="Z207" s="359"/>
      <c r="AA207" s="359"/>
      <c r="AB207" s="359"/>
      <c r="AC207" s="359"/>
      <c r="AD207" s="362"/>
    </row>
    <row r="208" spans="6:30" x14ac:dyDescent="0.25">
      <c r="F208" s="363"/>
      <c r="G208" s="363"/>
      <c r="H208" s="363"/>
      <c r="I208" s="363"/>
      <c r="J208" s="363"/>
      <c r="K208" s="363"/>
      <c r="L208" s="363"/>
      <c r="M208" s="364"/>
      <c r="N208" s="364"/>
      <c r="O208" s="364"/>
      <c r="P208" s="364"/>
      <c r="Q208" s="364"/>
      <c r="R208" s="364"/>
      <c r="S208" s="359"/>
      <c r="T208" s="359"/>
      <c r="U208" s="359"/>
      <c r="V208" s="359"/>
      <c r="W208" s="359"/>
      <c r="X208" s="359"/>
      <c r="Y208" s="359"/>
      <c r="Z208" s="359"/>
      <c r="AA208" s="359"/>
      <c r="AB208" s="359"/>
      <c r="AC208" s="359"/>
      <c r="AD208" s="362"/>
    </row>
    <row r="209" spans="6:30" x14ac:dyDescent="0.25">
      <c r="F209" s="363"/>
      <c r="G209" s="363"/>
      <c r="H209" s="363"/>
      <c r="I209" s="363"/>
      <c r="J209" s="363"/>
      <c r="K209" s="363"/>
      <c r="L209" s="363"/>
      <c r="M209" s="364"/>
      <c r="N209" s="364"/>
      <c r="O209" s="364"/>
      <c r="P209" s="364"/>
      <c r="Q209" s="364"/>
      <c r="R209" s="364"/>
      <c r="S209" s="359"/>
      <c r="T209" s="359"/>
      <c r="U209" s="359"/>
      <c r="V209" s="359"/>
      <c r="W209" s="359"/>
      <c r="X209" s="359"/>
      <c r="Y209" s="359"/>
      <c r="Z209" s="359"/>
      <c r="AA209" s="359"/>
      <c r="AB209" s="359"/>
      <c r="AC209" s="359"/>
      <c r="AD209" s="362"/>
    </row>
    <row r="210" spans="6:30" x14ac:dyDescent="0.25">
      <c r="F210" s="363"/>
      <c r="G210" s="363"/>
      <c r="H210" s="363"/>
      <c r="I210" s="363"/>
      <c r="J210" s="363"/>
      <c r="K210" s="363"/>
      <c r="L210" s="363"/>
      <c r="M210" s="364"/>
      <c r="N210" s="364"/>
      <c r="O210" s="364"/>
      <c r="P210" s="364"/>
      <c r="Q210" s="364"/>
      <c r="R210" s="364"/>
      <c r="S210" s="359"/>
      <c r="T210" s="359"/>
      <c r="U210" s="359"/>
      <c r="V210" s="359"/>
      <c r="W210" s="359"/>
      <c r="X210" s="359"/>
      <c r="Y210" s="359"/>
      <c r="Z210" s="359"/>
      <c r="AA210" s="359"/>
      <c r="AB210" s="359"/>
      <c r="AC210" s="359"/>
      <c r="AD210" s="362"/>
    </row>
    <row r="211" spans="6:30" x14ac:dyDescent="0.25">
      <c r="F211" s="363"/>
      <c r="G211" s="363"/>
      <c r="H211" s="363"/>
      <c r="I211" s="363"/>
      <c r="J211" s="363"/>
      <c r="K211" s="363"/>
      <c r="L211" s="363"/>
      <c r="M211" s="364"/>
      <c r="N211" s="364"/>
      <c r="O211" s="364"/>
      <c r="P211" s="364"/>
      <c r="Q211" s="364"/>
      <c r="R211" s="364"/>
      <c r="S211" s="359"/>
      <c r="T211" s="359"/>
      <c r="U211" s="359"/>
      <c r="V211" s="359"/>
      <c r="W211" s="359"/>
      <c r="X211" s="359"/>
      <c r="Y211" s="359"/>
      <c r="Z211" s="359"/>
      <c r="AA211" s="359"/>
      <c r="AB211" s="359"/>
      <c r="AC211" s="359"/>
      <c r="AD211" s="362"/>
    </row>
    <row r="212" spans="6:30" x14ac:dyDescent="0.25">
      <c r="F212" s="363"/>
      <c r="G212" s="363"/>
      <c r="H212" s="363"/>
      <c r="I212" s="363"/>
      <c r="J212" s="363"/>
      <c r="K212" s="363"/>
      <c r="L212" s="363"/>
      <c r="M212" s="364"/>
      <c r="N212" s="364"/>
      <c r="O212" s="364"/>
      <c r="P212" s="364"/>
      <c r="Q212" s="364"/>
      <c r="R212" s="364"/>
      <c r="S212" s="359"/>
      <c r="T212" s="359"/>
      <c r="U212" s="359"/>
      <c r="V212" s="359"/>
      <c r="W212" s="359"/>
      <c r="X212" s="359"/>
      <c r="Y212" s="359"/>
      <c r="Z212" s="359"/>
      <c r="AA212" s="359"/>
      <c r="AB212" s="359"/>
      <c r="AC212" s="359"/>
      <c r="AD212" s="362"/>
    </row>
    <row r="213" spans="6:30" x14ac:dyDescent="0.25">
      <c r="F213" s="363"/>
      <c r="G213" s="363"/>
      <c r="H213" s="363"/>
      <c r="I213" s="363"/>
      <c r="J213" s="363"/>
      <c r="K213" s="363"/>
      <c r="L213" s="363"/>
      <c r="M213" s="364"/>
      <c r="N213" s="364"/>
      <c r="O213" s="364"/>
      <c r="P213" s="364"/>
      <c r="Q213" s="364"/>
      <c r="R213" s="364"/>
      <c r="S213" s="359"/>
      <c r="T213" s="359"/>
      <c r="U213" s="359"/>
      <c r="V213" s="359"/>
      <c r="W213" s="359"/>
      <c r="X213" s="359"/>
      <c r="Y213" s="359"/>
      <c r="Z213" s="359"/>
      <c r="AA213" s="359"/>
      <c r="AB213" s="359"/>
      <c r="AC213" s="359"/>
      <c r="AD213" s="362"/>
    </row>
    <row r="214" spans="6:30" x14ac:dyDescent="0.25">
      <c r="F214" s="363"/>
      <c r="G214" s="363"/>
      <c r="H214" s="363"/>
      <c r="I214" s="363"/>
      <c r="J214" s="363"/>
      <c r="K214" s="363"/>
      <c r="L214" s="363"/>
      <c r="M214" s="364"/>
      <c r="N214" s="364"/>
      <c r="O214" s="364"/>
      <c r="P214" s="364"/>
      <c r="Q214" s="364"/>
      <c r="R214" s="364"/>
      <c r="S214" s="359"/>
      <c r="T214" s="359"/>
      <c r="U214" s="359"/>
      <c r="V214" s="359"/>
      <c r="W214" s="359"/>
      <c r="X214" s="359"/>
      <c r="Y214" s="359"/>
      <c r="Z214" s="359"/>
      <c r="AA214" s="359"/>
      <c r="AB214" s="359"/>
      <c r="AC214" s="359"/>
      <c r="AD214" s="362"/>
    </row>
    <row r="215" spans="6:30" x14ac:dyDescent="0.25">
      <c r="F215" s="363"/>
      <c r="G215" s="363"/>
      <c r="H215" s="363"/>
      <c r="I215" s="363"/>
      <c r="J215" s="363"/>
      <c r="K215" s="363"/>
      <c r="L215" s="363"/>
      <c r="M215" s="364"/>
      <c r="N215" s="364"/>
      <c r="O215" s="364"/>
      <c r="P215" s="364"/>
      <c r="Q215" s="364"/>
      <c r="R215" s="364"/>
      <c r="S215" s="359"/>
      <c r="T215" s="359"/>
      <c r="U215" s="359"/>
      <c r="V215" s="359"/>
      <c r="W215" s="359"/>
      <c r="X215" s="359"/>
      <c r="Y215" s="359"/>
      <c r="Z215" s="359"/>
      <c r="AA215" s="359"/>
      <c r="AB215" s="359"/>
      <c r="AC215" s="359"/>
      <c r="AD215" s="362"/>
    </row>
    <row r="216" spans="6:30" x14ac:dyDescent="0.25">
      <c r="F216" s="363"/>
      <c r="G216" s="363"/>
      <c r="H216" s="363"/>
      <c r="I216" s="363"/>
      <c r="J216" s="363"/>
      <c r="K216" s="363"/>
      <c r="L216" s="363"/>
      <c r="M216" s="364"/>
      <c r="N216" s="364"/>
      <c r="O216" s="364"/>
      <c r="P216" s="364"/>
      <c r="Q216" s="364"/>
      <c r="R216" s="364"/>
      <c r="S216" s="359"/>
      <c r="T216" s="359"/>
      <c r="U216" s="359"/>
      <c r="V216" s="359"/>
      <c r="W216" s="359"/>
      <c r="X216" s="359"/>
      <c r="Y216" s="359"/>
      <c r="Z216" s="359"/>
      <c r="AA216" s="359"/>
      <c r="AB216" s="359"/>
      <c r="AC216" s="359"/>
      <c r="AD216" s="362"/>
    </row>
    <row r="217" spans="6:30" x14ac:dyDescent="0.25">
      <c r="F217" s="363"/>
      <c r="G217" s="363"/>
      <c r="H217" s="363"/>
      <c r="I217" s="363"/>
      <c r="J217" s="363"/>
      <c r="K217" s="363"/>
      <c r="L217" s="363"/>
      <c r="M217" s="364"/>
      <c r="N217" s="364"/>
      <c r="O217" s="364"/>
      <c r="P217" s="364"/>
      <c r="Q217" s="364"/>
      <c r="R217" s="364"/>
      <c r="S217" s="359"/>
      <c r="T217" s="359"/>
      <c r="U217" s="359"/>
      <c r="V217" s="359"/>
      <c r="W217" s="359"/>
      <c r="X217" s="359"/>
      <c r="Y217" s="359"/>
      <c r="Z217" s="359"/>
      <c r="AA217" s="359"/>
      <c r="AB217" s="359"/>
      <c r="AC217" s="359"/>
      <c r="AD217" s="362"/>
    </row>
    <row r="218" spans="6:30" x14ac:dyDescent="0.25">
      <c r="F218" s="363"/>
      <c r="G218" s="363"/>
      <c r="H218" s="363"/>
      <c r="I218" s="363"/>
      <c r="J218" s="363"/>
      <c r="K218" s="363"/>
      <c r="L218" s="363"/>
      <c r="M218" s="364"/>
      <c r="N218" s="364"/>
      <c r="O218" s="364"/>
      <c r="P218" s="364"/>
      <c r="Q218" s="364"/>
      <c r="R218" s="364"/>
      <c r="S218" s="359"/>
      <c r="T218" s="359"/>
      <c r="U218" s="359"/>
      <c r="V218" s="359"/>
      <c r="W218" s="359"/>
      <c r="X218" s="359"/>
      <c r="Y218" s="359"/>
      <c r="Z218" s="359"/>
      <c r="AA218" s="359"/>
      <c r="AB218" s="359"/>
      <c r="AC218" s="359"/>
      <c r="AD218" s="362"/>
    </row>
    <row r="219" spans="6:30" x14ac:dyDescent="0.25">
      <c r="F219" s="363"/>
      <c r="G219" s="363"/>
      <c r="H219" s="363"/>
      <c r="I219" s="363"/>
      <c r="J219" s="363"/>
      <c r="K219" s="363"/>
      <c r="L219" s="363"/>
      <c r="M219" s="364"/>
      <c r="N219" s="364"/>
      <c r="O219" s="364"/>
      <c r="P219" s="364"/>
      <c r="Q219" s="364"/>
      <c r="R219" s="364"/>
      <c r="S219" s="359"/>
      <c r="T219" s="359"/>
      <c r="U219" s="359"/>
      <c r="V219" s="359"/>
      <c r="W219" s="359"/>
      <c r="X219" s="359"/>
      <c r="Y219" s="359"/>
      <c r="Z219" s="359"/>
      <c r="AA219" s="359"/>
      <c r="AB219" s="359"/>
      <c r="AC219" s="359"/>
      <c r="AD219" s="362"/>
    </row>
    <row r="220" spans="6:30" x14ac:dyDescent="0.25">
      <c r="F220" s="363"/>
      <c r="G220" s="363"/>
      <c r="H220" s="363"/>
      <c r="I220" s="363"/>
      <c r="J220" s="363"/>
      <c r="K220" s="363"/>
      <c r="L220" s="363"/>
      <c r="M220" s="364"/>
      <c r="N220" s="364"/>
      <c r="O220" s="364"/>
      <c r="P220" s="364"/>
      <c r="Q220" s="364"/>
      <c r="R220" s="364"/>
      <c r="S220" s="359"/>
      <c r="T220" s="359"/>
      <c r="U220" s="359"/>
      <c r="V220" s="359"/>
      <c r="W220" s="359"/>
      <c r="X220" s="359"/>
      <c r="Y220" s="359"/>
      <c r="Z220" s="359"/>
      <c r="AA220" s="359"/>
      <c r="AB220" s="359"/>
      <c r="AC220" s="359"/>
      <c r="AD220" s="362"/>
    </row>
    <row r="221" spans="6:30" x14ac:dyDescent="0.25">
      <c r="F221" s="363"/>
      <c r="G221" s="363"/>
      <c r="H221" s="363"/>
      <c r="I221" s="363"/>
      <c r="J221" s="363"/>
      <c r="K221" s="363"/>
      <c r="L221" s="363"/>
      <c r="M221" s="364"/>
      <c r="N221" s="364"/>
      <c r="O221" s="364"/>
      <c r="P221" s="364"/>
      <c r="Q221" s="364"/>
      <c r="R221" s="364"/>
      <c r="S221" s="359"/>
      <c r="T221" s="359"/>
      <c r="U221" s="359"/>
      <c r="V221" s="359"/>
      <c r="W221" s="359"/>
      <c r="X221" s="359"/>
      <c r="Y221" s="359"/>
      <c r="Z221" s="359"/>
      <c r="AA221" s="359"/>
      <c r="AB221" s="359"/>
      <c r="AC221" s="359"/>
      <c r="AD221" s="362"/>
    </row>
    <row r="222" spans="6:30" x14ac:dyDescent="0.25">
      <c r="F222" s="363"/>
      <c r="G222" s="363"/>
      <c r="H222" s="363"/>
      <c r="I222" s="363"/>
      <c r="J222" s="363"/>
      <c r="K222" s="363"/>
      <c r="L222" s="363"/>
      <c r="M222" s="364"/>
      <c r="N222" s="364"/>
      <c r="O222" s="364"/>
      <c r="P222" s="364"/>
      <c r="Q222" s="364"/>
      <c r="R222" s="364"/>
      <c r="S222" s="359"/>
      <c r="T222" s="359"/>
      <c r="U222" s="359"/>
      <c r="V222" s="359"/>
      <c r="W222" s="359"/>
      <c r="X222" s="359"/>
      <c r="Y222" s="359"/>
      <c r="Z222" s="359"/>
      <c r="AA222" s="359"/>
      <c r="AB222" s="359"/>
      <c r="AC222" s="359"/>
      <c r="AD222" s="362"/>
    </row>
    <row r="223" spans="6:30" x14ac:dyDescent="0.25">
      <c r="F223" s="363"/>
      <c r="G223" s="363"/>
      <c r="H223" s="363"/>
      <c r="I223" s="363"/>
      <c r="J223" s="363"/>
      <c r="K223" s="363"/>
      <c r="L223" s="363"/>
      <c r="M223" s="364"/>
      <c r="N223" s="364"/>
      <c r="O223" s="364"/>
      <c r="P223" s="364"/>
      <c r="Q223" s="364"/>
      <c r="R223" s="364"/>
      <c r="S223" s="359"/>
      <c r="T223" s="359"/>
      <c r="U223" s="359"/>
      <c r="V223" s="359"/>
      <c r="W223" s="359"/>
      <c r="X223" s="359"/>
      <c r="Y223" s="359"/>
      <c r="Z223" s="359"/>
      <c r="AA223" s="359"/>
      <c r="AB223" s="359"/>
      <c r="AC223" s="359"/>
      <c r="AD223" s="362"/>
    </row>
    <row r="224" spans="6:30" x14ac:dyDescent="0.25">
      <c r="F224" s="363"/>
      <c r="G224" s="363"/>
      <c r="H224" s="363"/>
      <c r="I224" s="363"/>
      <c r="J224" s="363"/>
      <c r="K224" s="363"/>
      <c r="L224" s="363"/>
      <c r="M224" s="364"/>
      <c r="N224" s="364"/>
      <c r="O224" s="364"/>
      <c r="P224" s="364"/>
      <c r="Q224" s="364"/>
      <c r="R224" s="364"/>
      <c r="S224" s="359"/>
      <c r="T224" s="359"/>
      <c r="U224" s="359"/>
      <c r="V224" s="359"/>
      <c r="W224" s="359"/>
      <c r="X224" s="359"/>
      <c r="Y224" s="359"/>
      <c r="Z224" s="359"/>
      <c r="AA224" s="359"/>
      <c r="AB224" s="359"/>
      <c r="AC224" s="359"/>
      <c r="AD224" s="362"/>
    </row>
    <row r="225" spans="6:30" x14ac:dyDescent="0.25">
      <c r="F225" s="363"/>
      <c r="G225" s="363"/>
      <c r="H225" s="363"/>
      <c r="I225" s="363"/>
      <c r="J225" s="363"/>
      <c r="K225" s="363"/>
      <c r="L225" s="363"/>
      <c r="M225" s="364"/>
      <c r="N225" s="364"/>
      <c r="O225" s="364"/>
      <c r="P225" s="364"/>
      <c r="Q225" s="364"/>
      <c r="R225" s="364"/>
      <c r="S225" s="359"/>
      <c r="T225" s="359"/>
      <c r="U225" s="359"/>
      <c r="V225" s="359"/>
      <c r="W225" s="359"/>
      <c r="X225" s="359"/>
      <c r="Y225" s="359"/>
      <c r="Z225" s="359"/>
      <c r="AA225" s="359"/>
      <c r="AB225" s="359"/>
      <c r="AC225" s="359"/>
      <c r="AD225" s="362"/>
    </row>
    <row r="226" spans="6:30" x14ac:dyDescent="0.25">
      <c r="F226" s="363"/>
      <c r="G226" s="363"/>
      <c r="H226" s="363"/>
      <c r="I226" s="363"/>
      <c r="J226" s="363"/>
      <c r="K226" s="363"/>
      <c r="L226" s="363"/>
      <c r="M226" s="364"/>
      <c r="N226" s="364"/>
      <c r="O226" s="364"/>
      <c r="P226" s="364"/>
      <c r="Q226" s="364"/>
      <c r="R226" s="364"/>
      <c r="S226" s="359"/>
      <c r="T226" s="359"/>
      <c r="U226" s="359"/>
      <c r="V226" s="359"/>
      <c r="W226" s="359"/>
      <c r="X226" s="359"/>
      <c r="Y226" s="359"/>
      <c r="Z226" s="359"/>
      <c r="AA226" s="359"/>
      <c r="AB226" s="359"/>
      <c r="AC226" s="359"/>
      <c r="AD226" s="362"/>
    </row>
    <row r="227" spans="6:30" x14ac:dyDescent="0.25">
      <c r="F227" s="363"/>
      <c r="G227" s="363"/>
      <c r="H227" s="363"/>
      <c r="I227" s="363"/>
      <c r="J227" s="363"/>
      <c r="K227" s="363"/>
      <c r="L227" s="363"/>
      <c r="M227" s="364"/>
      <c r="N227" s="364"/>
      <c r="O227" s="364"/>
      <c r="P227" s="364"/>
      <c r="Q227" s="364"/>
      <c r="R227" s="364"/>
      <c r="S227" s="359"/>
      <c r="T227" s="359"/>
      <c r="U227" s="359"/>
      <c r="V227" s="359"/>
      <c r="W227" s="359"/>
      <c r="X227" s="359"/>
      <c r="Y227" s="359"/>
      <c r="Z227" s="359"/>
      <c r="AA227" s="359"/>
      <c r="AB227" s="359"/>
      <c r="AC227" s="359"/>
      <c r="AD227" s="362"/>
    </row>
    <row r="228" spans="6:30" x14ac:dyDescent="0.25">
      <c r="F228" s="363"/>
      <c r="G228" s="363"/>
      <c r="H228" s="363"/>
      <c r="I228" s="363"/>
      <c r="J228" s="363"/>
      <c r="K228" s="363"/>
      <c r="L228" s="363"/>
      <c r="M228" s="364"/>
      <c r="N228" s="364"/>
      <c r="O228" s="364"/>
      <c r="P228" s="364"/>
      <c r="Q228" s="364"/>
      <c r="R228" s="364"/>
      <c r="S228" s="359"/>
      <c r="T228" s="359"/>
      <c r="U228" s="359"/>
      <c r="V228" s="359"/>
      <c r="W228" s="359"/>
      <c r="X228" s="359"/>
      <c r="Y228" s="359"/>
      <c r="Z228" s="359"/>
      <c r="AA228" s="359"/>
      <c r="AB228" s="359"/>
      <c r="AC228" s="359"/>
      <c r="AD228" s="362"/>
    </row>
    <row r="229" spans="6:30" x14ac:dyDescent="0.25">
      <c r="F229" s="363"/>
      <c r="G229" s="363"/>
      <c r="H229" s="363"/>
      <c r="I229" s="363"/>
      <c r="J229" s="363"/>
      <c r="K229" s="363"/>
      <c r="L229" s="363"/>
      <c r="M229" s="364"/>
      <c r="N229" s="364"/>
      <c r="O229" s="364"/>
      <c r="P229" s="364"/>
      <c r="Q229" s="364"/>
      <c r="R229" s="364"/>
      <c r="S229" s="359"/>
      <c r="T229" s="359"/>
      <c r="U229" s="359"/>
      <c r="V229" s="359"/>
      <c r="W229" s="359"/>
      <c r="X229" s="359"/>
      <c r="Y229" s="359"/>
      <c r="Z229" s="359"/>
      <c r="AA229" s="359"/>
      <c r="AB229" s="359"/>
      <c r="AC229" s="359"/>
      <c r="AD229" s="362"/>
    </row>
    <row r="230" spans="6:30" x14ac:dyDescent="0.25">
      <c r="F230" s="363"/>
      <c r="G230" s="363"/>
      <c r="H230" s="363"/>
      <c r="I230" s="363"/>
      <c r="J230" s="363"/>
      <c r="K230" s="363"/>
      <c r="L230" s="363"/>
      <c r="M230" s="364"/>
      <c r="N230" s="364"/>
      <c r="O230" s="364"/>
      <c r="P230" s="364"/>
      <c r="Q230" s="364"/>
      <c r="R230" s="364"/>
      <c r="S230" s="359"/>
      <c r="T230" s="359"/>
      <c r="U230" s="359"/>
      <c r="V230" s="359"/>
      <c r="W230" s="359"/>
      <c r="X230" s="359"/>
      <c r="Y230" s="359"/>
      <c r="Z230" s="359"/>
      <c r="AA230" s="359"/>
      <c r="AB230" s="359"/>
      <c r="AC230" s="359"/>
      <c r="AD230" s="362"/>
    </row>
    <row r="231" spans="6:30" x14ac:dyDescent="0.25">
      <c r="F231" s="363"/>
      <c r="G231" s="363"/>
      <c r="H231" s="363"/>
      <c r="I231" s="363"/>
      <c r="J231" s="363"/>
      <c r="K231" s="363"/>
      <c r="L231" s="363"/>
      <c r="M231" s="364"/>
      <c r="N231" s="364"/>
      <c r="O231" s="364"/>
      <c r="P231" s="364"/>
      <c r="Q231" s="364"/>
      <c r="R231" s="364"/>
      <c r="S231" s="359"/>
      <c r="T231" s="359"/>
      <c r="U231" s="359"/>
      <c r="V231" s="359"/>
      <c r="W231" s="359"/>
      <c r="X231" s="359"/>
      <c r="Y231" s="359"/>
      <c r="Z231" s="359"/>
      <c r="AA231" s="359"/>
      <c r="AB231" s="359"/>
      <c r="AC231" s="359"/>
      <c r="AD231" s="362"/>
    </row>
    <row r="232" spans="6:30" x14ac:dyDescent="0.25">
      <c r="F232" s="363"/>
      <c r="G232" s="363"/>
      <c r="H232" s="363"/>
      <c r="I232" s="363"/>
      <c r="J232" s="363"/>
      <c r="K232" s="363"/>
      <c r="L232" s="363"/>
      <c r="M232" s="364"/>
      <c r="N232" s="364"/>
      <c r="O232" s="364"/>
      <c r="P232" s="364"/>
      <c r="Q232" s="364"/>
      <c r="R232" s="364"/>
      <c r="S232" s="359"/>
      <c r="T232" s="359"/>
      <c r="U232" s="359"/>
      <c r="V232" s="359"/>
      <c r="W232" s="359"/>
      <c r="X232" s="359"/>
      <c r="Y232" s="359"/>
      <c r="Z232" s="359"/>
      <c r="AA232" s="359"/>
      <c r="AB232" s="359"/>
      <c r="AC232" s="359"/>
      <c r="AD232" s="362"/>
    </row>
    <row r="233" spans="6:30" x14ac:dyDescent="0.25">
      <c r="F233" s="363"/>
      <c r="G233" s="363"/>
      <c r="H233" s="363"/>
      <c r="I233" s="363"/>
      <c r="J233" s="363"/>
      <c r="K233" s="363"/>
      <c r="L233" s="363"/>
      <c r="M233" s="364"/>
      <c r="N233" s="364"/>
      <c r="O233" s="364"/>
      <c r="P233" s="364"/>
      <c r="Q233" s="364"/>
      <c r="R233" s="364"/>
      <c r="S233" s="359"/>
      <c r="T233" s="359"/>
      <c r="U233" s="359"/>
      <c r="V233" s="359"/>
      <c r="W233" s="359"/>
      <c r="X233" s="359"/>
      <c r="Y233" s="359"/>
      <c r="Z233" s="359"/>
      <c r="AA233" s="359"/>
      <c r="AB233" s="359"/>
      <c r="AC233" s="359"/>
      <c r="AD233" s="362"/>
    </row>
    <row r="234" spans="6:30" x14ac:dyDescent="0.25">
      <c r="F234" s="363"/>
      <c r="G234" s="363"/>
      <c r="H234" s="363"/>
      <c r="I234" s="363"/>
      <c r="J234" s="363"/>
      <c r="K234" s="363"/>
      <c r="L234" s="363"/>
      <c r="M234" s="364"/>
      <c r="N234" s="364"/>
      <c r="O234" s="364"/>
      <c r="P234" s="364"/>
      <c r="Q234" s="364"/>
      <c r="R234" s="364"/>
      <c r="S234" s="359"/>
      <c r="T234" s="359"/>
      <c r="U234" s="359"/>
      <c r="V234" s="359"/>
      <c r="W234" s="359"/>
      <c r="X234" s="359"/>
      <c r="Y234" s="359"/>
      <c r="Z234" s="359"/>
      <c r="AA234" s="359"/>
      <c r="AB234" s="359"/>
      <c r="AC234" s="359"/>
      <c r="AD234" s="362"/>
    </row>
    <row r="235" spans="6:30" x14ac:dyDescent="0.25">
      <c r="F235" s="363"/>
      <c r="G235" s="363"/>
      <c r="H235" s="363"/>
      <c r="I235" s="363"/>
      <c r="J235" s="363"/>
      <c r="K235" s="363"/>
      <c r="L235" s="363"/>
      <c r="M235" s="364"/>
      <c r="N235" s="364"/>
      <c r="O235" s="364"/>
      <c r="P235" s="364"/>
      <c r="Q235" s="364"/>
      <c r="R235" s="364"/>
      <c r="S235" s="359"/>
      <c r="T235" s="359"/>
      <c r="U235" s="359"/>
      <c r="V235" s="359"/>
      <c r="W235" s="359"/>
      <c r="X235" s="359"/>
      <c r="Y235" s="359"/>
      <c r="Z235" s="359"/>
      <c r="AA235" s="359"/>
      <c r="AB235" s="359"/>
      <c r="AC235" s="359"/>
      <c r="AD235" s="362"/>
    </row>
    <row r="236" spans="6:30" x14ac:dyDescent="0.25">
      <c r="F236" s="363"/>
      <c r="G236" s="363"/>
      <c r="H236" s="363"/>
      <c r="I236" s="363"/>
      <c r="J236" s="363"/>
      <c r="K236" s="363"/>
      <c r="L236" s="363"/>
      <c r="M236" s="364"/>
      <c r="N236" s="364"/>
      <c r="O236" s="364"/>
      <c r="P236" s="364"/>
      <c r="Q236" s="364"/>
      <c r="R236" s="364"/>
      <c r="S236" s="359"/>
      <c r="T236" s="359"/>
      <c r="U236" s="359"/>
      <c r="V236" s="359"/>
      <c r="W236" s="359"/>
      <c r="X236" s="359"/>
      <c r="Y236" s="359"/>
      <c r="Z236" s="359"/>
      <c r="AA236" s="359"/>
      <c r="AB236" s="359"/>
      <c r="AC236" s="359"/>
      <c r="AD236" s="362"/>
    </row>
    <row r="237" spans="6:30" x14ac:dyDescent="0.25">
      <c r="F237" s="363"/>
      <c r="G237" s="363"/>
      <c r="H237" s="363"/>
      <c r="I237" s="363"/>
      <c r="J237" s="363"/>
      <c r="K237" s="363"/>
      <c r="L237" s="363"/>
      <c r="M237" s="364"/>
      <c r="N237" s="364"/>
      <c r="O237" s="364"/>
      <c r="P237" s="364"/>
      <c r="Q237" s="364"/>
      <c r="R237" s="364"/>
      <c r="S237" s="359"/>
      <c r="T237" s="359"/>
      <c r="U237" s="359"/>
      <c r="V237" s="359"/>
      <c r="W237" s="359"/>
      <c r="X237" s="359"/>
      <c r="Y237" s="359"/>
      <c r="Z237" s="359"/>
      <c r="AA237" s="359"/>
      <c r="AB237" s="359"/>
      <c r="AC237" s="359"/>
      <c r="AD237" s="362"/>
    </row>
    <row r="238" spans="6:30" x14ac:dyDescent="0.25">
      <c r="F238" s="363"/>
      <c r="G238" s="363"/>
      <c r="H238" s="363"/>
      <c r="I238" s="363"/>
      <c r="J238" s="363"/>
      <c r="K238" s="363"/>
      <c r="L238" s="363"/>
      <c r="M238" s="364"/>
      <c r="N238" s="364"/>
      <c r="O238" s="364"/>
      <c r="P238" s="364"/>
      <c r="Q238" s="364"/>
      <c r="R238" s="364"/>
      <c r="S238" s="359"/>
      <c r="T238" s="359"/>
      <c r="U238" s="359"/>
      <c r="V238" s="359"/>
      <c r="W238" s="359"/>
      <c r="X238" s="359"/>
      <c r="Y238" s="359"/>
      <c r="Z238" s="359"/>
      <c r="AA238" s="359"/>
      <c r="AB238" s="359"/>
      <c r="AC238" s="359"/>
      <c r="AD238" s="362"/>
    </row>
    <row r="239" spans="6:30" x14ac:dyDescent="0.25">
      <c r="F239" s="363"/>
      <c r="G239" s="363"/>
      <c r="H239" s="363"/>
      <c r="I239" s="363"/>
      <c r="J239" s="363"/>
      <c r="K239" s="363"/>
      <c r="L239" s="363"/>
      <c r="M239" s="364"/>
      <c r="N239" s="364"/>
      <c r="O239" s="364"/>
      <c r="P239" s="364"/>
      <c r="Q239" s="364"/>
      <c r="R239" s="364"/>
      <c r="S239" s="359"/>
      <c r="T239" s="359"/>
      <c r="U239" s="359"/>
      <c r="V239" s="359"/>
      <c r="W239" s="359"/>
      <c r="X239" s="359"/>
      <c r="Y239" s="359"/>
      <c r="Z239" s="359"/>
      <c r="AA239" s="359"/>
      <c r="AB239" s="359"/>
      <c r="AC239" s="359"/>
      <c r="AD239" s="362"/>
    </row>
    <row r="240" spans="6:30" x14ac:dyDescent="0.25">
      <c r="F240" s="363"/>
      <c r="G240" s="363"/>
      <c r="H240" s="363"/>
      <c r="I240" s="363"/>
      <c r="J240" s="363"/>
      <c r="K240" s="363"/>
      <c r="L240" s="363"/>
      <c r="M240" s="364"/>
      <c r="N240" s="364"/>
      <c r="O240" s="364"/>
      <c r="P240" s="364"/>
      <c r="Q240" s="364"/>
      <c r="R240" s="364"/>
      <c r="S240" s="359"/>
      <c r="T240" s="359"/>
      <c r="U240" s="359"/>
      <c r="V240" s="359"/>
      <c r="W240" s="359"/>
      <c r="X240" s="359"/>
      <c r="Y240" s="359"/>
      <c r="Z240" s="359"/>
      <c r="AA240" s="359"/>
      <c r="AB240" s="359"/>
      <c r="AC240" s="359"/>
      <c r="AD240" s="362"/>
    </row>
    <row r="241" spans="6:30" x14ac:dyDescent="0.25">
      <c r="F241" s="363"/>
      <c r="G241" s="363"/>
      <c r="H241" s="363"/>
      <c r="I241" s="363"/>
      <c r="J241" s="363"/>
      <c r="K241" s="363"/>
      <c r="L241" s="363"/>
      <c r="M241" s="364"/>
      <c r="N241" s="364"/>
      <c r="O241" s="364"/>
      <c r="P241" s="364"/>
      <c r="Q241" s="364"/>
      <c r="R241" s="364"/>
      <c r="S241" s="359"/>
      <c r="T241" s="359"/>
      <c r="U241" s="359"/>
      <c r="V241" s="359"/>
      <c r="W241" s="359"/>
      <c r="X241" s="359"/>
      <c r="Y241" s="359"/>
      <c r="Z241" s="359"/>
      <c r="AA241" s="359"/>
      <c r="AB241" s="359"/>
      <c r="AC241" s="359"/>
      <c r="AD241" s="362"/>
    </row>
    <row r="242" spans="6:30" x14ac:dyDescent="0.25">
      <c r="F242" s="363"/>
      <c r="G242" s="363"/>
      <c r="H242" s="363"/>
      <c r="I242" s="363"/>
      <c r="J242" s="363"/>
      <c r="K242" s="363"/>
      <c r="L242" s="363"/>
      <c r="M242" s="364"/>
      <c r="N242" s="364"/>
      <c r="O242" s="364"/>
      <c r="P242" s="364"/>
      <c r="Q242" s="364"/>
      <c r="R242" s="364"/>
      <c r="S242" s="359"/>
      <c r="T242" s="359"/>
      <c r="U242" s="359"/>
      <c r="V242" s="359"/>
      <c r="W242" s="359"/>
      <c r="X242" s="359"/>
      <c r="Y242" s="359"/>
      <c r="Z242" s="359"/>
      <c r="AA242" s="359"/>
      <c r="AB242" s="359"/>
      <c r="AC242" s="359"/>
      <c r="AD242" s="362"/>
    </row>
    <row r="243" spans="6:30" x14ac:dyDescent="0.25">
      <c r="F243" s="363"/>
      <c r="G243" s="363"/>
      <c r="H243" s="363"/>
      <c r="I243" s="363"/>
      <c r="J243" s="363"/>
      <c r="K243" s="363"/>
      <c r="L243" s="363"/>
      <c r="M243" s="364"/>
      <c r="N243" s="364"/>
      <c r="O243" s="364"/>
      <c r="P243" s="364"/>
      <c r="Q243" s="364"/>
      <c r="R243" s="364"/>
      <c r="S243" s="359"/>
      <c r="T243" s="359"/>
      <c r="U243" s="359"/>
      <c r="V243" s="359"/>
      <c r="W243" s="359"/>
      <c r="X243" s="359"/>
      <c r="Y243" s="359"/>
      <c r="Z243" s="359"/>
      <c r="AA243" s="359"/>
      <c r="AB243" s="359"/>
      <c r="AC243" s="359"/>
      <c r="AD243" s="362"/>
    </row>
    <row r="244" spans="6:30" x14ac:dyDescent="0.25">
      <c r="F244" s="363"/>
      <c r="G244" s="363"/>
      <c r="H244" s="363"/>
      <c r="I244" s="363"/>
      <c r="J244" s="363"/>
      <c r="K244" s="363"/>
      <c r="L244" s="363"/>
      <c r="M244" s="364"/>
      <c r="N244" s="364"/>
      <c r="O244" s="364"/>
      <c r="P244" s="364"/>
      <c r="Q244" s="364"/>
      <c r="R244" s="364"/>
      <c r="S244" s="359"/>
      <c r="T244" s="359"/>
      <c r="U244" s="359"/>
      <c r="V244" s="359"/>
      <c r="W244" s="359"/>
      <c r="X244" s="359"/>
      <c r="Y244" s="359"/>
      <c r="Z244" s="359"/>
      <c r="AA244" s="359"/>
      <c r="AB244" s="359"/>
      <c r="AC244" s="359"/>
      <c r="AD244" s="362"/>
    </row>
    <row r="245" spans="6:30" x14ac:dyDescent="0.25">
      <c r="F245" s="363"/>
      <c r="G245" s="363"/>
      <c r="H245" s="363"/>
      <c r="I245" s="363"/>
      <c r="J245" s="363"/>
      <c r="K245" s="363"/>
      <c r="L245" s="363"/>
      <c r="M245" s="364"/>
      <c r="N245" s="364"/>
      <c r="O245" s="364"/>
      <c r="P245" s="364"/>
      <c r="Q245" s="364"/>
      <c r="R245" s="364"/>
      <c r="S245" s="359"/>
      <c r="T245" s="359"/>
      <c r="U245" s="359"/>
      <c r="V245" s="359"/>
      <c r="W245" s="359"/>
      <c r="X245" s="359"/>
      <c r="Y245" s="359"/>
      <c r="Z245" s="359"/>
      <c r="AA245" s="359"/>
      <c r="AB245" s="359"/>
      <c r="AC245" s="359"/>
      <c r="AD245" s="362"/>
    </row>
    <row r="246" spans="6:30" x14ac:dyDescent="0.25">
      <c r="F246" s="363"/>
      <c r="G246" s="363"/>
      <c r="H246" s="363"/>
      <c r="I246" s="363"/>
      <c r="J246" s="363"/>
      <c r="K246" s="363"/>
      <c r="L246" s="363"/>
      <c r="M246" s="364"/>
      <c r="N246" s="364"/>
      <c r="O246" s="364"/>
      <c r="P246" s="364"/>
      <c r="Q246" s="364"/>
      <c r="R246" s="364"/>
      <c r="S246" s="359"/>
      <c r="T246" s="359"/>
      <c r="U246" s="359"/>
      <c r="V246" s="359"/>
      <c r="W246" s="359"/>
      <c r="X246" s="359"/>
      <c r="Y246" s="359"/>
      <c r="Z246" s="359"/>
      <c r="AA246" s="359"/>
      <c r="AB246" s="359"/>
      <c r="AC246" s="359"/>
      <c r="AD246" s="362"/>
    </row>
    <row r="247" spans="6:30" x14ac:dyDescent="0.25">
      <c r="F247" s="363"/>
      <c r="G247" s="363"/>
      <c r="H247" s="363"/>
      <c r="I247" s="363"/>
      <c r="J247" s="363"/>
      <c r="K247" s="363"/>
      <c r="L247" s="363"/>
      <c r="M247" s="364"/>
      <c r="N247" s="364"/>
      <c r="O247" s="364"/>
      <c r="P247" s="364"/>
      <c r="Q247" s="364"/>
      <c r="R247" s="364"/>
      <c r="S247" s="359"/>
      <c r="T247" s="359"/>
      <c r="U247" s="359"/>
      <c r="V247" s="359"/>
      <c r="W247" s="359"/>
      <c r="X247" s="359"/>
      <c r="Y247" s="359"/>
      <c r="Z247" s="359"/>
      <c r="AA247" s="359"/>
      <c r="AB247" s="359"/>
      <c r="AC247" s="359"/>
      <c r="AD247" s="362"/>
    </row>
    <row r="248" spans="6:30" x14ac:dyDescent="0.25">
      <c r="F248" s="363"/>
      <c r="G248" s="363"/>
      <c r="H248" s="363"/>
      <c r="I248" s="363"/>
      <c r="J248" s="363"/>
      <c r="K248" s="363"/>
      <c r="L248" s="363"/>
      <c r="M248" s="364"/>
      <c r="N248" s="364"/>
      <c r="O248" s="364"/>
      <c r="P248" s="364"/>
      <c r="Q248" s="364"/>
      <c r="R248" s="364"/>
      <c r="S248" s="359"/>
      <c r="T248" s="359"/>
      <c r="U248" s="359"/>
      <c r="V248" s="359"/>
      <c r="W248" s="359"/>
      <c r="X248" s="359"/>
      <c r="Y248" s="359"/>
      <c r="Z248" s="359"/>
      <c r="AA248" s="359"/>
      <c r="AB248" s="359"/>
      <c r="AC248" s="359"/>
      <c r="AD248" s="362"/>
    </row>
    <row r="249" spans="6:30" x14ac:dyDescent="0.25">
      <c r="F249" s="363"/>
      <c r="G249" s="363"/>
      <c r="H249" s="363"/>
      <c r="I249" s="363"/>
      <c r="J249" s="363"/>
      <c r="K249" s="363"/>
      <c r="L249" s="363"/>
      <c r="M249" s="364"/>
      <c r="N249" s="364"/>
      <c r="O249" s="364"/>
      <c r="P249" s="364"/>
      <c r="Q249" s="364"/>
      <c r="R249" s="364"/>
      <c r="S249" s="359"/>
      <c r="T249" s="359"/>
      <c r="U249" s="359"/>
      <c r="V249" s="359"/>
      <c r="W249" s="359"/>
      <c r="X249" s="359"/>
      <c r="Y249" s="359"/>
      <c r="Z249" s="359"/>
      <c r="AA249" s="359"/>
      <c r="AB249" s="359"/>
      <c r="AC249" s="359"/>
      <c r="AD249" s="362"/>
    </row>
    <row r="250" spans="6:30" x14ac:dyDescent="0.25">
      <c r="F250" s="363"/>
      <c r="G250" s="363"/>
      <c r="H250" s="363"/>
      <c r="I250" s="363"/>
      <c r="J250" s="363"/>
      <c r="K250" s="363"/>
      <c r="L250" s="363"/>
      <c r="M250" s="364"/>
      <c r="N250" s="364"/>
      <c r="O250" s="364"/>
      <c r="P250" s="364"/>
      <c r="Q250" s="364"/>
      <c r="R250" s="364"/>
      <c r="S250" s="359"/>
      <c r="T250" s="359"/>
      <c r="U250" s="359"/>
      <c r="V250" s="359"/>
      <c r="W250" s="359"/>
      <c r="X250" s="359"/>
      <c r="Y250" s="359"/>
      <c r="Z250" s="359"/>
      <c r="AA250" s="359"/>
      <c r="AB250" s="359"/>
      <c r="AC250" s="359"/>
      <c r="AD250" s="362"/>
    </row>
    <row r="251" spans="6:30" x14ac:dyDescent="0.25">
      <c r="F251" s="363"/>
      <c r="G251" s="363"/>
      <c r="H251" s="363"/>
      <c r="I251" s="363"/>
      <c r="J251" s="363"/>
      <c r="K251" s="363"/>
      <c r="L251" s="363"/>
      <c r="M251" s="364"/>
      <c r="N251" s="364"/>
      <c r="O251" s="364"/>
      <c r="P251" s="364"/>
      <c r="Q251" s="364"/>
      <c r="R251" s="364"/>
      <c r="S251" s="359"/>
      <c r="T251" s="359"/>
      <c r="U251" s="359"/>
      <c r="V251" s="359"/>
      <c r="W251" s="359"/>
      <c r="X251" s="359"/>
      <c r="Y251" s="359"/>
      <c r="Z251" s="359"/>
      <c r="AA251" s="359"/>
      <c r="AB251" s="359"/>
      <c r="AC251" s="359"/>
      <c r="AD251" s="362"/>
    </row>
    <row r="252" spans="6:30" x14ac:dyDescent="0.25">
      <c r="F252" s="363"/>
      <c r="G252" s="363"/>
      <c r="H252" s="363"/>
      <c r="I252" s="363"/>
      <c r="J252" s="363"/>
      <c r="K252" s="363"/>
      <c r="L252" s="363"/>
      <c r="M252" s="364"/>
      <c r="N252" s="364"/>
      <c r="O252" s="364"/>
      <c r="P252" s="364"/>
      <c r="Q252" s="364"/>
      <c r="R252" s="364"/>
      <c r="S252" s="359"/>
      <c r="T252" s="359"/>
      <c r="U252" s="359"/>
      <c r="V252" s="359"/>
      <c r="W252" s="359"/>
      <c r="X252" s="359"/>
      <c r="Y252" s="359"/>
      <c r="Z252" s="359"/>
      <c r="AA252" s="359"/>
      <c r="AB252" s="359"/>
      <c r="AC252" s="359"/>
      <c r="AD252" s="362"/>
    </row>
    <row r="253" spans="6:30" x14ac:dyDescent="0.25">
      <c r="F253" s="363"/>
      <c r="G253" s="363"/>
      <c r="H253" s="363"/>
      <c r="I253" s="363"/>
      <c r="J253" s="363"/>
      <c r="K253" s="363"/>
      <c r="L253" s="363"/>
      <c r="M253" s="364"/>
      <c r="N253" s="364"/>
      <c r="O253" s="364"/>
      <c r="P253" s="364"/>
      <c r="Q253" s="364"/>
      <c r="R253" s="364"/>
      <c r="S253" s="359"/>
      <c r="T253" s="359"/>
      <c r="U253" s="359"/>
      <c r="V253" s="359"/>
      <c r="W253" s="359"/>
      <c r="X253" s="359"/>
      <c r="Y253" s="359"/>
      <c r="Z253" s="359"/>
      <c r="AA253" s="359"/>
      <c r="AB253" s="359"/>
      <c r="AC253" s="359"/>
      <c r="AD253" s="362"/>
    </row>
    <row r="254" spans="6:30" x14ac:dyDescent="0.25">
      <c r="F254" s="363"/>
      <c r="G254" s="363"/>
      <c r="H254" s="363"/>
      <c r="I254" s="363"/>
      <c r="J254" s="363"/>
      <c r="K254" s="363"/>
      <c r="L254" s="363"/>
      <c r="M254" s="364"/>
      <c r="N254" s="364"/>
      <c r="O254" s="364"/>
      <c r="P254" s="364"/>
      <c r="Q254" s="364"/>
      <c r="R254" s="364"/>
      <c r="S254" s="359"/>
      <c r="T254" s="359"/>
      <c r="U254" s="359"/>
      <c r="V254" s="359"/>
      <c r="W254" s="359"/>
      <c r="X254" s="359"/>
      <c r="Y254" s="359"/>
      <c r="Z254" s="359"/>
      <c r="AA254" s="359"/>
      <c r="AB254" s="359"/>
      <c r="AC254" s="359"/>
      <c r="AD254" s="362"/>
    </row>
    <row r="255" spans="6:30" x14ac:dyDescent="0.25">
      <c r="F255" s="363"/>
      <c r="G255" s="363"/>
      <c r="H255" s="363"/>
      <c r="I255" s="363"/>
      <c r="J255" s="363"/>
      <c r="K255" s="363"/>
      <c r="L255" s="363"/>
      <c r="M255" s="364"/>
      <c r="N255" s="364"/>
      <c r="O255" s="364"/>
      <c r="P255" s="364"/>
      <c r="Q255" s="364"/>
      <c r="R255" s="364"/>
      <c r="S255" s="359"/>
      <c r="T255" s="359"/>
      <c r="U255" s="359"/>
      <c r="V255" s="359"/>
      <c r="W255" s="359"/>
      <c r="X255" s="359"/>
      <c r="Y255" s="359"/>
      <c r="Z255" s="359"/>
      <c r="AA255" s="359"/>
      <c r="AB255" s="359"/>
      <c r="AC255" s="359"/>
      <c r="AD255" s="362"/>
    </row>
    <row r="256" spans="6:30" x14ac:dyDescent="0.25">
      <c r="F256" s="363"/>
      <c r="G256" s="363"/>
      <c r="H256" s="363"/>
      <c r="I256" s="363"/>
      <c r="J256" s="363"/>
      <c r="K256" s="363"/>
      <c r="L256" s="363"/>
      <c r="M256" s="364"/>
      <c r="N256" s="364"/>
      <c r="O256" s="364"/>
      <c r="P256" s="364"/>
      <c r="Q256" s="364"/>
      <c r="R256" s="364"/>
      <c r="S256" s="359"/>
      <c r="T256" s="359"/>
      <c r="U256" s="359"/>
      <c r="V256" s="359"/>
      <c r="W256" s="359"/>
      <c r="X256" s="359"/>
      <c r="Y256" s="359"/>
      <c r="Z256" s="359"/>
      <c r="AA256" s="359"/>
      <c r="AB256" s="359"/>
      <c r="AC256" s="359"/>
      <c r="AD256" s="362"/>
    </row>
    <row r="257" spans="6:30" x14ac:dyDescent="0.25">
      <c r="F257" s="363"/>
      <c r="G257" s="363"/>
      <c r="H257" s="363"/>
      <c r="I257" s="363"/>
      <c r="J257" s="363"/>
      <c r="K257" s="363"/>
      <c r="L257" s="363"/>
      <c r="M257" s="364"/>
      <c r="N257" s="364"/>
      <c r="O257" s="364"/>
      <c r="P257" s="364"/>
      <c r="Q257" s="364"/>
      <c r="R257" s="364"/>
      <c r="S257" s="359"/>
      <c r="T257" s="359"/>
      <c r="U257" s="359"/>
      <c r="V257" s="359"/>
      <c r="W257" s="359"/>
      <c r="X257" s="359"/>
      <c r="Y257" s="359"/>
      <c r="Z257" s="359"/>
      <c r="AA257" s="359"/>
      <c r="AB257" s="359"/>
      <c r="AC257" s="359"/>
      <c r="AD257" s="362"/>
    </row>
    <row r="258" spans="6:30" x14ac:dyDescent="0.25">
      <c r="F258" s="363"/>
      <c r="G258" s="363"/>
      <c r="H258" s="363"/>
      <c r="I258" s="363"/>
      <c r="J258" s="363"/>
      <c r="K258" s="363"/>
      <c r="L258" s="363"/>
      <c r="M258" s="364"/>
      <c r="N258" s="364"/>
      <c r="O258" s="364"/>
      <c r="P258" s="364"/>
      <c r="Q258" s="364"/>
      <c r="R258" s="364"/>
      <c r="S258" s="359"/>
      <c r="T258" s="359"/>
      <c r="U258" s="359"/>
      <c r="V258" s="359"/>
      <c r="W258" s="359"/>
      <c r="X258" s="359"/>
      <c r="Y258" s="359"/>
      <c r="Z258" s="359"/>
      <c r="AA258" s="359"/>
      <c r="AB258" s="359"/>
      <c r="AC258" s="359"/>
      <c r="AD258" s="362"/>
    </row>
    <row r="259" spans="6:30" x14ac:dyDescent="0.25">
      <c r="F259" s="363"/>
      <c r="G259" s="363"/>
      <c r="H259" s="363"/>
      <c r="I259" s="363"/>
      <c r="J259" s="363"/>
      <c r="K259" s="363"/>
      <c r="L259" s="363"/>
      <c r="M259" s="364"/>
      <c r="N259" s="364"/>
      <c r="O259" s="364"/>
      <c r="P259" s="364"/>
      <c r="Q259" s="364"/>
      <c r="R259" s="364"/>
      <c r="S259" s="359"/>
      <c r="T259" s="359"/>
      <c r="U259" s="359"/>
      <c r="V259" s="359"/>
      <c r="W259" s="359"/>
      <c r="X259" s="359"/>
      <c r="Y259" s="359"/>
      <c r="Z259" s="359"/>
      <c r="AA259" s="359"/>
      <c r="AB259" s="359"/>
      <c r="AC259" s="359"/>
      <c r="AD259" s="362"/>
    </row>
    <row r="260" spans="6:30" x14ac:dyDescent="0.25">
      <c r="F260" s="363"/>
      <c r="G260" s="363"/>
      <c r="H260" s="363"/>
      <c r="I260" s="363"/>
      <c r="J260" s="363"/>
      <c r="K260" s="363"/>
      <c r="L260" s="363"/>
      <c r="M260" s="364"/>
      <c r="N260" s="364"/>
      <c r="O260" s="364"/>
      <c r="P260" s="364"/>
      <c r="Q260" s="364"/>
      <c r="R260" s="364"/>
      <c r="S260" s="359"/>
      <c r="T260" s="359"/>
      <c r="U260" s="359"/>
      <c r="V260" s="359"/>
      <c r="W260" s="359"/>
      <c r="X260" s="359"/>
      <c r="Y260" s="359"/>
      <c r="Z260" s="359"/>
      <c r="AA260" s="359"/>
      <c r="AB260" s="359"/>
      <c r="AC260" s="359"/>
      <c r="AD260" s="362"/>
    </row>
    <row r="261" spans="6:30" x14ac:dyDescent="0.25">
      <c r="F261" s="363"/>
      <c r="G261" s="363"/>
      <c r="H261" s="363"/>
      <c r="I261" s="363"/>
      <c r="J261" s="363"/>
      <c r="K261" s="363"/>
      <c r="L261" s="363"/>
      <c r="M261" s="364"/>
      <c r="N261" s="364"/>
      <c r="O261" s="364"/>
      <c r="P261" s="364"/>
      <c r="Q261" s="364"/>
      <c r="R261" s="364"/>
      <c r="S261" s="359"/>
      <c r="T261" s="359"/>
      <c r="U261" s="359"/>
      <c r="V261" s="359"/>
      <c r="W261" s="359"/>
      <c r="X261" s="359"/>
      <c r="Y261" s="359"/>
      <c r="Z261" s="359"/>
      <c r="AA261" s="359"/>
      <c r="AB261" s="359"/>
      <c r="AC261" s="359"/>
      <c r="AD261" s="362"/>
    </row>
    <row r="262" spans="6:30" x14ac:dyDescent="0.25">
      <c r="F262" s="363"/>
      <c r="G262" s="363"/>
      <c r="H262" s="363"/>
      <c r="I262" s="363"/>
      <c r="J262" s="363"/>
      <c r="K262" s="363"/>
      <c r="L262" s="363"/>
      <c r="M262" s="364"/>
      <c r="N262" s="364"/>
      <c r="O262" s="364"/>
      <c r="P262" s="364"/>
      <c r="Q262" s="364"/>
      <c r="R262" s="364"/>
      <c r="S262" s="359"/>
      <c r="T262" s="359"/>
      <c r="U262" s="359"/>
      <c r="V262" s="359"/>
      <c r="W262" s="359"/>
      <c r="X262" s="359"/>
      <c r="Y262" s="359"/>
      <c r="Z262" s="359"/>
      <c r="AA262" s="359"/>
      <c r="AB262" s="359"/>
      <c r="AC262" s="359"/>
      <c r="AD262" s="362"/>
    </row>
    <row r="263" spans="6:30" x14ac:dyDescent="0.25">
      <c r="F263" s="363"/>
      <c r="G263" s="363"/>
      <c r="H263" s="363"/>
      <c r="I263" s="363"/>
      <c r="J263" s="363"/>
      <c r="K263" s="363"/>
      <c r="L263" s="363"/>
      <c r="M263" s="364"/>
      <c r="N263" s="364"/>
      <c r="O263" s="364"/>
      <c r="P263" s="364"/>
      <c r="Q263" s="364"/>
      <c r="R263" s="364"/>
      <c r="S263" s="359"/>
      <c r="T263" s="359"/>
      <c r="U263" s="359"/>
      <c r="V263" s="359"/>
      <c r="W263" s="359"/>
      <c r="X263" s="359"/>
      <c r="Y263" s="359"/>
      <c r="Z263" s="359"/>
      <c r="AA263" s="359"/>
      <c r="AB263" s="359"/>
      <c r="AC263" s="359"/>
      <c r="AD263" s="362"/>
    </row>
    <row r="264" spans="6:30" x14ac:dyDescent="0.25">
      <c r="F264" s="363"/>
      <c r="G264" s="363"/>
      <c r="H264" s="363"/>
      <c r="I264" s="363"/>
      <c r="J264" s="363"/>
      <c r="K264" s="363"/>
      <c r="L264" s="363"/>
      <c r="M264" s="364"/>
      <c r="N264" s="364"/>
      <c r="O264" s="364"/>
      <c r="P264" s="364"/>
      <c r="Q264" s="364"/>
      <c r="R264" s="364"/>
      <c r="S264" s="359"/>
      <c r="T264" s="359"/>
      <c r="U264" s="359"/>
      <c r="V264" s="359"/>
      <c r="W264" s="359"/>
      <c r="X264" s="359"/>
      <c r="Y264" s="359"/>
      <c r="Z264" s="359"/>
      <c r="AA264" s="359"/>
      <c r="AB264" s="359"/>
      <c r="AC264" s="359"/>
      <c r="AD264" s="362"/>
    </row>
    <row r="265" spans="6:30" x14ac:dyDescent="0.25">
      <c r="F265" s="363"/>
      <c r="G265" s="363"/>
      <c r="H265" s="363"/>
      <c r="I265" s="363"/>
      <c r="J265" s="363"/>
      <c r="K265" s="363"/>
      <c r="L265" s="363"/>
      <c r="M265" s="364"/>
      <c r="N265" s="364"/>
      <c r="O265" s="364"/>
      <c r="P265" s="364"/>
      <c r="Q265" s="364"/>
      <c r="R265" s="364"/>
      <c r="S265" s="359"/>
      <c r="T265" s="359"/>
      <c r="U265" s="359"/>
      <c r="V265" s="359"/>
      <c r="W265" s="359"/>
      <c r="X265" s="359"/>
      <c r="Y265" s="359"/>
      <c r="Z265" s="359"/>
      <c r="AA265" s="359"/>
      <c r="AB265" s="359"/>
      <c r="AC265" s="359"/>
      <c r="AD265" s="362"/>
    </row>
    <row r="266" spans="6:30" x14ac:dyDescent="0.25">
      <c r="F266" s="363"/>
      <c r="G266" s="363"/>
      <c r="H266" s="363"/>
      <c r="I266" s="363"/>
      <c r="J266" s="363"/>
      <c r="K266" s="363"/>
      <c r="L266" s="363"/>
      <c r="M266" s="364"/>
      <c r="N266" s="364"/>
      <c r="O266" s="364"/>
      <c r="P266" s="364"/>
      <c r="Q266" s="364"/>
      <c r="R266" s="364"/>
      <c r="S266" s="359"/>
      <c r="T266" s="359"/>
      <c r="U266" s="359"/>
      <c r="V266" s="359"/>
      <c r="W266" s="359"/>
      <c r="X266" s="359"/>
      <c r="Y266" s="359"/>
      <c r="Z266" s="359"/>
      <c r="AA266" s="359"/>
      <c r="AB266" s="359"/>
      <c r="AC266" s="359"/>
      <c r="AD266" s="362"/>
    </row>
    <row r="267" spans="6:30" x14ac:dyDescent="0.25">
      <c r="F267" s="363"/>
      <c r="G267" s="363"/>
      <c r="H267" s="363"/>
      <c r="I267" s="363"/>
      <c r="J267" s="363"/>
      <c r="K267" s="363"/>
      <c r="L267" s="363"/>
      <c r="M267" s="364"/>
      <c r="N267" s="364"/>
      <c r="O267" s="364"/>
      <c r="P267" s="364"/>
      <c r="Q267" s="364"/>
      <c r="R267" s="364"/>
      <c r="S267" s="359"/>
      <c r="T267" s="359"/>
      <c r="U267" s="359"/>
      <c r="V267" s="359"/>
      <c r="W267" s="359"/>
      <c r="X267" s="359"/>
      <c r="Y267" s="359"/>
      <c r="Z267" s="359"/>
      <c r="AA267" s="359"/>
      <c r="AB267" s="359"/>
      <c r="AC267" s="359"/>
      <c r="AD267" s="362"/>
    </row>
    <row r="268" spans="6:30" x14ac:dyDescent="0.25">
      <c r="F268" s="363"/>
      <c r="G268" s="363"/>
      <c r="H268" s="363"/>
      <c r="I268" s="363"/>
      <c r="J268" s="363"/>
      <c r="K268" s="363"/>
      <c r="L268" s="363"/>
      <c r="M268" s="364"/>
      <c r="N268" s="364"/>
      <c r="O268" s="364"/>
      <c r="P268" s="364"/>
      <c r="Q268" s="364"/>
      <c r="R268" s="364"/>
      <c r="S268" s="359"/>
      <c r="T268" s="359"/>
      <c r="U268" s="359"/>
      <c r="V268" s="359"/>
      <c r="W268" s="359"/>
      <c r="X268" s="359"/>
      <c r="Y268" s="359"/>
      <c r="Z268" s="359"/>
      <c r="AA268" s="359"/>
      <c r="AB268" s="359"/>
      <c r="AC268" s="359"/>
      <c r="AD268" s="362"/>
    </row>
  </sheetData>
  <mergeCells count="194">
    <mergeCell ref="A59:C61"/>
    <mergeCell ref="C66:I66"/>
    <mergeCell ref="J66:P66"/>
    <mergeCell ref="C67:I67"/>
    <mergeCell ref="J67:P67"/>
    <mergeCell ref="C68:I68"/>
    <mergeCell ref="J68:P68"/>
    <mergeCell ref="AT52:AT58"/>
    <mergeCell ref="AU52:AU58"/>
    <mergeCell ref="AH52:AH58"/>
    <mergeCell ref="AI52:AI58"/>
    <mergeCell ref="AJ52:AJ58"/>
    <mergeCell ref="AK52:AK58"/>
    <mergeCell ref="AL52:AL58"/>
    <mergeCell ref="AM52:AM58"/>
    <mergeCell ref="A52:A58"/>
    <mergeCell ref="B52:B58"/>
    <mergeCell ref="C52:C58"/>
    <mergeCell ref="S52:S58"/>
    <mergeCell ref="AF52:AF58"/>
    <mergeCell ref="AG52:AG58"/>
    <mergeCell ref="AV52:AV58"/>
    <mergeCell ref="AW52:AW58"/>
    <mergeCell ref="AX52:AX58"/>
    <mergeCell ref="AY52:AY58"/>
    <mergeCell ref="AN52:AN58"/>
    <mergeCell ref="AO52:AO58"/>
    <mergeCell ref="AP52:AP58"/>
    <mergeCell ref="AQ52:AQ58"/>
    <mergeCell ref="AR52:AR58"/>
    <mergeCell ref="AS52:AS58"/>
    <mergeCell ref="AT45:AT51"/>
    <mergeCell ref="AU45:AU51"/>
    <mergeCell ref="AV45:AV51"/>
    <mergeCell ref="AW45:AW51"/>
    <mergeCell ref="AX45:AX51"/>
    <mergeCell ref="AY45:AY51"/>
    <mergeCell ref="AN45:AN51"/>
    <mergeCell ref="AO45:AO51"/>
    <mergeCell ref="AP45:AP51"/>
    <mergeCell ref="AQ45:AQ51"/>
    <mergeCell ref="AR45:AR51"/>
    <mergeCell ref="AS45:AS51"/>
    <mergeCell ref="AH45:AH51"/>
    <mergeCell ref="AI45:AI51"/>
    <mergeCell ref="AJ45:AJ51"/>
    <mergeCell ref="AK45:AK51"/>
    <mergeCell ref="AL45:AL51"/>
    <mergeCell ref="AM45:AM51"/>
    <mergeCell ref="A45:A51"/>
    <mergeCell ref="B45:B51"/>
    <mergeCell ref="C45:C51"/>
    <mergeCell ref="S45:S51"/>
    <mergeCell ref="AF45:AF51"/>
    <mergeCell ref="AG45:AG51"/>
    <mergeCell ref="AT38:AT44"/>
    <mergeCell ref="AU38:AU44"/>
    <mergeCell ref="AV38:AV44"/>
    <mergeCell ref="AW38:AW44"/>
    <mergeCell ref="AX38:AX44"/>
    <mergeCell ref="AY38:AY44"/>
    <mergeCell ref="AN38:AN44"/>
    <mergeCell ref="AO38:AO44"/>
    <mergeCell ref="AP38:AP44"/>
    <mergeCell ref="AQ38:AQ44"/>
    <mergeCell ref="AR38:AR44"/>
    <mergeCell ref="AS38:AS44"/>
    <mergeCell ref="AH38:AH44"/>
    <mergeCell ref="AI38:AI44"/>
    <mergeCell ref="AJ38:AJ44"/>
    <mergeCell ref="AK38:AK44"/>
    <mergeCell ref="AL38:AL44"/>
    <mergeCell ref="AM38:AM44"/>
    <mergeCell ref="A38:A44"/>
    <mergeCell ref="B38:B44"/>
    <mergeCell ref="C38:C44"/>
    <mergeCell ref="S38:S44"/>
    <mergeCell ref="AF38:AF44"/>
    <mergeCell ref="AG38:AG44"/>
    <mergeCell ref="AT31:AT37"/>
    <mergeCell ref="AU31:AU37"/>
    <mergeCell ref="AV31:AV37"/>
    <mergeCell ref="AW31:AW37"/>
    <mergeCell ref="AX31:AX37"/>
    <mergeCell ref="AY31:AY37"/>
    <mergeCell ref="AN31:AN37"/>
    <mergeCell ref="AO31:AO37"/>
    <mergeCell ref="AP31:AP37"/>
    <mergeCell ref="AQ31:AQ37"/>
    <mergeCell ref="AR31:AR37"/>
    <mergeCell ref="AS31:AS37"/>
    <mergeCell ref="AH31:AH37"/>
    <mergeCell ref="AI31:AI37"/>
    <mergeCell ref="AJ31:AJ37"/>
    <mergeCell ref="AK31:AK37"/>
    <mergeCell ref="AL31:AL37"/>
    <mergeCell ref="AM31:AM37"/>
    <mergeCell ref="A31:A37"/>
    <mergeCell ref="B31:B37"/>
    <mergeCell ref="C31:C37"/>
    <mergeCell ref="S31:S37"/>
    <mergeCell ref="AF31:AF37"/>
    <mergeCell ref="AG31:AG37"/>
    <mergeCell ref="AT24:AT30"/>
    <mergeCell ref="AU24:AU30"/>
    <mergeCell ref="AV24:AV30"/>
    <mergeCell ref="AW24:AW30"/>
    <mergeCell ref="AX24:AX30"/>
    <mergeCell ref="AY24:AY30"/>
    <mergeCell ref="AN24:AN30"/>
    <mergeCell ref="AO24:AO30"/>
    <mergeCell ref="AP24:AP30"/>
    <mergeCell ref="AQ24:AQ30"/>
    <mergeCell ref="AR24:AR30"/>
    <mergeCell ref="AS24:AS30"/>
    <mergeCell ref="AH24:AH30"/>
    <mergeCell ref="AI24:AI30"/>
    <mergeCell ref="AJ24:AJ30"/>
    <mergeCell ref="AK24:AK30"/>
    <mergeCell ref="AL24:AL30"/>
    <mergeCell ref="AM24:AM30"/>
    <mergeCell ref="A24:A30"/>
    <mergeCell ref="B24:B30"/>
    <mergeCell ref="C24:C30"/>
    <mergeCell ref="S24:S30"/>
    <mergeCell ref="AF24:AF30"/>
    <mergeCell ref="AG24:AG30"/>
    <mergeCell ref="AT17:AT23"/>
    <mergeCell ref="AU17:AU23"/>
    <mergeCell ref="AV17:AV23"/>
    <mergeCell ref="AW17:AW23"/>
    <mergeCell ref="AX17:AX23"/>
    <mergeCell ref="AY17:AY23"/>
    <mergeCell ref="AN17:AN23"/>
    <mergeCell ref="AO17:AO23"/>
    <mergeCell ref="AP17:AP23"/>
    <mergeCell ref="AQ17:AQ23"/>
    <mergeCell ref="AR17:AR23"/>
    <mergeCell ref="AS17:AS23"/>
    <mergeCell ref="A17:A23"/>
    <mergeCell ref="B17:B23"/>
    <mergeCell ref="C17:C23"/>
    <mergeCell ref="S17:S23"/>
    <mergeCell ref="AF17:AF23"/>
    <mergeCell ref="AG17:AG23"/>
    <mergeCell ref="AP10:AP16"/>
    <mergeCell ref="AQ10:AQ16"/>
    <mergeCell ref="AR10:AR16"/>
    <mergeCell ref="AJ10:AJ16"/>
    <mergeCell ref="AK10:AK16"/>
    <mergeCell ref="AL10:AL16"/>
    <mergeCell ref="AM10:AM16"/>
    <mergeCell ref="AN10:AN16"/>
    <mergeCell ref="AO10:AO16"/>
    <mergeCell ref="AH17:AH23"/>
    <mergeCell ref="AI17:AI23"/>
    <mergeCell ref="AJ17:AJ23"/>
    <mergeCell ref="AK17:AK23"/>
    <mergeCell ref="AL17:AL23"/>
    <mergeCell ref="AM17:AM23"/>
    <mergeCell ref="A10:A16"/>
    <mergeCell ref="B10:B16"/>
    <mergeCell ref="C10:C16"/>
    <mergeCell ref="S10:S16"/>
    <mergeCell ref="AF10:AF16"/>
    <mergeCell ref="AG10:AG16"/>
    <mergeCell ref="AH10:AH16"/>
    <mergeCell ref="AI10:AI16"/>
    <mergeCell ref="AY10:AY16"/>
    <mergeCell ref="AS10:AS16"/>
    <mergeCell ref="AT10:AT16"/>
    <mergeCell ref="AU10:AU16"/>
    <mergeCell ref="AV10:AV16"/>
    <mergeCell ref="AW10:AW16"/>
    <mergeCell ref="AX10:AX16"/>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47"/>
  <sheetViews>
    <sheetView zoomScale="78" zoomScaleNormal="78" workbookViewId="0">
      <selection activeCell="D291" sqref="D291"/>
    </sheetView>
  </sheetViews>
  <sheetFormatPr baseColWidth="10" defaultColWidth="14.28515625" defaultRowHeight="15" customHeight="1" x14ac:dyDescent="0.25"/>
  <cols>
    <col min="1" max="1" width="23.28515625" style="1" customWidth="1"/>
    <col min="2" max="2" width="32.28515625" style="1" customWidth="1"/>
    <col min="3" max="6" width="21.7109375" style="1" customWidth="1"/>
    <col min="7" max="7" width="25.7109375" style="1" customWidth="1"/>
    <col min="8" max="8" width="52.85546875" style="1" customWidth="1"/>
    <col min="9" max="9" width="13.5703125" style="1" customWidth="1"/>
    <col min="10" max="29" width="10.7109375" style="1" customWidth="1"/>
    <col min="30" max="16384" width="14.28515625" style="1"/>
  </cols>
  <sheetData>
    <row r="1" spans="1:14" ht="39.75" customHeight="1" x14ac:dyDescent="0.25">
      <c r="A1" s="761"/>
      <c r="B1" s="663"/>
      <c r="C1" s="764" t="s">
        <v>0</v>
      </c>
      <c r="D1" s="681"/>
      <c r="E1" s="681"/>
      <c r="F1" s="681"/>
      <c r="G1" s="681"/>
      <c r="H1" s="681"/>
      <c r="I1" s="681"/>
      <c r="J1" s="681"/>
      <c r="K1" s="681"/>
      <c r="L1" s="681"/>
      <c r="M1" s="681"/>
      <c r="N1" s="756"/>
    </row>
    <row r="2" spans="1:14" ht="14.25" customHeight="1" thickBot="1" x14ac:dyDescent="0.3">
      <c r="A2" s="654"/>
      <c r="B2" s="762"/>
      <c r="C2" s="765" t="s">
        <v>430</v>
      </c>
      <c r="D2" s="660"/>
      <c r="E2" s="660"/>
      <c r="F2" s="660"/>
      <c r="G2" s="660"/>
      <c r="H2" s="660"/>
      <c r="I2" s="660"/>
      <c r="J2" s="660"/>
      <c r="K2" s="660"/>
      <c r="L2" s="660"/>
      <c r="M2" s="660"/>
      <c r="N2" s="766"/>
    </row>
    <row r="3" spans="1:14" ht="14.25" customHeight="1" thickBot="1" x14ac:dyDescent="0.3">
      <c r="A3" s="763"/>
      <c r="B3" s="673"/>
      <c r="C3" s="767" t="s">
        <v>345</v>
      </c>
      <c r="D3" s="768"/>
      <c r="E3" s="768"/>
      <c r="F3" s="768"/>
      <c r="G3" s="768"/>
      <c r="H3" s="769" t="s">
        <v>377</v>
      </c>
      <c r="I3" s="666"/>
      <c r="J3" s="666"/>
      <c r="K3" s="666"/>
      <c r="L3" s="666"/>
      <c r="M3" s="666"/>
      <c r="N3" s="667"/>
    </row>
    <row r="4" spans="1:14" ht="24" customHeight="1" thickBot="1" x14ac:dyDescent="0.3">
      <c r="A4" s="770" t="s">
        <v>4</v>
      </c>
      <c r="B4" s="663"/>
      <c r="C4" s="771" t="s">
        <v>431</v>
      </c>
      <c r="D4" s="666"/>
      <c r="E4" s="666"/>
      <c r="F4" s="666"/>
      <c r="G4" s="666"/>
      <c r="H4" s="666"/>
      <c r="I4" s="666"/>
      <c r="J4" s="666"/>
      <c r="K4" s="666"/>
      <c r="L4" s="666"/>
      <c r="M4" s="666"/>
      <c r="N4" s="667"/>
    </row>
    <row r="5" spans="1:14" ht="28.5" customHeight="1" thickBot="1" x14ac:dyDescent="0.3">
      <c r="A5" s="753" t="s">
        <v>6</v>
      </c>
      <c r="B5" s="667"/>
      <c r="C5" s="754" t="s">
        <v>7</v>
      </c>
      <c r="D5" s="672"/>
      <c r="E5" s="672"/>
      <c r="F5" s="672"/>
      <c r="G5" s="672"/>
      <c r="H5" s="672"/>
      <c r="I5" s="672"/>
      <c r="J5" s="672"/>
      <c r="K5" s="672"/>
      <c r="L5" s="672"/>
      <c r="M5" s="672"/>
      <c r="N5" s="673"/>
    </row>
    <row r="6" spans="1:14" ht="14.25" customHeight="1" thickBot="1" x14ac:dyDescent="0.3"/>
    <row r="7" spans="1:14" ht="14.25" customHeight="1" x14ac:dyDescent="0.25">
      <c r="A7" s="755" t="s">
        <v>432</v>
      </c>
      <c r="B7" s="681"/>
      <c r="C7" s="681"/>
      <c r="D7" s="681"/>
      <c r="E7" s="681"/>
      <c r="F7" s="681"/>
      <c r="G7" s="681"/>
      <c r="H7" s="756"/>
    </row>
    <row r="8" spans="1:14" ht="14.25" hidden="1" customHeight="1" thickBot="1" x14ac:dyDescent="0.3">
      <c r="A8" s="6" t="s">
        <v>25</v>
      </c>
      <c r="B8" s="7" t="s">
        <v>433</v>
      </c>
      <c r="C8" s="7" t="s">
        <v>434</v>
      </c>
      <c r="D8" s="7" t="s">
        <v>435</v>
      </c>
      <c r="E8" s="7" t="s">
        <v>436</v>
      </c>
      <c r="F8" s="7" t="s">
        <v>437</v>
      </c>
      <c r="G8" s="7" t="s">
        <v>438</v>
      </c>
      <c r="H8" s="8" t="s">
        <v>439</v>
      </c>
    </row>
    <row r="9" spans="1:14" ht="8.85" hidden="1" customHeight="1" x14ac:dyDescent="0.25">
      <c r="A9" s="9" t="s">
        <v>440</v>
      </c>
      <c r="B9" s="10"/>
      <c r="C9" s="10"/>
      <c r="D9" s="10"/>
      <c r="E9" s="10"/>
      <c r="F9" s="10"/>
      <c r="G9" s="10"/>
      <c r="H9" s="11" t="e">
        <v>#DIV/0!</v>
      </c>
    </row>
    <row r="10" spans="1:14" ht="8.85" hidden="1" customHeight="1" x14ac:dyDescent="0.25">
      <c r="A10" s="12" t="s">
        <v>441</v>
      </c>
      <c r="B10" s="13"/>
      <c r="C10" s="13"/>
      <c r="D10" s="13"/>
      <c r="E10" s="13"/>
      <c r="F10" s="13"/>
      <c r="G10" s="13"/>
      <c r="H10" s="14" t="e">
        <v>#DIV/0!</v>
      </c>
    </row>
    <row r="11" spans="1:14" ht="8.85" hidden="1" customHeight="1" x14ac:dyDescent="0.25">
      <c r="A11" s="12" t="s">
        <v>442</v>
      </c>
      <c r="B11" s="13"/>
      <c r="C11" s="13"/>
      <c r="D11" s="13"/>
      <c r="E11" s="13"/>
      <c r="F11" s="13"/>
      <c r="G11" s="13"/>
      <c r="H11" s="14" t="e">
        <v>#DIV/0!</v>
      </c>
    </row>
    <row r="12" spans="1:14" ht="8.85" hidden="1" customHeight="1" x14ac:dyDescent="0.25">
      <c r="A12" s="12" t="s">
        <v>443</v>
      </c>
      <c r="B12" s="13" t="s">
        <v>444</v>
      </c>
      <c r="C12" s="13">
        <v>0</v>
      </c>
      <c r="D12" s="15">
        <v>910000000</v>
      </c>
      <c r="E12" s="15">
        <v>142254000</v>
      </c>
      <c r="F12" s="15">
        <v>142254000</v>
      </c>
      <c r="G12" s="13">
        <v>0</v>
      </c>
      <c r="H12" s="14">
        <v>0</v>
      </c>
    </row>
    <row r="13" spans="1:14" ht="8.85" hidden="1" customHeight="1" x14ac:dyDescent="0.25">
      <c r="A13" s="12" t="s">
        <v>445</v>
      </c>
      <c r="B13" s="13" t="s">
        <v>444</v>
      </c>
      <c r="C13" s="13">
        <v>0</v>
      </c>
      <c r="D13" s="15">
        <v>910000000</v>
      </c>
      <c r="E13" s="13"/>
      <c r="F13" s="13"/>
      <c r="G13" s="13"/>
      <c r="H13" s="14" t="e">
        <v>#DIV/0!</v>
      </c>
    </row>
    <row r="14" spans="1:14" ht="8.85" hidden="1" customHeight="1" thickBot="1" x14ac:dyDescent="0.3">
      <c r="A14" s="16" t="s">
        <v>446</v>
      </c>
      <c r="B14" s="13" t="s">
        <v>444</v>
      </c>
      <c r="C14" s="13">
        <v>0</v>
      </c>
      <c r="D14" s="15">
        <v>782804445</v>
      </c>
      <c r="E14" s="17">
        <v>782804445</v>
      </c>
      <c r="F14" s="17">
        <v>782804445</v>
      </c>
      <c r="G14" s="17">
        <v>498706373</v>
      </c>
      <c r="H14" s="18">
        <v>0.63707657280867891</v>
      </c>
    </row>
    <row r="15" spans="1:14" ht="14.25" hidden="1" customHeight="1" thickBot="1" x14ac:dyDescent="0.3"/>
    <row r="16" spans="1:14" ht="14.25" hidden="1" customHeight="1" x14ac:dyDescent="0.25">
      <c r="A16" s="757" t="s">
        <v>447</v>
      </c>
      <c r="B16" s="758"/>
      <c r="C16" s="758"/>
      <c r="D16" s="758"/>
      <c r="E16" s="758"/>
      <c r="F16" s="758"/>
      <c r="G16" s="758"/>
      <c r="H16" s="759"/>
    </row>
    <row r="17" spans="1:8" ht="14.25" hidden="1" customHeight="1" x14ac:dyDescent="0.25">
      <c r="A17" s="19" t="s">
        <v>26</v>
      </c>
      <c r="B17" s="20" t="s">
        <v>433</v>
      </c>
      <c r="C17" s="20" t="s">
        <v>434</v>
      </c>
      <c r="D17" s="20" t="s">
        <v>435</v>
      </c>
      <c r="E17" s="20" t="s">
        <v>436</v>
      </c>
      <c r="F17" s="20" t="s">
        <v>437</v>
      </c>
      <c r="G17" s="20" t="s">
        <v>438</v>
      </c>
      <c r="H17" s="21" t="s">
        <v>439</v>
      </c>
    </row>
    <row r="18" spans="1:8" ht="8.85" hidden="1" customHeight="1" x14ac:dyDescent="0.25">
      <c r="A18" s="22" t="s">
        <v>448</v>
      </c>
      <c r="B18" s="13"/>
      <c r="C18" s="23">
        <v>6606000000</v>
      </c>
      <c r="D18" s="23">
        <v>6606000000</v>
      </c>
      <c r="E18" s="13"/>
      <c r="F18" s="13"/>
      <c r="G18" s="13"/>
      <c r="H18" s="24" t="e">
        <v>#DIV/0!</v>
      </c>
    </row>
    <row r="19" spans="1:8" ht="8.85" hidden="1" customHeight="1" x14ac:dyDescent="0.25">
      <c r="A19" s="22" t="s">
        <v>449</v>
      </c>
      <c r="B19" s="13"/>
      <c r="C19" s="23">
        <v>6606000000</v>
      </c>
      <c r="D19" s="23">
        <v>6606000000</v>
      </c>
      <c r="E19" s="15">
        <v>113950000</v>
      </c>
      <c r="F19" s="15">
        <v>113950000</v>
      </c>
      <c r="G19" s="13"/>
      <c r="H19" s="24">
        <v>0</v>
      </c>
    </row>
    <row r="20" spans="1:8" ht="8.85" hidden="1" customHeight="1" x14ac:dyDescent="0.25">
      <c r="A20" s="22" t="s">
        <v>450</v>
      </c>
      <c r="B20" s="13"/>
      <c r="C20" s="23">
        <v>6606000000</v>
      </c>
      <c r="D20" s="23">
        <v>6606000000</v>
      </c>
      <c r="E20" s="15">
        <v>385381000</v>
      </c>
      <c r="F20" s="15">
        <v>385381000</v>
      </c>
      <c r="G20" s="13"/>
      <c r="H20" s="24">
        <v>0</v>
      </c>
    </row>
    <row r="21" spans="1:8" ht="8.85" hidden="1" customHeight="1" x14ac:dyDescent="0.25">
      <c r="A21" s="22" t="s">
        <v>451</v>
      </c>
      <c r="B21" s="13"/>
      <c r="C21" s="23">
        <v>6606000000</v>
      </c>
      <c r="D21" s="23">
        <v>6165800000</v>
      </c>
      <c r="E21" s="15">
        <v>1041401000</v>
      </c>
      <c r="F21" s="15">
        <v>1041401000</v>
      </c>
      <c r="G21" s="13"/>
      <c r="H21" s="24">
        <v>0</v>
      </c>
    </row>
    <row r="22" spans="1:8" ht="8.85" hidden="1" customHeight="1" x14ac:dyDescent="0.25">
      <c r="A22" s="22" t="s">
        <v>452</v>
      </c>
      <c r="B22" s="13"/>
      <c r="C22" s="23">
        <v>6606000000</v>
      </c>
      <c r="D22" s="13"/>
      <c r="E22" s="13"/>
      <c r="F22" s="13"/>
      <c r="G22" s="13"/>
      <c r="H22" s="24" t="e">
        <v>#DIV/0!</v>
      </c>
    </row>
    <row r="23" spans="1:8" ht="8.85" hidden="1" customHeight="1" x14ac:dyDescent="0.25">
      <c r="A23" s="22" t="s">
        <v>453</v>
      </c>
      <c r="B23" s="13"/>
      <c r="C23" s="23">
        <v>6606000000</v>
      </c>
      <c r="D23" s="23">
        <v>6165800000</v>
      </c>
      <c r="E23" s="15">
        <v>1359439000</v>
      </c>
      <c r="F23" s="15">
        <v>1373524000</v>
      </c>
      <c r="G23" s="15">
        <v>282224666</v>
      </c>
      <c r="H23" s="24">
        <v>0.20760377332120089</v>
      </c>
    </row>
    <row r="24" spans="1:8" ht="8.85" hidden="1" customHeight="1" x14ac:dyDescent="0.25">
      <c r="A24" s="22" t="s">
        <v>440</v>
      </c>
      <c r="B24" s="13"/>
      <c r="C24" s="23">
        <v>6606000000</v>
      </c>
      <c r="D24" s="23">
        <v>6165800000</v>
      </c>
      <c r="E24" s="15">
        <v>1409439000</v>
      </c>
      <c r="F24" s="15">
        <v>415671666</v>
      </c>
      <c r="G24" s="15">
        <v>415671666</v>
      </c>
      <c r="H24" s="24">
        <v>0.29491994048695969</v>
      </c>
    </row>
    <row r="25" spans="1:8" ht="8.85" hidden="1" customHeight="1" x14ac:dyDescent="0.25">
      <c r="A25" s="22" t="s">
        <v>441</v>
      </c>
      <c r="B25" s="13"/>
      <c r="C25" s="23">
        <v>6606000000</v>
      </c>
      <c r="D25" s="23">
        <v>5897270000</v>
      </c>
      <c r="E25" s="15">
        <v>1359439000</v>
      </c>
      <c r="F25" s="15">
        <v>539427770</v>
      </c>
      <c r="G25" s="15">
        <v>539427770</v>
      </c>
      <c r="H25" s="24">
        <v>0.39680174689706565</v>
      </c>
    </row>
    <row r="26" spans="1:8" ht="8.85" hidden="1" customHeight="1" x14ac:dyDescent="0.25">
      <c r="A26" s="22" t="s">
        <v>442</v>
      </c>
      <c r="B26" s="13"/>
      <c r="C26" s="23">
        <v>6606000000</v>
      </c>
      <c r="D26" s="23">
        <v>5829044845</v>
      </c>
      <c r="E26" s="15">
        <v>1359439000</v>
      </c>
      <c r="F26" s="15">
        <v>706861028</v>
      </c>
      <c r="G26" s="15">
        <v>706861028</v>
      </c>
      <c r="H26" s="24">
        <v>0.51996524154449009</v>
      </c>
    </row>
    <row r="27" spans="1:8" ht="8.85" hidden="1" customHeight="1" x14ac:dyDescent="0.25">
      <c r="A27" s="22" t="s">
        <v>443</v>
      </c>
      <c r="B27" s="13"/>
      <c r="C27" s="23">
        <v>6606000000</v>
      </c>
      <c r="D27" s="23">
        <v>5829044845</v>
      </c>
      <c r="E27" s="15">
        <v>3345111000</v>
      </c>
      <c r="F27" s="15">
        <v>2820366298</v>
      </c>
      <c r="G27" s="15">
        <v>2820366298</v>
      </c>
      <c r="H27" s="24">
        <v>0.84313085514950026</v>
      </c>
    </row>
    <row r="28" spans="1:8" ht="8.85" hidden="1" customHeight="1" x14ac:dyDescent="0.25">
      <c r="A28" s="22" t="s">
        <v>445</v>
      </c>
      <c r="B28" s="13"/>
      <c r="C28" s="23">
        <v>6606000000</v>
      </c>
      <c r="D28" s="23">
        <v>5829044845</v>
      </c>
      <c r="E28" s="15">
        <v>3345111000</v>
      </c>
      <c r="F28" s="15">
        <v>3345111000</v>
      </c>
      <c r="G28" s="15">
        <v>2971611968</v>
      </c>
      <c r="H28" s="24">
        <v>0.88834480171211061</v>
      </c>
    </row>
    <row r="29" spans="1:8" ht="8.85" hidden="1" customHeight="1" thickBot="1" x14ac:dyDescent="0.3">
      <c r="A29" s="25" t="s">
        <v>446</v>
      </c>
      <c r="B29" s="26"/>
      <c r="C29" s="27">
        <v>6606000000</v>
      </c>
      <c r="D29" s="27">
        <v>3708860533</v>
      </c>
      <c r="E29" s="28">
        <v>3691392400</v>
      </c>
      <c r="F29" s="28">
        <v>3691392400</v>
      </c>
      <c r="G29" s="28">
        <v>3137206833.0997419</v>
      </c>
      <c r="H29" s="29">
        <v>0.84987085986841771</v>
      </c>
    </row>
    <row r="30" spans="1:8" ht="14.25" hidden="1" customHeight="1" thickBot="1" x14ac:dyDescent="0.3"/>
    <row r="31" spans="1:8" ht="14.25" hidden="1" customHeight="1" x14ac:dyDescent="0.25">
      <c r="A31" s="760" t="s">
        <v>454</v>
      </c>
      <c r="B31" s="653"/>
      <c r="C31" s="653"/>
      <c r="D31" s="653"/>
      <c r="E31" s="653"/>
      <c r="F31" s="653"/>
      <c r="G31" s="653"/>
      <c r="H31" s="663"/>
    </row>
    <row r="32" spans="1:8" ht="14.25" hidden="1" customHeight="1" x14ac:dyDescent="0.25">
      <c r="A32" s="30" t="s">
        <v>27</v>
      </c>
      <c r="B32" s="31" t="s">
        <v>433</v>
      </c>
      <c r="C32" s="31" t="s">
        <v>434</v>
      </c>
      <c r="D32" s="31" t="s">
        <v>435</v>
      </c>
      <c r="E32" s="31" t="s">
        <v>436</v>
      </c>
      <c r="F32" s="31" t="s">
        <v>437</v>
      </c>
      <c r="G32" s="31" t="s">
        <v>438</v>
      </c>
      <c r="H32" s="31" t="s">
        <v>439</v>
      </c>
    </row>
    <row r="33" spans="1:8" ht="8.85" hidden="1" customHeight="1" x14ac:dyDescent="0.25">
      <c r="A33" s="32" t="s">
        <v>448</v>
      </c>
      <c r="B33" s="32"/>
      <c r="C33" s="33">
        <v>6566291000</v>
      </c>
      <c r="D33" s="33">
        <v>6566291000</v>
      </c>
      <c r="E33" s="33">
        <v>2013884001</v>
      </c>
      <c r="F33" s="33">
        <v>2013884001</v>
      </c>
      <c r="G33" s="33">
        <v>0</v>
      </c>
      <c r="H33" s="34">
        <v>0</v>
      </c>
    </row>
    <row r="34" spans="1:8" ht="8.85" hidden="1" customHeight="1" x14ac:dyDescent="0.25">
      <c r="A34" s="32" t="s">
        <v>449</v>
      </c>
      <c r="B34" s="32"/>
      <c r="C34" s="33">
        <v>6566291100</v>
      </c>
      <c r="D34" s="33">
        <v>6566291100</v>
      </c>
      <c r="E34" s="33">
        <v>2013884101</v>
      </c>
      <c r="F34" s="33">
        <v>2013884101</v>
      </c>
      <c r="G34" s="33"/>
      <c r="H34" s="34">
        <v>0</v>
      </c>
    </row>
    <row r="35" spans="1:8" ht="8.85" hidden="1" customHeight="1" x14ac:dyDescent="0.25">
      <c r="A35" s="32" t="s">
        <v>450</v>
      </c>
      <c r="B35" s="32"/>
      <c r="C35" s="33">
        <v>6566291100</v>
      </c>
      <c r="D35" s="33">
        <v>6566291100</v>
      </c>
      <c r="E35" s="33">
        <v>2013884101</v>
      </c>
      <c r="F35" s="33">
        <v>2013884101</v>
      </c>
      <c r="G35" s="33">
        <v>148304367</v>
      </c>
      <c r="H35" s="34">
        <v>7.3640964207602133E-2</v>
      </c>
    </row>
    <row r="36" spans="1:8" ht="8.85" hidden="1" customHeight="1" x14ac:dyDescent="0.25">
      <c r="A36" s="32" t="s">
        <v>451</v>
      </c>
      <c r="B36" s="32"/>
      <c r="C36" s="33">
        <v>6566291100</v>
      </c>
      <c r="D36" s="33">
        <v>6566291100</v>
      </c>
      <c r="E36" s="33">
        <v>2013884101</v>
      </c>
      <c r="F36" s="33">
        <v>2013884101</v>
      </c>
      <c r="G36" s="33">
        <v>298728367</v>
      </c>
      <c r="H36" s="34">
        <v>0.14833443833816731</v>
      </c>
    </row>
    <row r="37" spans="1:8" ht="8.85" hidden="1" customHeight="1" x14ac:dyDescent="0.25">
      <c r="A37" s="32" t="s">
        <v>452</v>
      </c>
      <c r="B37" s="32"/>
      <c r="C37" s="33">
        <v>6566291100</v>
      </c>
      <c r="D37" s="33">
        <v>6566291100</v>
      </c>
      <c r="E37" s="33">
        <v>2013884101</v>
      </c>
      <c r="F37" s="33">
        <v>2013884101</v>
      </c>
      <c r="G37" s="33">
        <v>579677367</v>
      </c>
      <c r="H37" s="34">
        <v>0.28784048034946974</v>
      </c>
    </row>
    <row r="38" spans="1:8" ht="8.85" hidden="1" customHeight="1" x14ac:dyDescent="0.25">
      <c r="A38" s="32" t="s">
        <v>453</v>
      </c>
      <c r="B38" s="32"/>
      <c r="C38" s="33">
        <v>6566291100</v>
      </c>
      <c r="D38" s="33">
        <v>6566291100</v>
      </c>
      <c r="E38" s="33">
        <v>2028012533</v>
      </c>
      <c r="F38" s="33">
        <v>2028012533</v>
      </c>
      <c r="G38" s="33">
        <v>626315367</v>
      </c>
      <c r="H38" s="34">
        <v>0.30883209882017038</v>
      </c>
    </row>
    <row r="39" spans="1:8" ht="8.85" hidden="1" customHeight="1" x14ac:dyDescent="0.25">
      <c r="A39" s="32" t="s">
        <v>440</v>
      </c>
      <c r="B39" s="32"/>
      <c r="C39" s="33">
        <v>6566291100</v>
      </c>
      <c r="D39" s="33">
        <v>6566291100</v>
      </c>
      <c r="E39" s="33">
        <v>2028012533</v>
      </c>
      <c r="F39" s="33">
        <v>2028012533</v>
      </c>
      <c r="G39" s="33">
        <v>883039834</v>
      </c>
      <c r="H39" s="34">
        <v>0.43542129036734112</v>
      </c>
    </row>
    <row r="40" spans="1:8" ht="8.85" hidden="1" customHeight="1" x14ac:dyDescent="0.25">
      <c r="A40" s="32" t="s">
        <v>441</v>
      </c>
      <c r="B40" s="32"/>
      <c r="C40" s="33">
        <v>6566291100</v>
      </c>
      <c r="D40" s="33">
        <v>6566291100</v>
      </c>
      <c r="E40" s="33">
        <v>2161585445</v>
      </c>
      <c r="F40" s="33">
        <v>0</v>
      </c>
      <c r="G40" s="33">
        <v>0</v>
      </c>
      <c r="H40" s="34">
        <v>0</v>
      </c>
    </row>
    <row r="41" spans="1:8" ht="8.85" hidden="1" customHeight="1" x14ac:dyDescent="0.25">
      <c r="A41" s="32" t="s">
        <v>442</v>
      </c>
      <c r="B41" s="32"/>
      <c r="C41" s="33">
        <v>6566291100</v>
      </c>
      <c r="D41" s="33">
        <v>6566291100</v>
      </c>
      <c r="E41" s="33">
        <v>2185306145</v>
      </c>
      <c r="F41" s="33">
        <v>0</v>
      </c>
      <c r="G41" s="33">
        <v>1303835774</v>
      </c>
      <c r="H41" s="34">
        <v>0.59663758187070859</v>
      </c>
    </row>
    <row r="42" spans="1:8" ht="8.85" hidden="1" customHeight="1" x14ac:dyDescent="0.25">
      <c r="A42" s="32" t="s">
        <v>443</v>
      </c>
      <c r="B42" s="32"/>
      <c r="C42" s="33">
        <v>6566291100</v>
      </c>
      <c r="D42" s="33">
        <v>6566291100</v>
      </c>
      <c r="E42" s="33">
        <v>2185306145</v>
      </c>
      <c r="F42" s="33">
        <v>2185306145</v>
      </c>
      <c r="G42" s="33">
        <v>1303835774</v>
      </c>
      <c r="H42" s="34">
        <v>0.59663758187070859</v>
      </c>
    </row>
    <row r="43" spans="1:8" ht="8.85" hidden="1" customHeight="1" x14ac:dyDescent="0.25">
      <c r="A43" s="32" t="s">
        <v>445</v>
      </c>
      <c r="B43" s="32"/>
      <c r="C43" s="33">
        <v>6566291100</v>
      </c>
      <c r="D43" s="33">
        <v>6566291100</v>
      </c>
      <c r="E43" s="33">
        <v>2201386478</v>
      </c>
      <c r="F43" s="33">
        <v>2201386478</v>
      </c>
      <c r="G43" s="33">
        <v>0</v>
      </c>
      <c r="H43" s="34">
        <v>0</v>
      </c>
    </row>
    <row r="44" spans="1:8" ht="8.85" hidden="1" customHeight="1" x14ac:dyDescent="0.25">
      <c r="A44" s="32" t="s">
        <v>446</v>
      </c>
      <c r="B44" s="32"/>
      <c r="C44" s="33">
        <v>6566291100</v>
      </c>
      <c r="D44" s="33">
        <v>6551006180</v>
      </c>
      <c r="E44" s="33">
        <v>6521131276</v>
      </c>
      <c r="F44" s="33">
        <v>6521131276</v>
      </c>
      <c r="G44" s="33">
        <v>5018900510</v>
      </c>
      <c r="H44" s="34">
        <v>0.76963647833180038</v>
      </c>
    </row>
    <row r="45" spans="1:8" ht="14.25" hidden="1" customHeight="1" thickBot="1" x14ac:dyDescent="0.3"/>
    <row r="46" spans="1:8" ht="14.25" hidden="1" customHeight="1" x14ac:dyDescent="0.25">
      <c r="A46" s="757" t="s">
        <v>455</v>
      </c>
      <c r="B46" s="758"/>
      <c r="C46" s="758"/>
      <c r="D46" s="758"/>
      <c r="E46" s="758"/>
      <c r="F46" s="758"/>
      <c r="G46" s="758"/>
      <c r="H46" s="759"/>
    </row>
    <row r="47" spans="1:8" ht="14.25" hidden="1" customHeight="1" x14ac:dyDescent="0.25">
      <c r="A47" s="19" t="s">
        <v>28</v>
      </c>
      <c r="B47" s="20" t="s">
        <v>433</v>
      </c>
      <c r="C47" s="20" t="s">
        <v>434</v>
      </c>
      <c r="D47" s="20" t="s">
        <v>435</v>
      </c>
      <c r="E47" s="20" t="s">
        <v>436</v>
      </c>
      <c r="F47" s="20" t="s">
        <v>437</v>
      </c>
      <c r="G47" s="20" t="s">
        <v>438</v>
      </c>
      <c r="H47" s="21" t="s">
        <v>439</v>
      </c>
    </row>
    <row r="48" spans="1:8" ht="11.85" hidden="1" customHeight="1" x14ac:dyDescent="0.25">
      <c r="A48" s="22" t="s">
        <v>448</v>
      </c>
      <c r="B48" s="13" t="s">
        <v>444</v>
      </c>
      <c r="C48" s="35">
        <v>0</v>
      </c>
      <c r="D48" s="35">
        <v>0</v>
      </c>
      <c r="E48" s="35">
        <v>558000000</v>
      </c>
      <c r="F48" s="35">
        <v>558000000</v>
      </c>
      <c r="G48" s="35">
        <v>558000000</v>
      </c>
      <c r="H48" s="36">
        <f>+G48/F48</f>
        <v>1</v>
      </c>
    </row>
    <row r="49" spans="1:8" ht="11.85" hidden="1" customHeight="1" x14ac:dyDescent="0.25">
      <c r="A49" s="22" t="s">
        <v>449</v>
      </c>
      <c r="B49" s="13" t="s">
        <v>444</v>
      </c>
      <c r="C49" s="35">
        <v>3858734000</v>
      </c>
      <c r="D49" s="35">
        <v>3858734000</v>
      </c>
      <c r="E49" s="35">
        <v>1913570000</v>
      </c>
      <c r="F49" s="35">
        <v>1913570000</v>
      </c>
      <c r="G49" s="35">
        <v>1913570000</v>
      </c>
      <c r="H49" s="36">
        <f t="shared" ref="H49:H59" si="0">+G49/F49</f>
        <v>1</v>
      </c>
    </row>
    <row r="50" spans="1:8" ht="11.85" hidden="1" customHeight="1" x14ac:dyDescent="0.25">
      <c r="A50" s="22" t="s">
        <v>450</v>
      </c>
      <c r="B50" s="13" t="s">
        <v>444</v>
      </c>
      <c r="C50" s="35">
        <v>3858734000</v>
      </c>
      <c r="D50" s="35">
        <v>3858734000</v>
      </c>
      <c r="E50" s="35">
        <v>2218171000</v>
      </c>
      <c r="F50" s="35">
        <v>2218171000</v>
      </c>
      <c r="G50" s="35">
        <v>2218171000</v>
      </c>
      <c r="H50" s="36">
        <f t="shared" si="0"/>
        <v>1</v>
      </c>
    </row>
    <row r="51" spans="1:8" ht="11.85" hidden="1" customHeight="1" x14ac:dyDescent="0.25">
      <c r="A51" s="22" t="s">
        <v>451</v>
      </c>
      <c r="B51" s="13" t="s">
        <v>444</v>
      </c>
      <c r="C51" s="35">
        <v>3858734000</v>
      </c>
      <c r="D51" s="35">
        <v>3858734000</v>
      </c>
      <c r="E51" s="35">
        <v>2218171000</v>
      </c>
      <c r="F51" s="35">
        <v>2238908867</v>
      </c>
      <c r="G51" s="35">
        <v>2218171000</v>
      </c>
      <c r="H51" s="36">
        <f t="shared" si="0"/>
        <v>0.99073751178278757</v>
      </c>
    </row>
    <row r="52" spans="1:8" ht="11.85" hidden="1" customHeight="1" x14ac:dyDescent="0.25">
      <c r="A52" s="22" t="s">
        <v>452</v>
      </c>
      <c r="B52" s="13" t="s">
        <v>444</v>
      </c>
      <c r="C52" s="35">
        <v>3858734000</v>
      </c>
      <c r="D52" s="35">
        <v>3858734000</v>
      </c>
      <c r="E52" s="35">
        <v>2218171000</v>
      </c>
      <c r="F52" s="37">
        <v>2238908867</v>
      </c>
      <c r="G52" s="37">
        <v>2218171000</v>
      </c>
      <c r="H52" s="36">
        <f t="shared" si="0"/>
        <v>0.99073751178278757</v>
      </c>
    </row>
    <row r="53" spans="1:8" ht="11.85" hidden="1" customHeight="1" x14ac:dyDescent="0.25">
      <c r="A53" s="22" t="s">
        <v>453</v>
      </c>
      <c r="B53" s="13" t="s">
        <v>444</v>
      </c>
      <c r="C53" s="35">
        <f>+C52</f>
        <v>3858734000</v>
      </c>
      <c r="D53" s="35">
        <v>4360443750</v>
      </c>
      <c r="E53" s="35">
        <v>2271301000</v>
      </c>
      <c r="F53" s="37">
        <f>+E53</f>
        <v>2271301000</v>
      </c>
      <c r="G53" s="37">
        <f>+F53</f>
        <v>2271301000</v>
      </c>
      <c r="H53" s="36">
        <f t="shared" si="0"/>
        <v>1</v>
      </c>
    </row>
    <row r="54" spans="1:8" ht="11.85" hidden="1" customHeight="1" x14ac:dyDescent="0.25">
      <c r="A54" s="22" t="s">
        <v>440</v>
      </c>
      <c r="B54" s="13" t="s">
        <v>444</v>
      </c>
      <c r="C54" s="35">
        <f>+C53</f>
        <v>3858734000</v>
      </c>
      <c r="D54" s="35">
        <v>4360443750</v>
      </c>
      <c r="E54" s="35">
        <v>2271301000</v>
      </c>
      <c r="F54" s="37">
        <f>+E54</f>
        <v>2271301000</v>
      </c>
      <c r="G54" s="37">
        <f>+F54</f>
        <v>2271301000</v>
      </c>
      <c r="H54" s="36">
        <f t="shared" si="0"/>
        <v>1</v>
      </c>
    </row>
    <row r="55" spans="1:8" ht="11.85" hidden="1" customHeight="1" x14ac:dyDescent="0.25">
      <c r="A55" s="22" t="s">
        <v>441</v>
      </c>
      <c r="B55" s="13" t="s">
        <v>444</v>
      </c>
      <c r="C55" s="35">
        <f>+C54</f>
        <v>3858734000</v>
      </c>
      <c r="D55" s="35">
        <v>4360443750</v>
      </c>
      <c r="E55" s="35">
        <v>2683957200</v>
      </c>
      <c r="F55" s="37">
        <v>2683957200</v>
      </c>
      <c r="G55" s="37">
        <v>2683957200</v>
      </c>
      <c r="H55" s="36">
        <f t="shared" si="0"/>
        <v>1</v>
      </c>
    </row>
    <row r="56" spans="1:8" ht="11.85" hidden="1" customHeight="1" x14ac:dyDescent="0.25">
      <c r="A56" s="22" t="s">
        <v>442</v>
      </c>
      <c r="B56" s="13" t="s">
        <v>444</v>
      </c>
      <c r="C56" s="35" t="e">
        <f>+#REF!</f>
        <v>#REF!</v>
      </c>
      <c r="D56" s="35" t="e">
        <f>+C56</f>
        <v>#REF!</v>
      </c>
      <c r="E56" s="35" t="e">
        <f>+#REF!</f>
        <v>#REF!</v>
      </c>
      <c r="F56" s="37" t="e">
        <f>+E56</f>
        <v>#REF!</v>
      </c>
      <c r="G56" s="37" t="e">
        <f>+F56</f>
        <v>#REF!</v>
      </c>
      <c r="H56" s="36" t="e">
        <f t="shared" si="0"/>
        <v>#REF!</v>
      </c>
    </row>
    <row r="57" spans="1:8" ht="11.85" hidden="1" customHeight="1" x14ac:dyDescent="0.25">
      <c r="A57" s="22" t="s">
        <v>443</v>
      </c>
      <c r="B57" s="13" t="s">
        <v>444</v>
      </c>
      <c r="C57" s="35" t="e">
        <f>+#REF!</f>
        <v>#REF!</v>
      </c>
      <c r="D57" s="35" t="e">
        <f>+C57</f>
        <v>#REF!</v>
      </c>
      <c r="E57" s="35" t="e">
        <f>+#REF!</f>
        <v>#REF!</v>
      </c>
      <c r="F57" s="35">
        <v>3753447686</v>
      </c>
      <c r="G57" s="35">
        <v>3753447686</v>
      </c>
      <c r="H57" s="36">
        <f t="shared" si="0"/>
        <v>1</v>
      </c>
    </row>
    <row r="58" spans="1:8" ht="11.85" hidden="1" customHeight="1" x14ac:dyDescent="0.25">
      <c r="A58" s="22" t="s">
        <v>445</v>
      </c>
      <c r="B58" s="13" t="s">
        <v>444</v>
      </c>
      <c r="C58" s="35"/>
      <c r="D58" s="35"/>
      <c r="E58" s="35"/>
      <c r="F58" s="35"/>
      <c r="G58" s="35"/>
      <c r="H58" s="36" t="e">
        <f t="shared" si="0"/>
        <v>#DIV/0!</v>
      </c>
    </row>
    <row r="59" spans="1:8" ht="11.85" hidden="1" customHeight="1" thickBot="1" x14ac:dyDescent="0.3">
      <c r="A59" s="25" t="s">
        <v>446</v>
      </c>
      <c r="B59" s="26" t="s">
        <v>444</v>
      </c>
      <c r="C59" s="38"/>
      <c r="D59" s="38"/>
      <c r="E59" s="38"/>
      <c r="F59" s="38"/>
      <c r="G59" s="38"/>
      <c r="H59" s="39" t="e">
        <f t="shared" si="0"/>
        <v>#DIV/0!</v>
      </c>
    </row>
    <row r="60" spans="1:8" ht="11.85" customHeight="1" thickBot="1" x14ac:dyDescent="0.3"/>
    <row r="61" spans="1:8" ht="14.25" customHeight="1" x14ac:dyDescent="0.25">
      <c r="A61" s="755" t="s">
        <v>456</v>
      </c>
      <c r="B61" s="681"/>
      <c r="C61" s="681"/>
      <c r="D61" s="681"/>
      <c r="E61" s="681"/>
      <c r="F61" s="681"/>
      <c r="G61" s="681"/>
      <c r="H61" s="756"/>
    </row>
    <row r="62" spans="1:8" ht="14.25" customHeight="1" x14ac:dyDescent="0.25">
      <c r="A62" s="40" t="s">
        <v>29</v>
      </c>
      <c r="B62" s="20" t="s">
        <v>433</v>
      </c>
      <c r="C62" s="20" t="s">
        <v>434</v>
      </c>
      <c r="D62" s="20" t="s">
        <v>435</v>
      </c>
      <c r="E62" s="20" t="s">
        <v>436</v>
      </c>
      <c r="F62" s="20" t="s">
        <v>437</v>
      </c>
      <c r="G62" s="20" t="s">
        <v>438</v>
      </c>
      <c r="H62" s="41" t="s">
        <v>439</v>
      </c>
    </row>
    <row r="63" spans="1:8" ht="14.25" customHeight="1" x14ac:dyDescent="0.25">
      <c r="A63" s="12" t="s">
        <v>448</v>
      </c>
      <c r="B63" s="13" t="s">
        <v>444</v>
      </c>
      <c r="C63" s="126">
        <v>5750728000</v>
      </c>
      <c r="D63" s="127">
        <v>5750728000</v>
      </c>
      <c r="E63" s="13">
        <v>87370000</v>
      </c>
      <c r="F63" s="13">
        <v>87370000</v>
      </c>
      <c r="G63" s="13">
        <v>0</v>
      </c>
      <c r="H63" s="376">
        <f>+G63/F63</f>
        <v>0</v>
      </c>
    </row>
    <row r="64" spans="1:8" ht="14.25" customHeight="1" x14ac:dyDescent="0.25">
      <c r="A64" s="12" t="s">
        <v>449</v>
      </c>
      <c r="B64" s="13" t="s">
        <v>444</v>
      </c>
      <c r="C64" s="126">
        <v>5750728000</v>
      </c>
      <c r="D64" s="127">
        <v>5750728000</v>
      </c>
      <c r="E64" s="13">
        <v>168606000</v>
      </c>
      <c r="F64" s="13">
        <v>168606000</v>
      </c>
      <c r="G64" s="13">
        <v>1771000</v>
      </c>
      <c r="H64" s="376">
        <f t="shared" ref="H64:H65" si="1">+G64/F64</f>
        <v>1.0503778038741206E-2</v>
      </c>
    </row>
    <row r="65" spans="1:14" ht="14.25" customHeight="1" x14ac:dyDescent="0.25">
      <c r="A65" s="12" t="s">
        <v>450</v>
      </c>
      <c r="B65" s="13" t="s">
        <v>444</v>
      </c>
      <c r="C65" s="126">
        <v>5750728000</v>
      </c>
      <c r="D65" s="127">
        <v>5750728000</v>
      </c>
      <c r="E65" s="13">
        <v>798566000</v>
      </c>
      <c r="F65" s="13">
        <v>798566000</v>
      </c>
      <c r="G65" s="13">
        <v>26249833</v>
      </c>
      <c r="H65" s="376">
        <f t="shared" si="1"/>
        <v>3.2871212899121677E-2</v>
      </c>
    </row>
    <row r="66" spans="1:14" ht="14.25" customHeight="1" x14ac:dyDescent="0.25">
      <c r="A66" s="12" t="s">
        <v>451</v>
      </c>
      <c r="B66" s="13" t="s">
        <v>444</v>
      </c>
      <c r="C66" s="126">
        <v>5750728000</v>
      </c>
      <c r="D66" s="127">
        <v>5750728000</v>
      </c>
      <c r="E66" s="13">
        <v>798566000</v>
      </c>
      <c r="F66" s="13">
        <v>992484000</v>
      </c>
      <c r="G66" s="13">
        <v>86591467</v>
      </c>
      <c r="H66" s="376">
        <f t="shared" ref="H66:H67" si="2">+G66/F66</f>
        <v>8.7247217083600337E-2</v>
      </c>
    </row>
    <row r="67" spans="1:14" ht="14.25" customHeight="1" x14ac:dyDescent="0.25">
      <c r="A67" s="12" t="s">
        <v>452</v>
      </c>
      <c r="B67" s="13" t="s">
        <v>444</v>
      </c>
      <c r="C67" s="126">
        <v>5750728000</v>
      </c>
      <c r="D67" s="127">
        <v>5750728000</v>
      </c>
      <c r="E67" s="13">
        <v>798566000</v>
      </c>
      <c r="F67" s="13">
        <v>798566000</v>
      </c>
      <c r="G67" s="13">
        <v>227298533</v>
      </c>
      <c r="H67" s="376">
        <f t="shared" si="2"/>
        <v>0.28463337156853658</v>
      </c>
    </row>
    <row r="68" spans="1:14" ht="14.25" customHeight="1" x14ac:dyDescent="0.25">
      <c r="A68" s="12" t="s">
        <v>453</v>
      </c>
      <c r="B68" s="13"/>
      <c r="C68" s="13"/>
      <c r="D68" s="13"/>
      <c r="E68" s="13"/>
      <c r="F68" s="13"/>
      <c r="G68" s="13"/>
      <c r="H68" s="14"/>
    </row>
    <row r="69" spans="1:14" ht="14.25" customHeight="1" x14ac:dyDescent="0.25">
      <c r="A69" s="12" t="s">
        <v>440</v>
      </c>
      <c r="B69" s="13"/>
      <c r="C69" s="13"/>
      <c r="D69" s="13"/>
      <c r="E69" s="13"/>
      <c r="F69" s="13"/>
      <c r="G69" s="13"/>
      <c r="H69" s="14"/>
    </row>
    <row r="70" spans="1:14" ht="14.25" customHeight="1" x14ac:dyDescent="0.25">
      <c r="A70" s="12" t="s">
        <v>441</v>
      </c>
      <c r="B70" s="13"/>
      <c r="C70" s="13"/>
      <c r="D70" s="13"/>
      <c r="E70" s="13"/>
      <c r="F70" s="13"/>
      <c r="G70" s="13"/>
      <c r="H70" s="14"/>
    </row>
    <row r="71" spans="1:14" ht="15.75" customHeight="1" x14ac:dyDescent="0.25">
      <c r="A71" s="12" t="s">
        <v>442</v>
      </c>
      <c r="B71" s="13"/>
      <c r="C71" s="13"/>
      <c r="D71" s="13"/>
      <c r="E71" s="13"/>
      <c r="F71" s="13"/>
      <c r="G71" s="13"/>
      <c r="H71" s="14"/>
    </row>
    <row r="72" spans="1:14" ht="14.25" customHeight="1" x14ac:dyDescent="0.25">
      <c r="A72" s="12" t="s">
        <v>443</v>
      </c>
      <c r="B72" s="13"/>
      <c r="C72" s="13"/>
      <c r="D72" s="13"/>
      <c r="E72" s="13"/>
      <c r="F72" s="13"/>
      <c r="G72" s="13"/>
      <c r="H72" s="14"/>
    </row>
    <row r="73" spans="1:14" ht="18" customHeight="1" x14ac:dyDescent="0.25">
      <c r="A73" s="12" t="s">
        <v>445</v>
      </c>
      <c r="B73" s="13"/>
      <c r="C73" s="13"/>
      <c r="D73" s="13"/>
      <c r="E73" s="13"/>
      <c r="F73" s="13"/>
      <c r="G73" s="13"/>
      <c r="H73" s="14"/>
    </row>
    <row r="74" spans="1:14" ht="18" customHeight="1" thickBot="1" x14ac:dyDescent="0.3">
      <c r="A74" s="16" t="s">
        <v>446</v>
      </c>
      <c r="B74" s="26"/>
      <c r="C74" s="42"/>
      <c r="D74" s="42"/>
      <c r="E74" s="42"/>
      <c r="F74" s="42"/>
      <c r="G74" s="42"/>
      <c r="H74" s="14"/>
    </row>
    <row r="75" spans="1:14" ht="14.25" customHeight="1" thickBot="1" x14ac:dyDescent="0.3"/>
    <row r="76" spans="1:14" ht="14.25" customHeight="1" x14ac:dyDescent="0.25">
      <c r="A76" s="755" t="s">
        <v>457</v>
      </c>
      <c r="B76" s="681"/>
      <c r="C76" s="681"/>
      <c r="D76" s="681"/>
      <c r="E76" s="681"/>
      <c r="F76" s="681"/>
      <c r="G76" s="681"/>
      <c r="H76" s="681"/>
      <c r="I76" s="681"/>
      <c r="J76" s="681"/>
      <c r="K76" s="681"/>
      <c r="L76" s="681"/>
      <c r="M76" s="681"/>
      <c r="N76" s="756"/>
    </row>
    <row r="77" spans="1:14" ht="14.25" hidden="1" customHeight="1" x14ac:dyDescent="0.25">
      <c r="A77" s="6" t="s">
        <v>25</v>
      </c>
      <c r="B77" s="7" t="s">
        <v>458</v>
      </c>
      <c r="C77" s="7" t="s">
        <v>459</v>
      </c>
      <c r="D77" s="7" t="s">
        <v>460</v>
      </c>
      <c r="E77" s="7" t="s">
        <v>461</v>
      </c>
      <c r="F77" s="7" t="s">
        <v>462</v>
      </c>
      <c r="G77" s="7" t="s">
        <v>463</v>
      </c>
      <c r="H77" s="7" t="s">
        <v>464</v>
      </c>
      <c r="I77" s="7" t="s">
        <v>465</v>
      </c>
      <c r="J77" s="43" t="s">
        <v>466</v>
      </c>
      <c r="K77" s="7" t="s">
        <v>467</v>
      </c>
      <c r="L77" s="7" t="s">
        <v>468</v>
      </c>
      <c r="M77" s="7" t="s">
        <v>469</v>
      </c>
      <c r="N77" s="8" t="s">
        <v>470</v>
      </c>
    </row>
    <row r="78" spans="1:14" ht="9" hidden="1" customHeight="1" x14ac:dyDescent="0.25">
      <c r="A78" s="44" t="s">
        <v>440</v>
      </c>
      <c r="B78" s="744" t="s">
        <v>471</v>
      </c>
      <c r="C78" s="744" t="s">
        <v>472</v>
      </c>
      <c r="D78" s="744" t="s">
        <v>473</v>
      </c>
      <c r="E78" s="744" t="s">
        <v>705</v>
      </c>
      <c r="F78" s="44"/>
      <c r="G78" s="44"/>
      <c r="H78" s="44"/>
      <c r="I78" s="44"/>
      <c r="J78" s="44" t="e">
        <v>#DIV/0!</v>
      </c>
      <c r="K78" s="44"/>
      <c r="L78" s="44"/>
      <c r="M78" s="44" t="e">
        <v>#DIV/0!</v>
      </c>
      <c r="N78" s="44"/>
    </row>
    <row r="79" spans="1:14" ht="9" hidden="1" customHeight="1" x14ac:dyDescent="0.25">
      <c r="A79" s="44" t="s">
        <v>441</v>
      </c>
      <c r="B79" s="772"/>
      <c r="C79" s="688"/>
      <c r="D79" s="688"/>
      <c r="E79" s="688"/>
      <c r="F79" s="44"/>
      <c r="G79" s="44"/>
      <c r="H79" s="44"/>
      <c r="I79" s="44"/>
      <c r="J79" s="44" t="e">
        <v>#DIV/0!</v>
      </c>
      <c r="K79" s="44"/>
      <c r="L79" s="44"/>
      <c r="M79" s="44" t="e">
        <v>#DIV/0!</v>
      </c>
      <c r="N79" s="44"/>
    </row>
    <row r="80" spans="1:14" ht="9" hidden="1" customHeight="1" x14ac:dyDescent="0.25">
      <c r="A80" s="44" t="s">
        <v>442</v>
      </c>
      <c r="B80" s="772"/>
      <c r="C80" s="688"/>
      <c r="D80" s="688"/>
      <c r="E80" s="688"/>
      <c r="F80" s="44"/>
      <c r="G80" s="44"/>
      <c r="H80" s="44"/>
      <c r="I80" s="44"/>
      <c r="J80" s="44" t="e">
        <v>#DIV/0!</v>
      </c>
      <c r="K80" s="44"/>
      <c r="L80" s="44"/>
      <c r="M80" s="44" t="e">
        <v>#DIV/0!</v>
      </c>
      <c r="N80" s="44"/>
    </row>
    <row r="81" spans="1:14" ht="9" hidden="1" customHeight="1" x14ac:dyDescent="0.25">
      <c r="A81" s="44" t="s">
        <v>443</v>
      </c>
      <c r="B81" s="772"/>
      <c r="C81" s="688"/>
      <c r="D81" s="688"/>
      <c r="E81" s="688"/>
      <c r="F81" s="44">
        <v>100</v>
      </c>
      <c r="G81" s="44">
        <v>5</v>
      </c>
      <c r="H81" s="44">
        <v>0.5</v>
      </c>
      <c r="I81" s="44">
        <v>0.2</v>
      </c>
      <c r="J81" s="44">
        <v>0.4</v>
      </c>
      <c r="K81" s="44">
        <v>0</v>
      </c>
      <c r="L81" s="44">
        <v>0</v>
      </c>
      <c r="M81" s="44" t="e">
        <v>#DIV/0!</v>
      </c>
      <c r="N81" s="44" t="s">
        <v>474</v>
      </c>
    </row>
    <row r="82" spans="1:14" ht="9" hidden="1" customHeight="1" x14ac:dyDescent="0.25">
      <c r="A82" s="44" t="s">
        <v>445</v>
      </c>
      <c r="B82" s="772"/>
      <c r="C82" s="688"/>
      <c r="D82" s="688"/>
      <c r="E82" s="688"/>
      <c r="F82" s="44"/>
      <c r="G82" s="44"/>
      <c r="H82" s="44"/>
      <c r="I82" s="44"/>
      <c r="J82" s="44" t="e">
        <v>#DIV/0!</v>
      </c>
      <c r="K82" s="44"/>
      <c r="L82" s="44"/>
      <c r="M82" s="44" t="e">
        <v>#DIV/0!</v>
      </c>
      <c r="N82" s="44"/>
    </row>
    <row r="83" spans="1:14" ht="9" hidden="1" customHeight="1" x14ac:dyDescent="0.25">
      <c r="A83" s="44" t="s">
        <v>446</v>
      </c>
      <c r="B83" s="772"/>
      <c r="C83" s="688"/>
      <c r="D83" s="688"/>
      <c r="E83" s="688"/>
      <c r="F83" s="44"/>
      <c r="G83" s="44"/>
      <c r="H83" s="44"/>
      <c r="I83" s="44"/>
      <c r="J83" s="44" t="e">
        <v>#DIV/0!</v>
      </c>
      <c r="K83" s="44"/>
      <c r="L83" s="44"/>
      <c r="M83" s="44" t="e">
        <v>#DIV/0!</v>
      </c>
      <c r="N83" s="44"/>
    </row>
    <row r="84" spans="1:14" ht="9" hidden="1" customHeight="1" x14ac:dyDescent="0.25">
      <c r="A84" s="44" t="s">
        <v>440</v>
      </c>
      <c r="B84" s="772"/>
      <c r="C84" s="746" t="s">
        <v>475</v>
      </c>
      <c r="D84" s="744" t="s">
        <v>476</v>
      </c>
      <c r="E84" s="744" t="s">
        <v>705</v>
      </c>
      <c r="F84" s="44"/>
      <c r="G84" s="44"/>
      <c r="H84" s="44"/>
      <c r="I84" s="44"/>
      <c r="J84" s="44" t="e">
        <v>#DIV/0!</v>
      </c>
      <c r="K84" s="44"/>
      <c r="L84" s="44"/>
      <c r="M84" s="44" t="e">
        <v>#DIV/0!</v>
      </c>
      <c r="N84" s="44"/>
    </row>
    <row r="85" spans="1:14" ht="9" hidden="1" customHeight="1" x14ac:dyDescent="0.25">
      <c r="A85" s="44" t="s">
        <v>441</v>
      </c>
      <c r="B85" s="772"/>
      <c r="C85" s="688"/>
      <c r="D85" s="688"/>
      <c r="E85" s="688"/>
      <c r="F85" s="44"/>
      <c r="G85" s="44"/>
      <c r="H85" s="44"/>
      <c r="I85" s="44"/>
      <c r="J85" s="44" t="e">
        <v>#DIV/0!</v>
      </c>
      <c r="K85" s="44"/>
      <c r="L85" s="44"/>
      <c r="M85" s="44" t="e">
        <v>#DIV/0!</v>
      </c>
      <c r="N85" s="44"/>
    </row>
    <row r="86" spans="1:14" ht="9" hidden="1" customHeight="1" x14ac:dyDescent="0.25">
      <c r="A86" s="44" t="s">
        <v>442</v>
      </c>
      <c r="B86" s="772"/>
      <c r="C86" s="688"/>
      <c r="D86" s="688"/>
      <c r="E86" s="688"/>
      <c r="F86" s="44"/>
      <c r="G86" s="44"/>
      <c r="H86" s="44"/>
      <c r="I86" s="44"/>
      <c r="J86" s="44" t="e">
        <v>#DIV/0!</v>
      </c>
      <c r="K86" s="44"/>
      <c r="L86" s="44"/>
      <c r="M86" s="44" t="e">
        <v>#DIV/0!</v>
      </c>
      <c r="N86" s="44"/>
    </row>
    <row r="87" spans="1:14" ht="9" hidden="1" customHeight="1" x14ac:dyDescent="0.25">
      <c r="A87" s="44" t="s">
        <v>443</v>
      </c>
      <c r="B87" s="772"/>
      <c r="C87" s="688"/>
      <c r="D87" s="688"/>
      <c r="E87" s="688"/>
      <c r="F87" s="44">
        <v>100</v>
      </c>
      <c r="G87" s="44">
        <v>1000</v>
      </c>
      <c r="H87" s="44">
        <v>10</v>
      </c>
      <c r="I87" s="44">
        <v>0</v>
      </c>
      <c r="J87" s="44" t="e">
        <v>#REF!</v>
      </c>
      <c r="K87" s="44">
        <v>0</v>
      </c>
      <c r="L87" s="44">
        <v>0</v>
      </c>
      <c r="M87" s="44" t="e">
        <v>#DIV/0!</v>
      </c>
      <c r="N87" s="44" t="s">
        <v>477</v>
      </c>
    </row>
    <row r="88" spans="1:14" ht="9" hidden="1" customHeight="1" x14ac:dyDescent="0.25">
      <c r="A88" s="44" t="s">
        <v>445</v>
      </c>
      <c r="B88" s="772"/>
      <c r="C88" s="688"/>
      <c r="D88" s="688"/>
      <c r="E88" s="688"/>
      <c r="F88" s="44"/>
      <c r="G88" s="44"/>
      <c r="H88" s="44"/>
      <c r="I88" s="44"/>
      <c r="J88" s="44" t="e">
        <v>#DIV/0!</v>
      </c>
      <c r="K88" s="44"/>
      <c r="L88" s="44"/>
      <c r="M88" s="44" t="e">
        <v>#DIV/0!</v>
      </c>
      <c r="N88" s="44"/>
    </row>
    <row r="89" spans="1:14" ht="9" hidden="1" customHeight="1" x14ac:dyDescent="0.25">
      <c r="A89" s="44" t="s">
        <v>446</v>
      </c>
      <c r="B89" s="772"/>
      <c r="C89" s="688"/>
      <c r="D89" s="688"/>
      <c r="E89" s="688"/>
      <c r="F89" s="44"/>
      <c r="G89" s="44"/>
      <c r="H89" s="44"/>
      <c r="I89" s="44"/>
      <c r="J89" s="44" t="e">
        <v>#DIV/0!</v>
      </c>
      <c r="K89" s="44"/>
      <c r="L89" s="44"/>
      <c r="M89" s="44" t="e">
        <v>#DIV/0!</v>
      </c>
      <c r="N89" s="44"/>
    </row>
    <row r="90" spans="1:14" ht="9" hidden="1" customHeight="1" x14ac:dyDescent="0.25">
      <c r="A90" s="45" t="s">
        <v>440</v>
      </c>
      <c r="B90" s="772"/>
      <c r="C90" s="746" t="s">
        <v>478</v>
      </c>
      <c r="D90" s="744" t="s">
        <v>479</v>
      </c>
      <c r="E90" s="744" t="s">
        <v>705</v>
      </c>
      <c r="F90" s="45"/>
      <c r="G90" s="45"/>
      <c r="H90" s="45"/>
      <c r="I90" s="45"/>
      <c r="J90" s="45" t="e">
        <v>#DIV/0!</v>
      </c>
      <c r="K90" s="45"/>
      <c r="L90" s="45"/>
      <c r="M90" s="45" t="e">
        <v>#DIV/0!</v>
      </c>
      <c r="N90" s="45"/>
    </row>
    <row r="91" spans="1:14" ht="9" hidden="1" customHeight="1" x14ac:dyDescent="0.25">
      <c r="A91" s="44" t="s">
        <v>441</v>
      </c>
      <c r="B91" s="772"/>
      <c r="C91" s="688"/>
      <c r="D91" s="688"/>
      <c r="E91" s="688"/>
      <c r="F91" s="44"/>
      <c r="G91" s="44"/>
      <c r="H91" s="44"/>
      <c r="I91" s="44"/>
      <c r="J91" s="44" t="e">
        <v>#DIV/0!</v>
      </c>
      <c r="K91" s="44"/>
      <c r="L91" s="44"/>
      <c r="M91" s="44" t="e">
        <v>#DIV/0!</v>
      </c>
      <c r="N91" s="44"/>
    </row>
    <row r="92" spans="1:14" ht="9" hidden="1" customHeight="1" x14ac:dyDescent="0.25">
      <c r="A92" s="44" t="s">
        <v>442</v>
      </c>
      <c r="B92" s="772"/>
      <c r="C92" s="688"/>
      <c r="D92" s="688"/>
      <c r="E92" s="688"/>
      <c r="F92" s="44"/>
      <c r="G92" s="44"/>
      <c r="H92" s="44"/>
      <c r="I92" s="44"/>
      <c r="J92" s="44" t="e">
        <v>#DIV/0!</v>
      </c>
      <c r="K92" s="44"/>
      <c r="L92" s="44"/>
      <c r="M92" s="44" t="e">
        <v>#DIV/0!</v>
      </c>
      <c r="N92" s="44"/>
    </row>
    <row r="93" spans="1:14" ht="9" hidden="1" customHeight="1" x14ac:dyDescent="0.25">
      <c r="A93" s="44" t="s">
        <v>443</v>
      </c>
      <c r="B93" s="772"/>
      <c r="C93" s="688"/>
      <c r="D93" s="688"/>
      <c r="E93" s="688"/>
      <c r="F93" s="44">
        <v>100</v>
      </c>
      <c r="G93" s="44">
        <v>500</v>
      </c>
      <c r="H93" s="44"/>
      <c r="I93" s="44"/>
      <c r="J93" s="44" t="e">
        <v>#DIV/0!</v>
      </c>
      <c r="K93" s="44"/>
      <c r="L93" s="44"/>
      <c r="M93" s="44" t="e">
        <v>#DIV/0!</v>
      </c>
      <c r="N93" s="44"/>
    </row>
    <row r="94" spans="1:14" ht="9" hidden="1" customHeight="1" x14ac:dyDescent="0.25">
      <c r="A94" s="44" t="s">
        <v>445</v>
      </c>
      <c r="B94" s="772"/>
      <c r="C94" s="688"/>
      <c r="D94" s="688"/>
      <c r="E94" s="688"/>
      <c r="F94" s="44"/>
      <c r="G94" s="44"/>
      <c r="H94" s="44"/>
      <c r="I94" s="44"/>
      <c r="J94" s="44" t="e">
        <v>#DIV/0!</v>
      </c>
      <c r="K94" s="44"/>
      <c r="L94" s="44"/>
      <c r="M94" s="44" t="e">
        <v>#DIV/0!</v>
      </c>
      <c r="N94" s="44"/>
    </row>
    <row r="95" spans="1:14" ht="9" hidden="1" customHeight="1" x14ac:dyDescent="0.25">
      <c r="A95" s="44" t="s">
        <v>446</v>
      </c>
      <c r="B95" s="688"/>
      <c r="C95" s="688"/>
      <c r="D95" s="688"/>
      <c r="E95" s="688"/>
      <c r="F95" s="44"/>
      <c r="G95" s="44"/>
      <c r="H95" s="44"/>
      <c r="I95" s="44"/>
      <c r="J95" s="44" t="e">
        <v>#DIV/0!</v>
      </c>
      <c r="K95" s="44"/>
      <c r="L95" s="44"/>
      <c r="M95" s="44" t="e">
        <v>#DIV/0!</v>
      </c>
      <c r="N95" s="44"/>
    </row>
    <row r="96" spans="1:14" ht="9" hidden="1" customHeight="1" x14ac:dyDescent="0.25">
      <c r="A96" s="44" t="s">
        <v>440</v>
      </c>
      <c r="B96" s="744" t="s">
        <v>480</v>
      </c>
      <c r="C96" s="746" t="s">
        <v>481</v>
      </c>
      <c r="D96" s="744" t="s">
        <v>705</v>
      </c>
      <c r="E96" s="744">
        <v>100</v>
      </c>
      <c r="F96" s="44"/>
      <c r="G96" s="44"/>
      <c r="H96" s="44"/>
      <c r="I96" s="44"/>
      <c r="J96" s="44" t="e">
        <v>#DIV/0!</v>
      </c>
      <c r="K96" s="44"/>
      <c r="L96" s="44"/>
      <c r="M96" s="44" t="e">
        <v>#DIV/0!</v>
      </c>
      <c r="N96" s="44"/>
    </row>
    <row r="97" spans="1:15" ht="9" hidden="1" customHeight="1" x14ac:dyDescent="0.25">
      <c r="A97" s="44" t="s">
        <v>441</v>
      </c>
      <c r="B97" s="688"/>
      <c r="C97" s="688"/>
      <c r="D97" s="688"/>
      <c r="E97" s="688"/>
      <c r="F97" s="44"/>
      <c r="G97" s="44"/>
      <c r="H97" s="44"/>
      <c r="I97" s="44"/>
      <c r="J97" s="44" t="e">
        <v>#DIV/0!</v>
      </c>
      <c r="K97" s="44"/>
      <c r="L97" s="44"/>
      <c r="M97" s="44" t="e">
        <v>#DIV/0!</v>
      </c>
      <c r="N97" s="44"/>
    </row>
    <row r="98" spans="1:15" ht="9" hidden="1" customHeight="1" x14ac:dyDescent="0.25">
      <c r="A98" s="44" t="s">
        <v>442</v>
      </c>
      <c r="B98" s="688"/>
      <c r="C98" s="688"/>
      <c r="D98" s="688"/>
      <c r="E98" s="688"/>
      <c r="F98" s="44"/>
      <c r="G98" s="44"/>
      <c r="H98" s="44"/>
      <c r="I98" s="44"/>
      <c r="J98" s="44" t="e">
        <v>#DIV/0!</v>
      </c>
      <c r="K98" s="44"/>
      <c r="L98" s="44"/>
      <c r="M98" s="44" t="e">
        <v>#DIV/0!</v>
      </c>
      <c r="N98" s="44"/>
    </row>
    <row r="99" spans="1:15" ht="9" hidden="1" customHeight="1" x14ac:dyDescent="0.25">
      <c r="A99" s="44" t="s">
        <v>443</v>
      </c>
      <c r="B99" s="688"/>
      <c r="C99" s="688"/>
      <c r="D99" s="688"/>
      <c r="E99" s="688"/>
      <c r="F99" s="44">
        <v>1</v>
      </c>
      <c r="G99" s="44">
        <v>0</v>
      </c>
      <c r="H99" s="44">
        <v>0.5</v>
      </c>
      <c r="I99" s="44">
        <v>2.5000000000000001E-3</v>
      </c>
      <c r="J99" s="44">
        <v>5.0000000000000001E-3</v>
      </c>
      <c r="K99" s="44">
        <v>0</v>
      </c>
      <c r="L99" s="44">
        <v>0</v>
      </c>
      <c r="M99" s="44" t="e">
        <v>#DIV/0!</v>
      </c>
      <c r="N99" s="44" t="s">
        <v>482</v>
      </c>
    </row>
    <row r="100" spans="1:15" ht="9" hidden="1" customHeight="1" x14ac:dyDescent="0.25">
      <c r="A100" s="44" t="s">
        <v>445</v>
      </c>
      <c r="B100" s="688"/>
      <c r="C100" s="688"/>
      <c r="D100" s="688"/>
      <c r="E100" s="688"/>
      <c r="F100" s="44"/>
      <c r="G100" s="44"/>
      <c r="H100" s="44"/>
      <c r="I100" s="44"/>
      <c r="J100" s="44" t="e">
        <v>#DIV/0!</v>
      </c>
      <c r="K100" s="44"/>
      <c r="L100" s="44"/>
      <c r="M100" s="44" t="e">
        <v>#DIV/0!</v>
      </c>
      <c r="N100" s="44"/>
    </row>
    <row r="101" spans="1:15" ht="9" hidden="1" customHeight="1" x14ac:dyDescent="0.25">
      <c r="A101" s="44" t="s">
        <v>446</v>
      </c>
      <c r="B101" s="688"/>
      <c r="C101" s="688"/>
      <c r="D101" s="688"/>
      <c r="E101" s="688"/>
      <c r="F101" s="44"/>
      <c r="G101" s="44"/>
      <c r="H101" s="44"/>
      <c r="I101" s="44"/>
      <c r="J101" s="44" t="e">
        <v>#DIV/0!</v>
      </c>
      <c r="K101" s="44"/>
      <c r="L101" s="44"/>
      <c r="M101" s="44" t="e">
        <v>#DIV/0!</v>
      </c>
      <c r="N101" s="44"/>
    </row>
    <row r="102" spans="1:15" ht="9" hidden="1" customHeight="1" x14ac:dyDescent="0.25">
      <c r="A102" s="773" t="s">
        <v>483</v>
      </c>
      <c r="B102" s="748"/>
      <c r="C102" s="748"/>
      <c r="D102" s="748"/>
      <c r="E102" s="748"/>
      <c r="F102" s="748"/>
      <c r="G102" s="748"/>
      <c r="H102" s="748"/>
      <c r="I102" s="748"/>
      <c r="J102" s="748"/>
      <c r="K102" s="748"/>
      <c r="L102" s="748"/>
      <c r="M102" s="748"/>
      <c r="N102" s="749"/>
    </row>
    <row r="103" spans="1:15" ht="9" hidden="1" customHeight="1" x14ac:dyDescent="0.25">
      <c r="A103" s="6">
        <v>2021</v>
      </c>
      <c r="B103" s="7" t="s">
        <v>458</v>
      </c>
      <c r="C103" s="7" t="s">
        <v>459</v>
      </c>
      <c r="D103" s="7" t="s">
        <v>460</v>
      </c>
      <c r="E103" s="7" t="s">
        <v>461</v>
      </c>
      <c r="F103" s="7" t="s">
        <v>484</v>
      </c>
      <c r="G103" s="7" t="s">
        <v>463</v>
      </c>
      <c r="H103" s="7" t="s">
        <v>485</v>
      </c>
      <c r="I103" s="7" t="s">
        <v>486</v>
      </c>
      <c r="J103" s="43" t="s">
        <v>487</v>
      </c>
      <c r="K103" s="7" t="s">
        <v>467</v>
      </c>
      <c r="L103" s="7" t="s">
        <v>468</v>
      </c>
      <c r="M103" s="7" t="s">
        <v>469</v>
      </c>
      <c r="N103" s="8" t="s">
        <v>470</v>
      </c>
    </row>
    <row r="104" spans="1:15" ht="9" hidden="1" customHeight="1" x14ac:dyDescent="0.25">
      <c r="A104" s="44" t="s">
        <v>448</v>
      </c>
      <c r="B104" s="744" t="s">
        <v>471</v>
      </c>
      <c r="C104" s="744" t="s">
        <v>472</v>
      </c>
      <c r="D104" s="744" t="s">
        <v>473</v>
      </c>
      <c r="E104" s="744" t="s">
        <v>705</v>
      </c>
      <c r="F104" s="744">
        <v>100</v>
      </c>
      <c r="G104" s="744">
        <v>5</v>
      </c>
      <c r="H104" s="46">
        <v>2.5</v>
      </c>
      <c r="I104" s="46">
        <v>0</v>
      </c>
      <c r="J104" s="47">
        <v>0</v>
      </c>
      <c r="K104" s="44"/>
      <c r="L104" s="44"/>
      <c r="M104" s="44" t="e">
        <v>#DIV/0!</v>
      </c>
      <c r="N104" s="48" t="s">
        <v>488</v>
      </c>
      <c r="O104" s="49" t="s">
        <v>489</v>
      </c>
    </row>
    <row r="105" spans="1:15" ht="9" hidden="1" customHeight="1" x14ac:dyDescent="0.25">
      <c r="A105" s="44" t="s">
        <v>449</v>
      </c>
      <c r="B105" s="688"/>
      <c r="C105" s="688"/>
      <c r="D105" s="688"/>
      <c r="E105" s="688"/>
      <c r="F105" s="688"/>
      <c r="G105" s="688"/>
      <c r="H105" s="46">
        <v>2.5</v>
      </c>
      <c r="I105" s="46">
        <v>0</v>
      </c>
      <c r="J105" s="47">
        <v>0</v>
      </c>
      <c r="K105" s="44"/>
      <c r="L105" s="44"/>
      <c r="M105" s="44" t="e">
        <v>#DIV/0!</v>
      </c>
      <c r="N105" s="48" t="s">
        <v>490</v>
      </c>
      <c r="O105" s="49" t="s">
        <v>491</v>
      </c>
    </row>
    <row r="106" spans="1:15" ht="9" hidden="1" customHeight="1" x14ac:dyDescent="0.25">
      <c r="A106" s="44" t="s">
        <v>450</v>
      </c>
      <c r="B106" s="688"/>
      <c r="C106" s="688"/>
      <c r="D106" s="688"/>
      <c r="E106" s="688"/>
      <c r="F106" s="688"/>
      <c r="G106" s="688"/>
      <c r="H106" s="46">
        <v>2.5</v>
      </c>
      <c r="I106" s="46">
        <v>0.2</v>
      </c>
      <c r="J106" s="47">
        <v>0.08</v>
      </c>
      <c r="K106" s="44"/>
      <c r="L106" s="44"/>
      <c r="M106" s="44" t="e">
        <v>#DIV/0!</v>
      </c>
      <c r="N106" s="48" t="s">
        <v>492</v>
      </c>
      <c r="O106" s="49" t="s">
        <v>489</v>
      </c>
    </row>
    <row r="107" spans="1:15" ht="9" hidden="1" customHeight="1" x14ac:dyDescent="0.25">
      <c r="A107" s="44" t="s">
        <v>451</v>
      </c>
      <c r="B107" s="688"/>
      <c r="C107" s="688"/>
      <c r="D107" s="688"/>
      <c r="E107" s="688"/>
      <c r="F107" s="688"/>
      <c r="G107" s="688"/>
      <c r="H107" s="46">
        <v>2.5</v>
      </c>
      <c r="I107" s="46">
        <v>0.5</v>
      </c>
      <c r="J107" s="47">
        <v>0.2</v>
      </c>
      <c r="K107" s="44"/>
      <c r="L107" s="44"/>
      <c r="M107" s="44" t="e">
        <v>#DIV/0!</v>
      </c>
      <c r="N107" s="48" t="s">
        <v>493</v>
      </c>
      <c r="O107" s="49" t="s">
        <v>489</v>
      </c>
    </row>
    <row r="108" spans="1:15" ht="9" hidden="1" customHeight="1" x14ac:dyDescent="0.25">
      <c r="A108" s="44" t="s">
        <v>452</v>
      </c>
      <c r="B108" s="688"/>
      <c r="C108" s="688"/>
      <c r="D108" s="688"/>
      <c r="E108" s="688"/>
      <c r="F108" s="688"/>
      <c r="G108" s="688"/>
      <c r="H108" s="46">
        <v>2.5</v>
      </c>
      <c r="I108" s="46">
        <v>0.75</v>
      </c>
      <c r="J108" s="47">
        <v>0.3</v>
      </c>
      <c r="K108" s="44"/>
      <c r="L108" s="44"/>
      <c r="M108" s="44" t="e">
        <v>#DIV/0!</v>
      </c>
      <c r="N108" s="48" t="s">
        <v>494</v>
      </c>
      <c r="O108" s="49" t="s">
        <v>489</v>
      </c>
    </row>
    <row r="109" spans="1:15" ht="9" hidden="1" customHeight="1" x14ac:dyDescent="0.25">
      <c r="A109" s="44" t="s">
        <v>453</v>
      </c>
      <c r="B109" s="688"/>
      <c r="C109" s="688"/>
      <c r="D109" s="688"/>
      <c r="E109" s="688"/>
      <c r="F109" s="688"/>
      <c r="G109" s="688"/>
      <c r="H109" s="46">
        <v>2.5</v>
      </c>
      <c r="I109" s="46">
        <v>1</v>
      </c>
      <c r="J109" s="47">
        <v>0.4</v>
      </c>
      <c r="K109" s="44"/>
      <c r="L109" s="44"/>
      <c r="M109" s="44" t="e">
        <v>#DIV/0!</v>
      </c>
      <c r="N109" s="48" t="s">
        <v>495</v>
      </c>
      <c r="O109" s="49" t="s">
        <v>489</v>
      </c>
    </row>
    <row r="110" spans="1:15" ht="9" hidden="1" customHeight="1" x14ac:dyDescent="0.25">
      <c r="A110" s="44" t="s">
        <v>440</v>
      </c>
      <c r="B110" s="688"/>
      <c r="C110" s="688"/>
      <c r="D110" s="688"/>
      <c r="E110" s="688"/>
      <c r="F110" s="688"/>
      <c r="G110" s="688"/>
      <c r="H110" s="46">
        <v>2.5</v>
      </c>
      <c r="I110" s="50">
        <v>0.25</v>
      </c>
      <c r="J110" s="47">
        <v>0.1</v>
      </c>
      <c r="K110" s="44"/>
      <c r="L110" s="44"/>
      <c r="M110" s="44" t="e">
        <v>#DIV/0!</v>
      </c>
      <c r="N110" s="48" t="s">
        <v>496</v>
      </c>
      <c r="O110" s="49" t="s">
        <v>489</v>
      </c>
    </row>
    <row r="111" spans="1:15" ht="9" hidden="1" customHeight="1" x14ac:dyDescent="0.25">
      <c r="A111" s="44" t="s">
        <v>441</v>
      </c>
      <c r="B111" s="688"/>
      <c r="C111" s="688"/>
      <c r="D111" s="688"/>
      <c r="E111" s="688"/>
      <c r="F111" s="688"/>
      <c r="G111" s="688"/>
      <c r="H111" s="46">
        <v>2.5</v>
      </c>
      <c r="I111" s="50">
        <v>0</v>
      </c>
      <c r="J111" s="47">
        <v>0</v>
      </c>
      <c r="K111" s="44"/>
      <c r="L111" s="44"/>
      <c r="M111" s="44" t="e">
        <v>#DIV/0!</v>
      </c>
      <c r="N111" s="48" t="s">
        <v>497</v>
      </c>
      <c r="O111" s="49" t="s">
        <v>489</v>
      </c>
    </row>
    <row r="112" spans="1:15" ht="9" hidden="1" customHeight="1" x14ac:dyDescent="0.25">
      <c r="A112" s="44" t="s">
        <v>442</v>
      </c>
      <c r="B112" s="688"/>
      <c r="C112" s="688"/>
      <c r="D112" s="688"/>
      <c r="E112" s="688"/>
      <c r="F112" s="688"/>
      <c r="G112" s="688"/>
      <c r="H112" s="46">
        <v>2.5</v>
      </c>
      <c r="I112" s="50">
        <v>0</v>
      </c>
      <c r="J112" s="47">
        <v>0</v>
      </c>
      <c r="K112" s="44"/>
      <c r="L112" s="44"/>
      <c r="M112" s="44" t="e">
        <v>#DIV/0!</v>
      </c>
      <c r="N112" s="48" t="s">
        <v>497</v>
      </c>
      <c r="O112" s="49" t="s">
        <v>489</v>
      </c>
    </row>
    <row r="113" spans="1:15" ht="9" hidden="1" customHeight="1" x14ac:dyDescent="0.25">
      <c r="A113" s="44" t="s">
        <v>443</v>
      </c>
      <c r="B113" s="688"/>
      <c r="C113" s="688"/>
      <c r="D113" s="688"/>
      <c r="E113" s="688"/>
      <c r="F113" s="688"/>
      <c r="G113" s="688"/>
      <c r="H113" s="46">
        <v>2.5</v>
      </c>
      <c r="I113" s="46">
        <v>0</v>
      </c>
      <c r="J113" s="47">
        <v>0</v>
      </c>
      <c r="K113" s="44"/>
      <c r="L113" s="44"/>
      <c r="M113" s="44" t="e">
        <v>#DIV/0!</v>
      </c>
      <c r="N113" s="51" t="s">
        <v>498</v>
      </c>
      <c r="O113" s="49" t="s">
        <v>489</v>
      </c>
    </row>
    <row r="114" spans="1:15" ht="9" hidden="1" customHeight="1" x14ac:dyDescent="0.25">
      <c r="A114" s="44" t="s">
        <v>445</v>
      </c>
      <c r="B114" s="688"/>
      <c r="C114" s="688"/>
      <c r="D114" s="688"/>
      <c r="E114" s="688"/>
      <c r="F114" s="688"/>
      <c r="G114" s="688"/>
      <c r="H114" s="46">
        <v>2.5</v>
      </c>
      <c r="I114" s="46">
        <v>1.25</v>
      </c>
      <c r="J114" s="47">
        <v>0.5</v>
      </c>
      <c r="K114" s="44"/>
      <c r="L114" s="44"/>
      <c r="M114" s="44" t="e">
        <v>#DIV/0!</v>
      </c>
      <c r="N114" s="48" t="s">
        <v>499</v>
      </c>
      <c r="O114" s="49" t="s">
        <v>489</v>
      </c>
    </row>
    <row r="115" spans="1:15" ht="9" hidden="1" customHeight="1" x14ac:dyDescent="0.25">
      <c r="A115" s="44" t="s">
        <v>446</v>
      </c>
      <c r="B115" s="688"/>
      <c r="C115" s="688"/>
      <c r="D115" s="688"/>
      <c r="E115" s="688"/>
      <c r="F115" s="688"/>
      <c r="G115" s="688"/>
      <c r="H115" s="46">
        <v>2.5</v>
      </c>
      <c r="I115" s="46"/>
      <c r="J115" s="47">
        <v>0</v>
      </c>
      <c r="K115" s="44"/>
      <c r="L115" s="44"/>
      <c r="M115" s="44" t="e">
        <v>#DIV/0!</v>
      </c>
      <c r="N115" s="48" t="s">
        <v>500</v>
      </c>
      <c r="O115" s="49" t="s">
        <v>489</v>
      </c>
    </row>
    <row r="116" spans="1:15" ht="9" hidden="1" customHeight="1" x14ac:dyDescent="0.25">
      <c r="A116" s="44" t="s">
        <v>448</v>
      </c>
      <c r="B116" s="688"/>
      <c r="C116" s="744" t="s">
        <v>475</v>
      </c>
      <c r="D116" s="744" t="s">
        <v>476</v>
      </c>
      <c r="E116" s="744" t="s">
        <v>705</v>
      </c>
      <c r="F116" s="744">
        <v>100</v>
      </c>
      <c r="G116" s="744">
        <v>1000</v>
      </c>
      <c r="H116" s="44">
        <v>190</v>
      </c>
      <c r="I116" s="44">
        <v>3</v>
      </c>
      <c r="J116" s="47">
        <v>1.5789473684210527E-2</v>
      </c>
      <c r="K116" s="44"/>
      <c r="L116" s="44"/>
      <c r="M116" s="44" t="e">
        <v>#DIV/0!</v>
      </c>
      <c r="N116" s="48" t="s">
        <v>501</v>
      </c>
      <c r="O116" s="49" t="s">
        <v>489</v>
      </c>
    </row>
    <row r="117" spans="1:15" ht="9" hidden="1" customHeight="1" x14ac:dyDescent="0.25">
      <c r="A117" s="44" t="s">
        <v>449</v>
      </c>
      <c r="B117" s="688"/>
      <c r="C117" s="688"/>
      <c r="D117" s="688"/>
      <c r="E117" s="688"/>
      <c r="F117" s="688"/>
      <c r="G117" s="688"/>
      <c r="H117" s="44">
        <v>190</v>
      </c>
      <c r="I117" s="44">
        <v>3</v>
      </c>
      <c r="J117" s="47">
        <v>1.5789473684210527E-2</v>
      </c>
      <c r="K117" s="44"/>
      <c r="L117" s="44"/>
      <c r="M117" s="44" t="e">
        <v>#DIV/0!</v>
      </c>
      <c r="N117" s="48" t="s">
        <v>502</v>
      </c>
      <c r="O117" s="49" t="s">
        <v>489</v>
      </c>
    </row>
    <row r="118" spans="1:15" ht="9" hidden="1" customHeight="1" x14ac:dyDescent="0.25">
      <c r="A118" s="44" t="s">
        <v>450</v>
      </c>
      <c r="B118" s="688"/>
      <c r="C118" s="688"/>
      <c r="D118" s="688"/>
      <c r="E118" s="688"/>
      <c r="F118" s="688"/>
      <c r="G118" s="688"/>
      <c r="H118" s="44">
        <v>190</v>
      </c>
      <c r="I118" s="44">
        <v>3</v>
      </c>
      <c r="J118" s="47">
        <v>1.5789473684210527E-2</v>
      </c>
      <c r="K118" s="44"/>
      <c r="L118" s="44"/>
      <c r="M118" s="44" t="e">
        <v>#DIV/0!</v>
      </c>
      <c r="N118" s="48" t="s">
        <v>502</v>
      </c>
      <c r="O118" s="49" t="s">
        <v>489</v>
      </c>
    </row>
    <row r="119" spans="1:15" ht="9" hidden="1" customHeight="1" x14ac:dyDescent="0.25">
      <c r="A119" s="44" t="s">
        <v>451</v>
      </c>
      <c r="B119" s="688"/>
      <c r="C119" s="688"/>
      <c r="D119" s="688"/>
      <c r="E119" s="688"/>
      <c r="F119" s="688"/>
      <c r="G119" s="688"/>
      <c r="H119" s="44">
        <v>190</v>
      </c>
      <c r="I119" s="44">
        <v>3</v>
      </c>
      <c r="J119" s="47">
        <v>1.5789473684210527E-2</v>
      </c>
      <c r="K119" s="44"/>
      <c r="L119" s="44"/>
      <c r="M119" s="44" t="e">
        <v>#DIV/0!</v>
      </c>
      <c r="N119" s="48" t="s">
        <v>503</v>
      </c>
      <c r="O119" s="49" t="s">
        <v>489</v>
      </c>
    </row>
    <row r="120" spans="1:15" ht="9" hidden="1" customHeight="1" x14ac:dyDescent="0.25">
      <c r="A120" s="44" t="s">
        <v>452</v>
      </c>
      <c r="B120" s="688"/>
      <c r="C120" s="688"/>
      <c r="D120" s="688"/>
      <c r="E120" s="688"/>
      <c r="F120" s="688"/>
      <c r="G120" s="688"/>
      <c r="H120" s="44">
        <v>190</v>
      </c>
      <c r="I120" s="44">
        <v>11</v>
      </c>
      <c r="J120" s="47">
        <v>5.7894736842105263E-2</v>
      </c>
      <c r="K120" s="44"/>
      <c r="L120" s="44"/>
      <c r="M120" s="44" t="e">
        <v>#DIV/0!</v>
      </c>
      <c r="N120" s="48" t="s">
        <v>504</v>
      </c>
      <c r="O120" s="49" t="s">
        <v>489</v>
      </c>
    </row>
    <row r="121" spans="1:15" ht="9" hidden="1" customHeight="1" x14ac:dyDescent="0.25">
      <c r="A121" s="44" t="s">
        <v>453</v>
      </c>
      <c r="B121" s="688"/>
      <c r="C121" s="688"/>
      <c r="D121" s="688"/>
      <c r="E121" s="688"/>
      <c r="F121" s="688"/>
      <c r="G121" s="688"/>
      <c r="H121" s="44">
        <v>190</v>
      </c>
      <c r="I121" s="52"/>
      <c r="J121" s="47">
        <v>0</v>
      </c>
      <c r="K121" s="44"/>
      <c r="L121" s="44"/>
      <c r="M121" s="44" t="e">
        <v>#DIV/0!</v>
      </c>
      <c r="N121" s="48" t="s">
        <v>505</v>
      </c>
      <c r="O121" s="49" t="s">
        <v>489</v>
      </c>
    </row>
    <row r="122" spans="1:15" ht="9" hidden="1" customHeight="1" x14ac:dyDescent="0.25">
      <c r="A122" s="44" t="s">
        <v>440</v>
      </c>
      <c r="B122" s="688"/>
      <c r="C122" s="688"/>
      <c r="D122" s="688"/>
      <c r="E122" s="688"/>
      <c r="F122" s="688"/>
      <c r="G122" s="688"/>
      <c r="H122" s="44">
        <v>190</v>
      </c>
      <c r="I122" s="44">
        <v>85</v>
      </c>
      <c r="J122" s="47">
        <v>0.44736842105263158</v>
      </c>
      <c r="K122" s="44"/>
      <c r="L122" s="44"/>
      <c r="M122" s="44" t="e">
        <v>#DIV/0!</v>
      </c>
      <c r="N122" s="48" t="s">
        <v>506</v>
      </c>
      <c r="O122" s="49" t="s">
        <v>489</v>
      </c>
    </row>
    <row r="123" spans="1:15" ht="9" hidden="1" customHeight="1" x14ac:dyDescent="0.25">
      <c r="A123" s="44" t="s">
        <v>441</v>
      </c>
      <c r="B123" s="688"/>
      <c r="C123" s="688"/>
      <c r="D123" s="688"/>
      <c r="E123" s="688"/>
      <c r="F123" s="688"/>
      <c r="G123" s="688"/>
      <c r="H123" s="44">
        <v>190</v>
      </c>
      <c r="I123" s="53">
        <v>51</v>
      </c>
      <c r="J123" s="47">
        <v>0.26842105263157895</v>
      </c>
      <c r="K123" s="44"/>
      <c r="L123" s="44"/>
      <c r="M123" s="44" t="e">
        <v>#DIV/0!</v>
      </c>
      <c r="N123" s="54" t="s">
        <v>507</v>
      </c>
      <c r="O123" s="49" t="s">
        <v>489</v>
      </c>
    </row>
    <row r="124" spans="1:15" ht="9" hidden="1" customHeight="1" x14ac:dyDescent="0.25">
      <c r="A124" s="44" t="s">
        <v>442</v>
      </c>
      <c r="B124" s="688"/>
      <c r="C124" s="688"/>
      <c r="D124" s="688"/>
      <c r="E124" s="688"/>
      <c r="F124" s="688"/>
      <c r="G124" s="688"/>
      <c r="H124" s="44">
        <v>190</v>
      </c>
      <c r="I124" s="50">
        <v>35</v>
      </c>
      <c r="J124" s="47">
        <v>0.18421052631578946</v>
      </c>
      <c r="K124" s="44"/>
      <c r="L124" s="44"/>
      <c r="M124" s="44" t="e">
        <v>#DIV/0!</v>
      </c>
      <c r="N124" s="48" t="s">
        <v>508</v>
      </c>
      <c r="O124" s="49" t="s">
        <v>489</v>
      </c>
    </row>
    <row r="125" spans="1:15" ht="9" hidden="1" customHeight="1" x14ac:dyDescent="0.25">
      <c r="A125" s="44" t="s">
        <v>443</v>
      </c>
      <c r="B125" s="688"/>
      <c r="C125" s="688"/>
      <c r="D125" s="688"/>
      <c r="E125" s="688"/>
      <c r="F125" s="688"/>
      <c r="G125" s="688"/>
      <c r="H125" s="44">
        <v>190</v>
      </c>
      <c r="I125" s="50">
        <v>138</v>
      </c>
      <c r="J125" s="47">
        <v>0.72631578947368425</v>
      </c>
      <c r="K125" s="44"/>
      <c r="L125" s="44"/>
      <c r="M125" s="44" t="e">
        <v>#DIV/0!</v>
      </c>
      <c r="N125" s="55" t="s">
        <v>508</v>
      </c>
      <c r="O125" s="49" t="s">
        <v>489</v>
      </c>
    </row>
    <row r="126" spans="1:15" ht="9" hidden="1" customHeight="1" x14ac:dyDescent="0.25">
      <c r="A126" s="44" t="s">
        <v>445</v>
      </c>
      <c r="B126" s="688"/>
      <c r="C126" s="688"/>
      <c r="D126" s="688"/>
      <c r="E126" s="688"/>
      <c r="F126" s="688"/>
      <c r="G126" s="688"/>
      <c r="H126" s="44">
        <v>481</v>
      </c>
      <c r="I126" s="44">
        <v>481</v>
      </c>
      <c r="J126" s="47">
        <v>1</v>
      </c>
      <c r="K126" s="44"/>
      <c r="L126" s="44"/>
      <c r="M126" s="44" t="e">
        <v>#DIV/0!</v>
      </c>
      <c r="N126" s="48" t="s">
        <v>509</v>
      </c>
      <c r="O126" s="49" t="s">
        <v>489</v>
      </c>
    </row>
    <row r="127" spans="1:15" ht="9" hidden="1" customHeight="1" x14ac:dyDescent="0.25">
      <c r="A127" s="44" t="s">
        <v>446</v>
      </c>
      <c r="B127" s="688"/>
      <c r="C127" s="688"/>
      <c r="D127" s="688"/>
      <c r="E127" s="688"/>
      <c r="F127" s="688"/>
      <c r="G127" s="688"/>
      <c r="H127" s="44">
        <v>481</v>
      </c>
      <c r="I127" s="44">
        <v>481</v>
      </c>
      <c r="J127" s="47">
        <v>1</v>
      </c>
      <c r="K127" s="44"/>
      <c r="L127" s="44"/>
      <c r="M127" s="44" t="e">
        <v>#DIV/0!</v>
      </c>
      <c r="N127" s="48" t="s">
        <v>510</v>
      </c>
      <c r="O127" s="49" t="s">
        <v>489</v>
      </c>
    </row>
    <row r="128" spans="1:15" ht="9" hidden="1" customHeight="1" x14ac:dyDescent="0.25">
      <c r="A128" s="44" t="s">
        <v>448</v>
      </c>
      <c r="B128" s="688"/>
      <c r="C128" s="744" t="s">
        <v>478</v>
      </c>
      <c r="D128" s="744" t="s">
        <v>479</v>
      </c>
      <c r="E128" s="744" t="s">
        <v>705</v>
      </c>
      <c r="F128" s="744">
        <v>100</v>
      </c>
      <c r="G128" s="744">
        <v>500</v>
      </c>
      <c r="H128" s="44">
        <v>55</v>
      </c>
      <c r="I128" s="44">
        <v>5</v>
      </c>
      <c r="J128" s="47">
        <v>9.0909090909090912E-2</v>
      </c>
      <c r="K128" s="44"/>
      <c r="L128" s="44"/>
      <c r="M128" s="44" t="e">
        <v>#DIV/0!</v>
      </c>
      <c r="N128" s="48" t="s">
        <v>511</v>
      </c>
      <c r="O128" s="49" t="s">
        <v>489</v>
      </c>
    </row>
    <row r="129" spans="1:15" ht="9" hidden="1" customHeight="1" x14ac:dyDescent="0.25">
      <c r="A129" s="44" t="s">
        <v>449</v>
      </c>
      <c r="B129" s="688"/>
      <c r="C129" s="688"/>
      <c r="D129" s="688"/>
      <c r="E129" s="688"/>
      <c r="F129" s="688"/>
      <c r="G129" s="688"/>
      <c r="H129" s="44">
        <v>55</v>
      </c>
      <c r="I129" s="44">
        <v>5</v>
      </c>
      <c r="J129" s="47">
        <v>9.0909090909090912E-2</v>
      </c>
      <c r="K129" s="44"/>
      <c r="L129" s="44"/>
      <c r="M129" s="44" t="e">
        <v>#DIV/0!</v>
      </c>
      <c r="N129" s="48" t="s">
        <v>512</v>
      </c>
      <c r="O129" s="49" t="s">
        <v>489</v>
      </c>
    </row>
    <row r="130" spans="1:15" ht="9" hidden="1" customHeight="1" x14ac:dyDescent="0.25">
      <c r="A130" s="44" t="s">
        <v>450</v>
      </c>
      <c r="B130" s="688"/>
      <c r="C130" s="688"/>
      <c r="D130" s="688"/>
      <c r="E130" s="688"/>
      <c r="F130" s="688"/>
      <c r="G130" s="688"/>
      <c r="H130" s="44">
        <v>55</v>
      </c>
      <c r="I130" s="44">
        <v>5</v>
      </c>
      <c r="J130" s="47">
        <v>9.0909090909090912E-2</v>
      </c>
      <c r="K130" s="44"/>
      <c r="L130" s="44"/>
      <c r="M130" s="44" t="e">
        <v>#DIV/0!</v>
      </c>
      <c r="N130" s="48" t="s">
        <v>513</v>
      </c>
      <c r="O130" s="49" t="s">
        <v>489</v>
      </c>
    </row>
    <row r="131" spans="1:15" ht="9" hidden="1" customHeight="1" x14ac:dyDescent="0.25">
      <c r="A131" s="44" t="s">
        <v>451</v>
      </c>
      <c r="B131" s="688"/>
      <c r="C131" s="688"/>
      <c r="D131" s="688"/>
      <c r="E131" s="688"/>
      <c r="F131" s="688"/>
      <c r="G131" s="688"/>
      <c r="H131" s="44">
        <v>55</v>
      </c>
      <c r="I131" s="44">
        <v>6</v>
      </c>
      <c r="J131" s="47">
        <v>0.10909090909090909</v>
      </c>
      <c r="K131" s="44"/>
      <c r="L131" s="44"/>
      <c r="M131" s="44" t="e">
        <v>#DIV/0!</v>
      </c>
      <c r="N131" s="48" t="s">
        <v>514</v>
      </c>
      <c r="O131" s="49" t="s">
        <v>489</v>
      </c>
    </row>
    <row r="132" spans="1:15" ht="9" hidden="1" customHeight="1" x14ac:dyDescent="0.25">
      <c r="A132" s="44" t="s">
        <v>452</v>
      </c>
      <c r="B132" s="688"/>
      <c r="C132" s="688"/>
      <c r="D132" s="688"/>
      <c r="E132" s="688"/>
      <c r="F132" s="688"/>
      <c r="G132" s="688"/>
      <c r="H132" s="44">
        <v>55</v>
      </c>
      <c r="I132" s="44">
        <v>20</v>
      </c>
      <c r="J132" s="47">
        <v>0.36363636363636365</v>
      </c>
      <c r="K132" s="44"/>
      <c r="L132" s="44"/>
      <c r="M132" s="44" t="e">
        <v>#DIV/0!</v>
      </c>
      <c r="N132" s="48" t="s">
        <v>515</v>
      </c>
      <c r="O132" s="49" t="s">
        <v>489</v>
      </c>
    </row>
    <row r="133" spans="1:15" ht="9" hidden="1" customHeight="1" x14ac:dyDescent="0.25">
      <c r="A133" s="44" t="s">
        <v>453</v>
      </c>
      <c r="B133" s="688"/>
      <c r="C133" s="688"/>
      <c r="D133" s="688"/>
      <c r="E133" s="688"/>
      <c r="F133" s="688"/>
      <c r="G133" s="688"/>
      <c r="H133" s="44">
        <v>55</v>
      </c>
      <c r="I133" s="44"/>
      <c r="J133" s="47">
        <v>0</v>
      </c>
      <c r="K133" s="44"/>
      <c r="L133" s="44"/>
      <c r="M133" s="44" t="e">
        <v>#DIV/0!</v>
      </c>
      <c r="N133" s="48" t="s">
        <v>516</v>
      </c>
      <c r="O133" s="49" t="s">
        <v>489</v>
      </c>
    </row>
    <row r="134" spans="1:15" ht="9" hidden="1" customHeight="1" x14ac:dyDescent="0.25">
      <c r="A134" s="44" t="s">
        <v>440</v>
      </c>
      <c r="B134" s="688"/>
      <c r="C134" s="688"/>
      <c r="D134" s="688"/>
      <c r="E134" s="688"/>
      <c r="F134" s="688"/>
      <c r="G134" s="688"/>
      <c r="H134" s="44">
        <v>55</v>
      </c>
      <c r="I134" s="56">
        <v>28</v>
      </c>
      <c r="J134" s="47">
        <v>0.50909090909090904</v>
      </c>
      <c r="K134" s="44"/>
      <c r="L134" s="44"/>
      <c r="M134" s="44" t="e">
        <v>#DIV/0!</v>
      </c>
      <c r="N134" s="48" t="s">
        <v>517</v>
      </c>
      <c r="O134" s="57" t="s">
        <v>489</v>
      </c>
    </row>
    <row r="135" spans="1:15" ht="9" hidden="1" customHeight="1" x14ac:dyDescent="0.25">
      <c r="A135" s="44" t="s">
        <v>441</v>
      </c>
      <c r="B135" s="688"/>
      <c r="C135" s="688"/>
      <c r="D135" s="688"/>
      <c r="E135" s="688"/>
      <c r="F135" s="688"/>
      <c r="G135" s="688"/>
      <c r="H135" s="44">
        <v>55</v>
      </c>
      <c r="I135" s="50">
        <v>4</v>
      </c>
      <c r="J135" s="47">
        <v>7.2727272727272724E-2</v>
      </c>
      <c r="K135" s="44"/>
      <c r="L135" s="44"/>
      <c r="M135" s="44" t="e">
        <v>#DIV/0!</v>
      </c>
      <c r="N135" s="54" t="s">
        <v>518</v>
      </c>
      <c r="O135" s="49" t="s">
        <v>489</v>
      </c>
    </row>
    <row r="136" spans="1:15" ht="9" hidden="1" customHeight="1" x14ac:dyDescent="0.25">
      <c r="A136" s="44" t="s">
        <v>442</v>
      </c>
      <c r="B136" s="688"/>
      <c r="C136" s="688"/>
      <c r="D136" s="688"/>
      <c r="E136" s="688"/>
      <c r="F136" s="688"/>
      <c r="G136" s="688"/>
      <c r="H136" s="44">
        <v>55</v>
      </c>
      <c r="I136" s="50">
        <v>5</v>
      </c>
      <c r="J136" s="47">
        <v>9.0909090909090912E-2</v>
      </c>
      <c r="K136" s="44"/>
      <c r="L136" s="44"/>
      <c r="M136" s="44" t="e">
        <v>#DIV/0!</v>
      </c>
      <c r="N136" s="54" t="s">
        <v>519</v>
      </c>
      <c r="O136" s="49" t="s">
        <v>489</v>
      </c>
    </row>
    <row r="137" spans="1:15" ht="9" hidden="1" customHeight="1" x14ac:dyDescent="0.25">
      <c r="A137" s="44" t="s">
        <v>443</v>
      </c>
      <c r="B137" s="688"/>
      <c r="C137" s="688"/>
      <c r="D137" s="688"/>
      <c r="E137" s="688"/>
      <c r="F137" s="688"/>
      <c r="G137" s="688"/>
      <c r="H137" s="44">
        <v>55</v>
      </c>
      <c r="I137" s="50">
        <v>27</v>
      </c>
      <c r="J137" s="47">
        <v>0.49090909090909091</v>
      </c>
      <c r="K137" s="44"/>
      <c r="L137" s="44"/>
      <c r="M137" s="44" t="e">
        <v>#DIV/0!</v>
      </c>
      <c r="N137" s="54" t="s">
        <v>520</v>
      </c>
      <c r="O137" s="49" t="s">
        <v>489</v>
      </c>
    </row>
    <row r="138" spans="1:15" ht="9" hidden="1" customHeight="1" x14ac:dyDescent="0.25">
      <c r="A138" s="44" t="s">
        <v>445</v>
      </c>
      <c r="B138" s="688"/>
      <c r="C138" s="688"/>
      <c r="D138" s="688"/>
      <c r="E138" s="688"/>
      <c r="F138" s="688"/>
      <c r="G138" s="688"/>
      <c r="H138" s="44">
        <v>192</v>
      </c>
      <c r="I138" s="50">
        <v>192</v>
      </c>
      <c r="J138" s="47">
        <v>1</v>
      </c>
      <c r="K138" s="44"/>
      <c r="L138" s="44"/>
      <c r="M138" s="44" t="e">
        <v>#DIV/0!</v>
      </c>
      <c r="N138" s="54" t="s">
        <v>521</v>
      </c>
      <c r="O138" s="49" t="s">
        <v>489</v>
      </c>
    </row>
    <row r="139" spans="1:15" ht="9" hidden="1" customHeight="1" x14ac:dyDescent="0.25">
      <c r="A139" s="44" t="s">
        <v>446</v>
      </c>
      <c r="B139" s="688"/>
      <c r="C139" s="688"/>
      <c r="D139" s="688"/>
      <c r="E139" s="688"/>
      <c r="F139" s="688"/>
      <c r="G139" s="688"/>
      <c r="H139" s="44">
        <v>192</v>
      </c>
      <c r="I139" s="44">
        <v>192</v>
      </c>
      <c r="J139" s="47">
        <v>1</v>
      </c>
      <c r="K139" s="44"/>
      <c r="L139" s="44"/>
      <c r="M139" s="44" t="e">
        <v>#DIV/0!</v>
      </c>
      <c r="N139" s="54" t="s">
        <v>522</v>
      </c>
      <c r="O139" s="49" t="s">
        <v>489</v>
      </c>
    </row>
    <row r="140" spans="1:15" ht="9" hidden="1" customHeight="1" x14ac:dyDescent="0.25">
      <c r="A140" s="44" t="s">
        <v>448</v>
      </c>
      <c r="B140" s="744" t="s">
        <v>480</v>
      </c>
      <c r="C140" s="744" t="s">
        <v>481</v>
      </c>
      <c r="D140" s="744" t="s">
        <v>523</v>
      </c>
      <c r="E140" s="744" t="s">
        <v>524</v>
      </c>
      <c r="F140" s="744">
        <v>100</v>
      </c>
      <c r="G140" s="744">
        <v>1</v>
      </c>
      <c r="H140" s="44">
        <v>0.8</v>
      </c>
      <c r="I140" s="44"/>
      <c r="J140" s="47">
        <v>0</v>
      </c>
      <c r="K140" s="44"/>
      <c r="L140" s="44"/>
      <c r="M140" s="44" t="e">
        <v>#DIV/0!</v>
      </c>
      <c r="N140" s="48" t="s">
        <v>525</v>
      </c>
      <c r="O140" s="49" t="s">
        <v>489</v>
      </c>
    </row>
    <row r="141" spans="1:15" ht="9" hidden="1" customHeight="1" x14ac:dyDescent="0.25">
      <c r="A141" s="44" t="s">
        <v>449</v>
      </c>
      <c r="B141" s="688"/>
      <c r="C141" s="688"/>
      <c r="D141" s="688"/>
      <c r="E141" s="688"/>
      <c r="F141" s="688"/>
      <c r="G141" s="688"/>
      <c r="H141" s="44">
        <v>0.8</v>
      </c>
      <c r="I141" s="44"/>
      <c r="J141" s="47">
        <v>0</v>
      </c>
      <c r="K141" s="44"/>
      <c r="L141" s="44"/>
      <c r="M141" s="44" t="e">
        <v>#DIV/0!</v>
      </c>
      <c r="N141" s="48" t="s">
        <v>526</v>
      </c>
      <c r="O141" s="49" t="s">
        <v>489</v>
      </c>
    </row>
    <row r="142" spans="1:15" ht="9" hidden="1" customHeight="1" x14ac:dyDescent="0.25">
      <c r="A142" s="44" t="s">
        <v>450</v>
      </c>
      <c r="B142" s="688"/>
      <c r="C142" s="688"/>
      <c r="D142" s="688"/>
      <c r="E142" s="688"/>
      <c r="F142" s="688"/>
      <c r="G142" s="688"/>
      <c r="H142" s="44">
        <v>0.8</v>
      </c>
      <c r="I142" s="44"/>
      <c r="J142" s="47">
        <v>0</v>
      </c>
      <c r="K142" s="44"/>
      <c r="L142" s="44"/>
      <c r="M142" s="44" t="e">
        <v>#DIV/0!</v>
      </c>
      <c r="N142" s="48" t="s">
        <v>527</v>
      </c>
      <c r="O142" s="49" t="s">
        <v>489</v>
      </c>
    </row>
    <row r="143" spans="1:15" ht="9" hidden="1" customHeight="1" x14ac:dyDescent="0.25">
      <c r="A143" s="44" t="s">
        <v>451</v>
      </c>
      <c r="B143" s="688"/>
      <c r="C143" s="688"/>
      <c r="D143" s="688"/>
      <c r="E143" s="688"/>
      <c r="F143" s="688"/>
      <c r="G143" s="688"/>
      <c r="H143" s="44">
        <v>0.8</v>
      </c>
      <c r="I143" s="44"/>
      <c r="J143" s="47">
        <v>0</v>
      </c>
      <c r="K143" s="44"/>
      <c r="L143" s="44"/>
      <c r="M143" s="44" t="e">
        <v>#DIV/0!</v>
      </c>
      <c r="N143" s="48" t="s">
        <v>528</v>
      </c>
      <c r="O143" s="49" t="s">
        <v>489</v>
      </c>
    </row>
    <row r="144" spans="1:15" ht="9" hidden="1" customHeight="1" x14ac:dyDescent="0.25">
      <c r="A144" s="44" t="s">
        <v>452</v>
      </c>
      <c r="B144" s="688"/>
      <c r="C144" s="688"/>
      <c r="D144" s="688"/>
      <c r="E144" s="688"/>
      <c r="F144" s="688"/>
      <c r="G144" s="688"/>
      <c r="H144" s="44">
        <v>0.8</v>
      </c>
      <c r="I144" s="44"/>
      <c r="J144" s="47">
        <v>0</v>
      </c>
      <c r="K144" s="44"/>
      <c r="L144" s="44"/>
      <c r="M144" s="44" t="e">
        <v>#DIV/0!</v>
      </c>
      <c r="N144" s="48" t="s">
        <v>529</v>
      </c>
      <c r="O144" s="49" t="s">
        <v>489</v>
      </c>
    </row>
    <row r="145" spans="1:15" ht="9" hidden="1" customHeight="1" x14ac:dyDescent="0.25">
      <c r="A145" s="44" t="s">
        <v>453</v>
      </c>
      <c r="B145" s="688"/>
      <c r="C145" s="688"/>
      <c r="D145" s="688"/>
      <c r="E145" s="688"/>
      <c r="F145" s="688"/>
      <c r="G145" s="688"/>
      <c r="H145" s="44">
        <v>0.8</v>
      </c>
      <c r="I145" s="53">
        <v>0</v>
      </c>
      <c r="J145" s="47">
        <v>0</v>
      </c>
      <c r="K145" s="44"/>
      <c r="L145" s="44"/>
      <c r="M145" s="44" t="e">
        <v>#DIV/0!</v>
      </c>
      <c r="N145" s="48" t="s">
        <v>530</v>
      </c>
      <c r="O145" s="49" t="s">
        <v>489</v>
      </c>
    </row>
    <row r="146" spans="1:15" ht="9" hidden="1" customHeight="1" x14ac:dyDescent="0.25">
      <c r="A146" s="44" t="s">
        <v>440</v>
      </c>
      <c r="B146" s="688"/>
      <c r="C146" s="688"/>
      <c r="D146" s="688"/>
      <c r="E146" s="688"/>
      <c r="F146" s="688"/>
      <c r="G146" s="688"/>
      <c r="H146" s="44">
        <v>0.8</v>
      </c>
      <c r="I146" s="53">
        <v>0</v>
      </c>
      <c r="J146" s="47">
        <v>0</v>
      </c>
      <c r="K146" s="44"/>
      <c r="L146" s="44"/>
      <c r="M146" s="44" t="e">
        <v>#DIV/0!</v>
      </c>
      <c r="N146" s="48" t="s">
        <v>531</v>
      </c>
      <c r="O146" s="49" t="s">
        <v>489</v>
      </c>
    </row>
    <row r="147" spans="1:15" ht="9" hidden="1" customHeight="1" x14ac:dyDescent="0.25">
      <c r="A147" s="44" t="s">
        <v>441</v>
      </c>
      <c r="B147" s="688"/>
      <c r="C147" s="688"/>
      <c r="D147" s="688"/>
      <c r="E147" s="688"/>
      <c r="F147" s="688"/>
      <c r="G147" s="688"/>
      <c r="H147" s="44">
        <v>0.8</v>
      </c>
      <c r="I147" s="50">
        <v>0.06</v>
      </c>
      <c r="J147" s="47">
        <v>7.4999999999999997E-2</v>
      </c>
      <c r="K147" s="44"/>
      <c r="L147" s="44"/>
      <c r="M147" s="44" t="e">
        <v>#DIV/0!</v>
      </c>
      <c r="N147" s="48" t="s">
        <v>532</v>
      </c>
      <c r="O147" s="49" t="s">
        <v>489</v>
      </c>
    </row>
    <row r="148" spans="1:15" ht="9" hidden="1" customHeight="1" x14ac:dyDescent="0.25">
      <c r="A148" s="44" t="s">
        <v>442</v>
      </c>
      <c r="B148" s="688"/>
      <c r="C148" s="688"/>
      <c r="D148" s="688"/>
      <c r="E148" s="688"/>
      <c r="F148" s="688"/>
      <c r="G148" s="688"/>
      <c r="H148" s="44">
        <v>0.8</v>
      </c>
      <c r="I148" s="50">
        <v>0.06</v>
      </c>
      <c r="J148" s="47">
        <v>7.4999999999999997E-2</v>
      </c>
      <c r="K148" s="44"/>
      <c r="L148" s="44"/>
      <c r="M148" s="44" t="e">
        <v>#DIV/0!</v>
      </c>
      <c r="N148" s="48" t="s">
        <v>533</v>
      </c>
      <c r="O148" s="49" t="s">
        <v>489</v>
      </c>
    </row>
    <row r="149" spans="1:15" ht="9" hidden="1" customHeight="1" x14ac:dyDescent="0.25">
      <c r="A149" s="44" t="s">
        <v>443</v>
      </c>
      <c r="B149" s="688"/>
      <c r="C149" s="688"/>
      <c r="D149" s="688"/>
      <c r="E149" s="688"/>
      <c r="F149" s="688"/>
      <c r="G149" s="688"/>
      <c r="H149" s="44">
        <v>0.8</v>
      </c>
      <c r="I149" s="53">
        <v>0.06</v>
      </c>
      <c r="J149" s="47">
        <v>7.4999999999999997E-2</v>
      </c>
      <c r="K149" s="44"/>
      <c r="L149" s="44"/>
      <c r="M149" s="44" t="e">
        <v>#DIV/0!</v>
      </c>
      <c r="N149" s="48" t="s">
        <v>533</v>
      </c>
      <c r="O149" s="49" t="s">
        <v>489</v>
      </c>
    </row>
    <row r="150" spans="1:15" ht="9" hidden="1" customHeight="1" x14ac:dyDescent="0.25">
      <c r="A150" s="44" t="s">
        <v>445</v>
      </c>
      <c r="B150" s="688"/>
      <c r="C150" s="688"/>
      <c r="D150" s="688"/>
      <c r="E150" s="688"/>
      <c r="F150" s="688"/>
      <c r="G150" s="688"/>
      <c r="H150" s="44">
        <v>0.8</v>
      </c>
      <c r="I150" s="44"/>
      <c r="J150" s="47">
        <v>0</v>
      </c>
      <c r="K150" s="44"/>
      <c r="L150" s="44"/>
      <c r="M150" s="44" t="e">
        <v>#DIV/0!</v>
      </c>
      <c r="N150" s="58" t="s">
        <v>534</v>
      </c>
      <c r="O150" s="49" t="s">
        <v>489</v>
      </c>
    </row>
    <row r="151" spans="1:15" ht="9" hidden="1" customHeight="1" x14ac:dyDescent="0.25">
      <c r="A151" s="44" t="s">
        <v>446</v>
      </c>
      <c r="B151" s="688"/>
      <c r="C151" s="688"/>
      <c r="D151" s="688"/>
      <c r="E151" s="688"/>
      <c r="F151" s="688"/>
      <c r="G151" s="688"/>
      <c r="H151" s="44">
        <v>0.8</v>
      </c>
      <c r="I151" s="44"/>
      <c r="J151" s="47">
        <v>0</v>
      </c>
      <c r="K151" s="44"/>
      <c r="L151" s="44"/>
      <c r="M151" s="44" t="e">
        <v>#DIV/0!</v>
      </c>
      <c r="N151" s="58" t="s">
        <v>180</v>
      </c>
      <c r="O151" s="49" t="s">
        <v>489</v>
      </c>
    </row>
    <row r="152" spans="1:15" ht="9" hidden="1" customHeight="1" x14ac:dyDescent="0.25">
      <c r="A152" s="44" t="s">
        <v>448</v>
      </c>
      <c r="B152" s="744" t="s">
        <v>480</v>
      </c>
      <c r="C152" s="744" t="s">
        <v>535</v>
      </c>
      <c r="D152" s="744" t="s">
        <v>536</v>
      </c>
      <c r="E152" s="744" t="s">
        <v>537</v>
      </c>
      <c r="F152" s="744">
        <v>100</v>
      </c>
      <c r="G152" s="744">
        <v>1000</v>
      </c>
      <c r="H152" s="44">
        <v>200</v>
      </c>
      <c r="I152" s="44">
        <v>0</v>
      </c>
      <c r="J152" s="47">
        <v>0</v>
      </c>
      <c r="K152" s="44"/>
      <c r="L152" s="44"/>
      <c r="M152" s="44" t="e">
        <v>#DIV/0!</v>
      </c>
      <c r="N152" s="48" t="s">
        <v>538</v>
      </c>
      <c r="O152" s="49" t="s">
        <v>491</v>
      </c>
    </row>
    <row r="153" spans="1:15" ht="9" hidden="1" customHeight="1" x14ac:dyDescent="0.25">
      <c r="A153" s="44" t="s">
        <v>449</v>
      </c>
      <c r="B153" s="688"/>
      <c r="C153" s="688"/>
      <c r="D153" s="688"/>
      <c r="E153" s="688"/>
      <c r="F153" s="688"/>
      <c r="G153" s="688"/>
      <c r="H153" s="44">
        <v>200</v>
      </c>
      <c r="I153" s="44">
        <v>0</v>
      </c>
      <c r="J153" s="47">
        <v>0</v>
      </c>
      <c r="K153" s="44"/>
      <c r="L153" s="44"/>
      <c r="M153" s="44" t="e">
        <v>#DIV/0!</v>
      </c>
      <c r="N153" s="48" t="s">
        <v>539</v>
      </c>
      <c r="O153" s="49" t="s">
        <v>489</v>
      </c>
    </row>
    <row r="154" spans="1:15" ht="9" hidden="1" customHeight="1" x14ac:dyDescent="0.25">
      <c r="A154" s="44" t="s">
        <v>450</v>
      </c>
      <c r="B154" s="688"/>
      <c r="C154" s="688"/>
      <c r="D154" s="688"/>
      <c r="E154" s="688"/>
      <c r="F154" s="688"/>
      <c r="G154" s="688"/>
      <c r="H154" s="44">
        <v>200</v>
      </c>
      <c r="I154" s="44">
        <v>0</v>
      </c>
      <c r="J154" s="47">
        <v>0</v>
      </c>
      <c r="K154" s="44"/>
      <c r="L154" s="44"/>
      <c r="M154" s="44" t="e">
        <v>#DIV/0!</v>
      </c>
      <c r="N154" s="48" t="s">
        <v>540</v>
      </c>
      <c r="O154" s="49" t="s">
        <v>489</v>
      </c>
    </row>
    <row r="155" spans="1:15" ht="9" hidden="1" customHeight="1" x14ac:dyDescent="0.25">
      <c r="A155" s="44" t="s">
        <v>451</v>
      </c>
      <c r="B155" s="688"/>
      <c r="C155" s="688"/>
      <c r="D155" s="688"/>
      <c r="E155" s="688"/>
      <c r="F155" s="688"/>
      <c r="G155" s="688"/>
      <c r="H155" s="44">
        <v>200</v>
      </c>
      <c r="I155" s="44">
        <v>0</v>
      </c>
      <c r="J155" s="59">
        <v>0</v>
      </c>
      <c r="K155" s="44"/>
      <c r="L155" s="44"/>
      <c r="M155" s="44" t="e">
        <v>#DIV/0!</v>
      </c>
      <c r="N155" s="48" t="s">
        <v>540</v>
      </c>
      <c r="O155" s="49" t="s">
        <v>489</v>
      </c>
    </row>
    <row r="156" spans="1:15" ht="9" hidden="1" customHeight="1" x14ac:dyDescent="0.25">
      <c r="A156" s="44" t="s">
        <v>452</v>
      </c>
      <c r="B156" s="688"/>
      <c r="C156" s="688"/>
      <c r="D156" s="688"/>
      <c r="E156" s="688"/>
      <c r="F156" s="688"/>
      <c r="G156" s="688"/>
      <c r="H156" s="44">
        <v>200</v>
      </c>
      <c r="I156" s="44">
        <v>0</v>
      </c>
      <c r="J156" s="59">
        <v>0</v>
      </c>
      <c r="K156" s="44"/>
      <c r="L156" s="44"/>
      <c r="M156" s="44" t="e">
        <v>#DIV/0!</v>
      </c>
      <c r="N156" s="48" t="s">
        <v>541</v>
      </c>
      <c r="O156" s="49" t="s">
        <v>489</v>
      </c>
    </row>
    <row r="157" spans="1:15" ht="9" hidden="1" customHeight="1" x14ac:dyDescent="0.25">
      <c r="A157" s="44" t="s">
        <v>453</v>
      </c>
      <c r="B157" s="688"/>
      <c r="C157" s="688"/>
      <c r="D157" s="688"/>
      <c r="E157" s="688"/>
      <c r="F157" s="688"/>
      <c r="G157" s="688"/>
      <c r="H157" s="44">
        <v>200</v>
      </c>
      <c r="I157" s="44">
        <v>0</v>
      </c>
      <c r="J157" s="59">
        <v>0</v>
      </c>
      <c r="K157" s="44"/>
      <c r="L157" s="44"/>
      <c r="M157" s="44" t="e">
        <v>#DIV/0!</v>
      </c>
      <c r="N157" s="48" t="s">
        <v>542</v>
      </c>
      <c r="O157" s="49" t="s">
        <v>489</v>
      </c>
    </row>
    <row r="158" spans="1:15" ht="9" hidden="1" customHeight="1" x14ac:dyDescent="0.25">
      <c r="A158" s="44" t="s">
        <v>440</v>
      </c>
      <c r="B158" s="688"/>
      <c r="C158" s="688"/>
      <c r="D158" s="688"/>
      <c r="E158" s="688"/>
      <c r="F158" s="688"/>
      <c r="G158" s="688"/>
      <c r="H158" s="44">
        <v>200</v>
      </c>
      <c r="I158" s="53">
        <v>0</v>
      </c>
      <c r="J158" s="59">
        <v>0</v>
      </c>
      <c r="K158" s="44"/>
      <c r="L158" s="44"/>
      <c r="M158" s="44" t="e">
        <v>#DIV/0!</v>
      </c>
      <c r="N158" s="48" t="s">
        <v>543</v>
      </c>
      <c r="O158" s="49" t="s">
        <v>489</v>
      </c>
    </row>
    <row r="159" spans="1:15" ht="9" hidden="1" customHeight="1" x14ac:dyDescent="0.25">
      <c r="A159" s="44" t="s">
        <v>441</v>
      </c>
      <c r="B159" s="688"/>
      <c r="C159" s="688"/>
      <c r="D159" s="688"/>
      <c r="E159" s="688"/>
      <c r="F159" s="688"/>
      <c r="G159" s="688"/>
      <c r="H159" s="44">
        <v>200</v>
      </c>
      <c r="I159" s="50">
        <v>10</v>
      </c>
      <c r="J159" s="59">
        <v>0.05</v>
      </c>
      <c r="K159" s="44"/>
      <c r="L159" s="44"/>
      <c r="M159" s="44" t="e">
        <v>#DIV/0!</v>
      </c>
      <c r="N159" s="48" t="s">
        <v>544</v>
      </c>
      <c r="O159" s="49" t="s">
        <v>489</v>
      </c>
    </row>
    <row r="160" spans="1:15" ht="9" hidden="1" customHeight="1" x14ac:dyDescent="0.25">
      <c r="A160" s="44" t="s">
        <v>442</v>
      </c>
      <c r="B160" s="688"/>
      <c r="C160" s="688"/>
      <c r="D160" s="688"/>
      <c r="E160" s="688"/>
      <c r="F160" s="688"/>
      <c r="G160" s="688"/>
      <c r="H160" s="44">
        <v>200</v>
      </c>
      <c r="I160" s="50">
        <v>20</v>
      </c>
      <c r="J160" s="59">
        <v>0.1</v>
      </c>
      <c r="K160" s="44"/>
      <c r="L160" s="44"/>
      <c r="M160" s="44" t="e">
        <v>#DIV/0!</v>
      </c>
      <c r="N160" s="48" t="s">
        <v>544</v>
      </c>
      <c r="O160" s="49" t="s">
        <v>489</v>
      </c>
    </row>
    <row r="161" spans="1:15" ht="9" hidden="1" customHeight="1" x14ac:dyDescent="0.25">
      <c r="A161" s="44" t="s">
        <v>443</v>
      </c>
      <c r="B161" s="688"/>
      <c r="C161" s="688"/>
      <c r="D161" s="688"/>
      <c r="E161" s="688"/>
      <c r="F161" s="688"/>
      <c r="G161" s="688"/>
      <c r="H161" s="44">
        <v>200</v>
      </c>
      <c r="I161" s="44">
        <v>0</v>
      </c>
      <c r="J161" s="59">
        <v>0</v>
      </c>
      <c r="K161" s="44"/>
      <c r="L161" s="44"/>
      <c r="M161" s="44" t="e">
        <v>#DIV/0!</v>
      </c>
      <c r="N161" s="48" t="s">
        <v>545</v>
      </c>
      <c r="O161" s="49" t="s">
        <v>489</v>
      </c>
    </row>
    <row r="162" spans="1:15" ht="9" hidden="1" customHeight="1" x14ac:dyDescent="0.25">
      <c r="A162" s="44" t="s">
        <v>445</v>
      </c>
      <c r="B162" s="688"/>
      <c r="C162" s="688"/>
      <c r="D162" s="688"/>
      <c r="E162" s="688"/>
      <c r="F162" s="688"/>
      <c r="G162" s="688"/>
      <c r="H162" s="44">
        <v>200</v>
      </c>
      <c r="I162" s="44"/>
      <c r="J162" s="59">
        <v>0</v>
      </c>
      <c r="K162" s="44"/>
      <c r="L162" s="44"/>
      <c r="M162" s="44" t="e">
        <v>#DIV/0!</v>
      </c>
      <c r="N162" s="44" t="s">
        <v>546</v>
      </c>
      <c r="O162" s="49" t="s">
        <v>489</v>
      </c>
    </row>
    <row r="163" spans="1:15" ht="9" hidden="1" customHeight="1" x14ac:dyDescent="0.25">
      <c r="A163" s="44" t="s">
        <v>446</v>
      </c>
      <c r="B163" s="688"/>
      <c r="C163" s="688"/>
      <c r="D163" s="688"/>
      <c r="E163" s="688"/>
      <c r="F163" s="688"/>
      <c r="G163" s="688"/>
      <c r="H163" s="44">
        <v>200</v>
      </c>
      <c r="I163" s="44">
        <v>200</v>
      </c>
      <c r="J163" s="59">
        <v>1</v>
      </c>
      <c r="K163" s="44"/>
      <c r="L163" s="44"/>
      <c r="M163" s="44" t="e">
        <v>#DIV/0!</v>
      </c>
      <c r="N163" s="44" t="s">
        <v>547</v>
      </c>
      <c r="O163" s="49" t="s">
        <v>489</v>
      </c>
    </row>
    <row r="164" spans="1:15" ht="9" hidden="1" customHeight="1" x14ac:dyDescent="0.25">
      <c r="O164" s="49" t="s">
        <v>489</v>
      </c>
    </row>
    <row r="165" spans="1:15" ht="9" hidden="1" customHeight="1" thickBot="1" x14ac:dyDescent="0.3"/>
    <row r="166" spans="1:15" ht="9" hidden="1" customHeight="1" x14ac:dyDescent="0.25">
      <c r="A166" s="755" t="s">
        <v>548</v>
      </c>
      <c r="B166" s="681"/>
      <c r="C166" s="681"/>
      <c r="D166" s="681"/>
      <c r="E166" s="681"/>
      <c r="F166" s="681"/>
      <c r="G166" s="681"/>
      <c r="H166" s="681"/>
      <c r="I166" s="681"/>
      <c r="J166" s="681"/>
      <c r="K166" s="681"/>
      <c r="L166" s="681"/>
      <c r="M166" s="681"/>
      <c r="N166" s="756"/>
    </row>
    <row r="167" spans="1:15" ht="9" hidden="1" customHeight="1" x14ac:dyDescent="0.25">
      <c r="A167" s="6" t="s">
        <v>27</v>
      </c>
      <c r="B167" s="7" t="s">
        <v>458</v>
      </c>
      <c r="C167" s="7" t="s">
        <v>459</v>
      </c>
      <c r="D167" s="7" t="s">
        <v>460</v>
      </c>
      <c r="E167" s="7" t="s">
        <v>461</v>
      </c>
      <c r="F167" s="7" t="s">
        <v>549</v>
      </c>
      <c r="G167" s="7" t="s">
        <v>463</v>
      </c>
      <c r="H167" s="7" t="s">
        <v>550</v>
      </c>
      <c r="I167" s="7" t="s">
        <v>551</v>
      </c>
      <c r="J167" s="43" t="s">
        <v>552</v>
      </c>
      <c r="K167" s="7" t="s">
        <v>467</v>
      </c>
      <c r="L167" s="7" t="s">
        <v>468</v>
      </c>
      <c r="M167" s="7" t="s">
        <v>469</v>
      </c>
      <c r="N167" s="8" t="s">
        <v>470</v>
      </c>
    </row>
    <row r="168" spans="1:15" ht="9" hidden="1" customHeight="1" x14ac:dyDescent="0.25">
      <c r="A168" s="44" t="s">
        <v>448</v>
      </c>
      <c r="B168" s="744" t="s">
        <v>471</v>
      </c>
      <c r="C168" s="744" t="s">
        <v>472</v>
      </c>
      <c r="D168" s="744" t="s">
        <v>473</v>
      </c>
      <c r="E168" s="744" t="s">
        <v>705</v>
      </c>
      <c r="F168" s="744">
        <v>100</v>
      </c>
      <c r="G168" s="744">
        <v>5</v>
      </c>
      <c r="H168" s="46">
        <v>2</v>
      </c>
      <c r="I168" s="60">
        <v>0</v>
      </c>
      <c r="J168" s="47">
        <v>0</v>
      </c>
      <c r="K168" s="44">
        <v>0</v>
      </c>
      <c r="L168" s="44">
        <v>0</v>
      </c>
      <c r="M168" s="44" t="e">
        <v>#DIV/0!</v>
      </c>
      <c r="N168" s="48"/>
      <c r="O168" s="49" t="s">
        <v>489</v>
      </c>
    </row>
    <row r="169" spans="1:15" ht="9" hidden="1" customHeight="1" x14ac:dyDescent="0.25">
      <c r="A169" s="44" t="s">
        <v>449</v>
      </c>
      <c r="B169" s="688"/>
      <c r="C169" s="688"/>
      <c r="D169" s="688"/>
      <c r="E169" s="688"/>
      <c r="F169" s="688"/>
      <c r="G169" s="688"/>
      <c r="H169" s="46">
        <v>2</v>
      </c>
      <c r="I169" s="60">
        <v>0</v>
      </c>
      <c r="J169" s="47">
        <v>0</v>
      </c>
      <c r="K169" s="44">
        <v>0</v>
      </c>
      <c r="L169" s="44">
        <v>0</v>
      </c>
      <c r="M169" s="44" t="e">
        <v>#DIV/0!</v>
      </c>
      <c r="N169" s="48" t="s">
        <v>553</v>
      </c>
      <c r="O169" s="49" t="s">
        <v>491</v>
      </c>
    </row>
    <row r="170" spans="1:15" ht="9" hidden="1" customHeight="1" x14ac:dyDescent="0.25">
      <c r="A170" s="44" t="s">
        <v>450</v>
      </c>
      <c r="B170" s="688"/>
      <c r="C170" s="688"/>
      <c r="D170" s="688"/>
      <c r="E170" s="688"/>
      <c r="F170" s="688"/>
      <c r="G170" s="688"/>
      <c r="H170" s="46">
        <v>2</v>
      </c>
      <c r="I170" s="60">
        <v>0</v>
      </c>
      <c r="J170" s="47">
        <v>0</v>
      </c>
      <c r="K170" s="44">
        <v>0</v>
      </c>
      <c r="L170" s="44">
        <v>0</v>
      </c>
      <c r="M170" s="44" t="e">
        <v>#DIV/0!</v>
      </c>
      <c r="N170" s="48" t="s">
        <v>554</v>
      </c>
      <c r="O170" s="49" t="s">
        <v>489</v>
      </c>
    </row>
    <row r="171" spans="1:15" ht="9" hidden="1" customHeight="1" x14ac:dyDescent="0.25">
      <c r="A171" s="44" t="s">
        <v>451</v>
      </c>
      <c r="B171" s="688"/>
      <c r="C171" s="688"/>
      <c r="D171" s="688"/>
      <c r="E171" s="688"/>
      <c r="F171" s="688"/>
      <c r="G171" s="688"/>
      <c r="H171" s="46">
        <v>2</v>
      </c>
      <c r="I171" s="60">
        <v>0</v>
      </c>
      <c r="J171" s="47">
        <v>0</v>
      </c>
      <c r="K171" s="44">
        <v>0</v>
      </c>
      <c r="L171" s="44">
        <v>0</v>
      </c>
      <c r="M171" s="44" t="e">
        <v>#DIV/0!</v>
      </c>
      <c r="N171" s="48" t="s">
        <v>555</v>
      </c>
      <c r="O171" s="49" t="s">
        <v>489</v>
      </c>
    </row>
    <row r="172" spans="1:15" ht="9" hidden="1" customHeight="1" x14ac:dyDescent="0.25">
      <c r="A172" s="44" t="s">
        <v>452</v>
      </c>
      <c r="B172" s="688"/>
      <c r="C172" s="688"/>
      <c r="D172" s="688"/>
      <c r="E172" s="688"/>
      <c r="F172" s="688"/>
      <c r="G172" s="688"/>
      <c r="H172" s="46">
        <v>2</v>
      </c>
      <c r="I172" s="60">
        <v>0</v>
      </c>
      <c r="J172" s="47">
        <v>0</v>
      </c>
      <c r="K172" s="44">
        <v>0</v>
      </c>
      <c r="L172" s="44">
        <v>0</v>
      </c>
      <c r="M172" s="44" t="e">
        <v>#DIV/0!</v>
      </c>
      <c r="N172" s="48" t="s">
        <v>556</v>
      </c>
      <c r="O172" s="49" t="s">
        <v>489</v>
      </c>
    </row>
    <row r="173" spans="1:15" ht="9" hidden="1" customHeight="1" x14ac:dyDescent="0.25">
      <c r="A173" s="44" t="s">
        <v>453</v>
      </c>
      <c r="B173" s="688"/>
      <c r="C173" s="688"/>
      <c r="D173" s="688"/>
      <c r="E173" s="688"/>
      <c r="F173" s="688"/>
      <c r="G173" s="688"/>
      <c r="H173" s="46">
        <v>2</v>
      </c>
      <c r="I173" s="60">
        <v>0</v>
      </c>
      <c r="J173" s="47">
        <v>0</v>
      </c>
      <c r="K173" s="44">
        <v>0</v>
      </c>
      <c r="L173" s="44">
        <v>0</v>
      </c>
      <c r="M173" s="44" t="e">
        <v>#DIV/0!</v>
      </c>
      <c r="N173" s="48" t="s">
        <v>557</v>
      </c>
      <c r="O173" s="49" t="s">
        <v>489</v>
      </c>
    </row>
    <row r="174" spans="1:15" ht="9" hidden="1" customHeight="1" x14ac:dyDescent="0.25">
      <c r="A174" s="44" t="s">
        <v>440</v>
      </c>
      <c r="B174" s="688"/>
      <c r="C174" s="688"/>
      <c r="D174" s="688"/>
      <c r="E174" s="688"/>
      <c r="F174" s="688"/>
      <c r="G174" s="688"/>
      <c r="H174" s="46">
        <v>2</v>
      </c>
      <c r="I174" s="60">
        <v>0</v>
      </c>
      <c r="J174" s="47">
        <v>0</v>
      </c>
      <c r="K174" s="44">
        <v>0</v>
      </c>
      <c r="L174" s="44">
        <v>0</v>
      </c>
      <c r="M174" s="44" t="e">
        <v>#DIV/0!</v>
      </c>
      <c r="N174" s="54" t="s">
        <v>558</v>
      </c>
      <c r="O174" s="49" t="s">
        <v>489</v>
      </c>
    </row>
    <row r="175" spans="1:15" ht="9" hidden="1" customHeight="1" x14ac:dyDescent="0.25">
      <c r="A175" s="44" t="s">
        <v>441</v>
      </c>
      <c r="B175" s="688"/>
      <c r="C175" s="688"/>
      <c r="D175" s="688"/>
      <c r="E175" s="688"/>
      <c r="F175" s="688"/>
      <c r="G175" s="688"/>
      <c r="H175" s="46">
        <v>2</v>
      </c>
      <c r="I175" s="60">
        <v>0</v>
      </c>
      <c r="J175" s="47">
        <v>0</v>
      </c>
      <c r="K175" s="44">
        <v>0</v>
      </c>
      <c r="L175" s="44">
        <v>0</v>
      </c>
      <c r="M175" s="44" t="e">
        <v>#DIV/0!</v>
      </c>
      <c r="N175" s="54" t="s">
        <v>559</v>
      </c>
      <c r="O175" s="49" t="s">
        <v>489</v>
      </c>
    </row>
    <row r="176" spans="1:15" ht="9" hidden="1" customHeight="1" x14ac:dyDescent="0.25">
      <c r="A176" s="44" t="s">
        <v>442</v>
      </c>
      <c r="B176" s="688"/>
      <c r="C176" s="688"/>
      <c r="D176" s="688"/>
      <c r="E176" s="688"/>
      <c r="F176" s="688"/>
      <c r="G176" s="688"/>
      <c r="H176" s="46">
        <v>2</v>
      </c>
      <c r="I176" s="60">
        <v>1</v>
      </c>
      <c r="J176" s="47">
        <v>0.5</v>
      </c>
      <c r="K176" s="44">
        <v>0</v>
      </c>
      <c r="L176" s="44">
        <v>0</v>
      </c>
      <c r="M176" s="44" t="e">
        <v>#DIV/0!</v>
      </c>
      <c r="N176" s="61" t="s">
        <v>560</v>
      </c>
      <c r="O176" s="49" t="s">
        <v>489</v>
      </c>
    </row>
    <row r="177" spans="1:15" ht="9" hidden="1" customHeight="1" x14ac:dyDescent="0.25">
      <c r="A177" s="44" t="s">
        <v>443</v>
      </c>
      <c r="B177" s="688"/>
      <c r="C177" s="688"/>
      <c r="D177" s="688"/>
      <c r="E177" s="688"/>
      <c r="F177" s="688"/>
      <c r="G177" s="688"/>
      <c r="H177" s="46">
        <v>2</v>
      </c>
      <c r="I177" s="60">
        <v>1</v>
      </c>
      <c r="J177" s="47">
        <v>0.5</v>
      </c>
      <c r="K177" s="44">
        <v>0</v>
      </c>
      <c r="L177" s="44">
        <v>0</v>
      </c>
      <c r="M177" s="44" t="e">
        <v>#DIV/0!</v>
      </c>
      <c r="N177" s="51" t="s">
        <v>561</v>
      </c>
      <c r="O177" s="49" t="s">
        <v>489</v>
      </c>
    </row>
    <row r="178" spans="1:15" ht="9" hidden="1" customHeight="1" x14ac:dyDescent="0.25">
      <c r="A178" s="44" t="s">
        <v>445</v>
      </c>
      <c r="B178" s="688"/>
      <c r="C178" s="688"/>
      <c r="D178" s="688"/>
      <c r="E178" s="688"/>
      <c r="F178" s="688"/>
      <c r="G178" s="688"/>
      <c r="H178" s="46">
        <v>2</v>
      </c>
      <c r="I178" s="60">
        <v>2</v>
      </c>
      <c r="J178" s="47">
        <v>1</v>
      </c>
      <c r="K178" s="44">
        <v>0</v>
      </c>
      <c r="L178" s="44">
        <v>0</v>
      </c>
      <c r="M178" s="44" t="e">
        <v>#DIV/0!</v>
      </c>
      <c r="N178" s="48" t="s">
        <v>562</v>
      </c>
      <c r="O178" s="49" t="s">
        <v>489</v>
      </c>
    </row>
    <row r="179" spans="1:15" ht="9" hidden="1" customHeight="1" x14ac:dyDescent="0.25">
      <c r="A179" s="44" t="s">
        <v>446</v>
      </c>
      <c r="B179" s="688"/>
      <c r="C179" s="688"/>
      <c r="D179" s="688"/>
      <c r="E179" s="688"/>
      <c r="F179" s="688"/>
      <c r="G179" s="688"/>
      <c r="H179" s="46">
        <v>2</v>
      </c>
      <c r="I179" s="60">
        <v>0</v>
      </c>
      <c r="J179" s="47">
        <v>0</v>
      </c>
      <c r="K179" s="44">
        <v>0</v>
      </c>
      <c r="L179" s="44">
        <v>0</v>
      </c>
      <c r="M179" s="44" t="e">
        <v>#DIV/0!</v>
      </c>
      <c r="N179" s="48"/>
      <c r="O179" s="49" t="s">
        <v>489</v>
      </c>
    </row>
    <row r="180" spans="1:15" ht="9" hidden="1" customHeight="1" x14ac:dyDescent="0.25">
      <c r="A180" s="44" t="s">
        <v>448</v>
      </c>
      <c r="B180" s="688"/>
      <c r="C180" s="744" t="s">
        <v>475</v>
      </c>
      <c r="D180" s="744" t="s">
        <v>476</v>
      </c>
      <c r="E180" s="744" t="s">
        <v>705</v>
      </c>
      <c r="F180" s="744">
        <v>100</v>
      </c>
      <c r="G180" s="744">
        <v>1000</v>
      </c>
      <c r="H180" s="53">
        <v>550</v>
      </c>
      <c r="I180" s="62">
        <v>0</v>
      </c>
      <c r="J180" s="47">
        <v>0</v>
      </c>
      <c r="K180" s="44"/>
      <c r="L180" s="44"/>
      <c r="M180" s="44" t="e">
        <v>#DIV/0!</v>
      </c>
      <c r="N180" s="48"/>
      <c r="O180" s="49" t="s">
        <v>489</v>
      </c>
    </row>
    <row r="181" spans="1:15" ht="9" hidden="1" customHeight="1" x14ac:dyDescent="0.25">
      <c r="A181" s="44" t="s">
        <v>449</v>
      </c>
      <c r="B181" s="688"/>
      <c r="C181" s="688"/>
      <c r="D181" s="688"/>
      <c r="E181" s="688"/>
      <c r="F181" s="688"/>
      <c r="G181" s="688"/>
      <c r="H181" s="44">
        <v>550</v>
      </c>
      <c r="I181" s="62">
        <v>25</v>
      </c>
      <c r="J181" s="47">
        <v>4.5454545454545456E-2</v>
      </c>
      <c r="K181" s="44"/>
      <c r="L181" s="44"/>
      <c r="M181" s="44" t="e">
        <v>#DIV/0!</v>
      </c>
      <c r="N181" s="48" t="s">
        <v>563</v>
      </c>
      <c r="O181" s="49" t="s">
        <v>489</v>
      </c>
    </row>
    <row r="182" spans="1:15" ht="9" hidden="1" customHeight="1" x14ac:dyDescent="0.25">
      <c r="A182" s="44" t="s">
        <v>450</v>
      </c>
      <c r="B182" s="688"/>
      <c r="C182" s="688"/>
      <c r="D182" s="688"/>
      <c r="E182" s="688"/>
      <c r="F182" s="688"/>
      <c r="G182" s="688"/>
      <c r="H182" s="44">
        <v>550</v>
      </c>
      <c r="I182" s="62">
        <v>188</v>
      </c>
      <c r="J182" s="47">
        <v>0.3418181818181818</v>
      </c>
      <c r="K182" s="44"/>
      <c r="L182" s="44"/>
      <c r="M182" s="44" t="e">
        <v>#DIV/0!</v>
      </c>
      <c r="N182" s="48" t="s">
        <v>564</v>
      </c>
      <c r="O182" s="49" t="s">
        <v>489</v>
      </c>
    </row>
    <row r="183" spans="1:15" ht="9" hidden="1" customHeight="1" x14ac:dyDescent="0.25">
      <c r="A183" s="44" t="s">
        <v>451</v>
      </c>
      <c r="B183" s="688"/>
      <c r="C183" s="688"/>
      <c r="D183" s="688"/>
      <c r="E183" s="688"/>
      <c r="F183" s="688"/>
      <c r="G183" s="688"/>
      <c r="H183" s="44">
        <v>550</v>
      </c>
      <c r="I183" s="62">
        <v>285</v>
      </c>
      <c r="J183" s="47">
        <v>0.51818181818181819</v>
      </c>
      <c r="K183" s="44"/>
      <c r="L183" s="44"/>
      <c r="M183" s="44" t="e">
        <v>#DIV/0!</v>
      </c>
      <c r="N183" s="48" t="s">
        <v>565</v>
      </c>
      <c r="O183" s="49" t="s">
        <v>489</v>
      </c>
    </row>
    <row r="184" spans="1:15" ht="9" hidden="1" customHeight="1" x14ac:dyDescent="0.25">
      <c r="A184" s="44" t="s">
        <v>452</v>
      </c>
      <c r="B184" s="688"/>
      <c r="C184" s="688"/>
      <c r="D184" s="688"/>
      <c r="E184" s="688"/>
      <c r="F184" s="688"/>
      <c r="G184" s="688"/>
      <c r="H184" s="44">
        <v>550</v>
      </c>
      <c r="I184" s="62">
        <v>395</v>
      </c>
      <c r="J184" s="47">
        <v>0.71818181818181814</v>
      </c>
      <c r="K184" s="44"/>
      <c r="L184" s="44"/>
      <c r="M184" s="44" t="e">
        <v>#DIV/0!</v>
      </c>
      <c r="N184" s="48" t="s">
        <v>566</v>
      </c>
      <c r="O184" s="49" t="s">
        <v>489</v>
      </c>
    </row>
    <row r="185" spans="1:15" ht="9" hidden="1" customHeight="1" x14ac:dyDescent="0.25">
      <c r="A185" s="44" t="s">
        <v>453</v>
      </c>
      <c r="B185" s="688"/>
      <c r="C185" s="688"/>
      <c r="D185" s="688"/>
      <c r="E185" s="688"/>
      <c r="F185" s="688"/>
      <c r="G185" s="688"/>
      <c r="H185" s="44">
        <v>550</v>
      </c>
      <c r="I185" s="63">
        <v>445</v>
      </c>
      <c r="J185" s="47">
        <v>0.80909090909090908</v>
      </c>
      <c r="K185" s="44"/>
      <c r="L185" s="44"/>
      <c r="M185" s="44" t="e">
        <v>#DIV/0!</v>
      </c>
      <c r="N185" s="48" t="s">
        <v>567</v>
      </c>
      <c r="O185" s="49" t="s">
        <v>489</v>
      </c>
    </row>
    <row r="186" spans="1:15" ht="9" hidden="1" customHeight="1" x14ac:dyDescent="0.25">
      <c r="A186" s="44" t="s">
        <v>440</v>
      </c>
      <c r="B186" s="688"/>
      <c r="C186" s="688"/>
      <c r="D186" s="688"/>
      <c r="E186" s="688"/>
      <c r="F186" s="688"/>
      <c r="G186" s="688"/>
      <c r="H186" s="44">
        <v>550</v>
      </c>
      <c r="I186" s="62">
        <v>463</v>
      </c>
      <c r="J186" s="47">
        <v>0.8418181818181818</v>
      </c>
      <c r="K186" s="44"/>
      <c r="L186" s="44"/>
      <c r="M186" s="44" t="e">
        <v>#DIV/0!</v>
      </c>
      <c r="N186" s="48" t="s">
        <v>568</v>
      </c>
      <c r="O186" s="49" t="s">
        <v>489</v>
      </c>
    </row>
    <row r="187" spans="1:15" ht="9" hidden="1" customHeight="1" x14ac:dyDescent="0.25">
      <c r="A187" s="44" t="s">
        <v>441</v>
      </c>
      <c r="B187" s="688"/>
      <c r="C187" s="688"/>
      <c r="D187" s="688"/>
      <c r="E187" s="688"/>
      <c r="F187" s="688"/>
      <c r="G187" s="688"/>
      <c r="H187" s="44">
        <v>550</v>
      </c>
      <c r="I187" s="62">
        <v>490</v>
      </c>
      <c r="J187" s="47">
        <v>0.89090909090909087</v>
      </c>
      <c r="K187" s="44"/>
      <c r="L187" s="44"/>
      <c r="M187" s="44" t="e">
        <v>#DIV/0!</v>
      </c>
      <c r="N187" s="54" t="s">
        <v>569</v>
      </c>
      <c r="O187" s="49" t="s">
        <v>489</v>
      </c>
    </row>
    <row r="188" spans="1:15" ht="9" hidden="1" customHeight="1" x14ac:dyDescent="0.25">
      <c r="A188" s="44" t="s">
        <v>442</v>
      </c>
      <c r="B188" s="688"/>
      <c r="C188" s="688"/>
      <c r="D188" s="688"/>
      <c r="E188" s="688"/>
      <c r="F188" s="688"/>
      <c r="G188" s="688"/>
      <c r="H188" s="44">
        <v>550</v>
      </c>
      <c r="I188" s="60">
        <v>538</v>
      </c>
      <c r="J188" s="47">
        <v>0.97818181818181815</v>
      </c>
      <c r="K188" s="44"/>
      <c r="L188" s="44"/>
      <c r="M188" s="44" t="e">
        <v>#DIV/0!</v>
      </c>
      <c r="N188" s="61" t="s">
        <v>570</v>
      </c>
      <c r="O188" s="49" t="s">
        <v>489</v>
      </c>
    </row>
    <row r="189" spans="1:15" ht="9" hidden="1" customHeight="1" x14ac:dyDescent="0.25">
      <c r="A189" s="44" t="s">
        <v>443</v>
      </c>
      <c r="B189" s="688"/>
      <c r="C189" s="688"/>
      <c r="D189" s="688"/>
      <c r="E189" s="688"/>
      <c r="F189" s="688"/>
      <c r="G189" s="688"/>
      <c r="H189" s="44">
        <v>550</v>
      </c>
      <c r="I189" s="60">
        <v>550</v>
      </c>
      <c r="J189" s="47">
        <v>1</v>
      </c>
      <c r="K189" s="44"/>
      <c r="L189" s="44"/>
      <c r="M189" s="44" t="e">
        <v>#DIV/0!</v>
      </c>
      <c r="N189" s="55" t="s">
        <v>571</v>
      </c>
      <c r="O189" s="49" t="s">
        <v>489</v>
      </c>
    </row>
    <row r="190" spans="1:15" ht="9" hidden="1" customHeight="1" x14ac:dyDescent="0.25">
      <c r="A190" s="44" t="s">
        <v>445</v>
      </c>
      <c r="B190" s="688"/>
      <c r="C190" s="688"/>
      <c r="D190" s="688"/>
      <c r="E190" s="688"/>
      <c r="F190" s="688"/>
      <c r="G190" s="688"/>
      <c r="H190" s="44">
        <v>550</v>
      </c>
      <c r="I190" s="62">
        <v>550</v>
      </c>
      <c r="J190" s="47">
        <v>1</v>
      </c>
      <c r="K190" s="44"/>
      <c r="L190" s="44"/>
      <c r="M190" s="44" t="e">
        <v>#DIV/0!</v>
      </c>
      <c r="N190" s="48" t="s">
        <v>572</v>
      </c>
      <c r="O190" s="49" t="s">
        <v>489</v>
      </c>
    </row>
    <row r="191" spans="1:15" ht="9" hidden="1" customHeight="1" x14ac:dyDescent="0.25">
      <c r="A191" s="44" t="s">
        <v>446</v>
      </c>
      <c r="B191" s="688"/>
      <c r="C191" s="688"/>
      <c r="D191" s="688"/>
      <c r="E191" s="688"/>
      <c r="F191" s="688"/>
      <c r="G191" s="688"/>
      <c r="H191" s="44">
        <v>550</v>
      </c>
      <c r="I191" s="62"/>
      <c r="J191" s="47">
        <v>0</v>
      </c>
      <c r="K191" s="44"/>
      <c r="L191" s="44"/>
      <c r="M191" s="44" t="e">
        <v>#DIV/0!</v>
      </c>
      <c r="N191" s="48"/>
      <c r="O191" s="49" t="s">
        <v>489</v>
      </c>
    </row>
    <row r="192" spans="1:15" ht="9" hidden="1" customHeight="1" x14ac:dyDescent="0.25">
      <c r="A192" s="44" t="s">
        <v>448</v>
      </c>
      <c r="B192" s="688"/>
      <c r="C192" s="744" t="s">
        <v>478</v>
      </c>
      <c r="D192" s="744" t="s">
        <v>479</v>
      </c>
      <c r="E192" s="744" t="s">
        <v>705</v>
      </c>
      <c r="F192" s="744">
        <v>100</v>
      </c>
      <c r="G192" s="744">
        <v>500</v>
      </c>
      <c r="H192" s="53">
        <v>168</v>
      </c>
      <c r="I192" s="62">
        <v>0</v>
      </c>
      <c r="J192" s="47">
        <v>0</v>
      </c>
      <c r="K192" s="44"/>
      <c r="L192" s="44"/>
      <c r="M192" s="44" t="e">
        <v>#DIV/0!</v>
      </c>
      <c r="N192" s="48"/>
      <c r="O192" s="49" t="s">
        <v>489</v>
      </c>
    </row>
    <row r="193" spans="1:15" ht="9" hidden="1" customHeight="1" x14ac:dyDescent="0.25">
      <c r="A193" s="44" t="s">
        <v>449</v>
      </c>
      <c r="B193" s="688"/>
      <c r="C193" s="688"/>
      <c r="D193" s="688"/>
      <c r="E193" s="688"/>
      <c r="F193" s="688"/>
      <c r="G193" s="688"/>
      <c r="H193" s="44">
        <v>168</v>
      </c>
      <c r="I193" s="62">
        <v>18</v>
      </c>
      <c r="J193" s="47">
        <v>0.10714285714285714</v>
      </c>
      <c r="K193" s="44"/>
      <c r="L193" s="44"/>
      <c r="M193" s="44" t="e">
        <v>#DIV/0!</v>
      </c>
      <c r="N193" s="48" t="s">
        <v>573</v>
      </c>
      <c r="O193" s="49" t="s">
        <v>489</v>
      </c>
    </row>
    <row r="194" spans="1:15" ht="9" hidden="1" customHeight="1" x14ac:dyDescent="0.25">
      <c r="A194" s="44" t="s">
        <v>450</v>
      </c>
      <c r="B194" s="688"/>
      <c r="C194" s="688"/>
      <c r="D194" s="688"/>
      <c r="E194" s="688"/>
      <c r="F194" s="688"/>
      <c r="G194" s="688"/>
      <c r="H194" s="44">
        <v>168</v>
      </c>
      <c r="I194" s="62">
        <v>44</v>
      </c>
      <c r="J194" s="47">
        <v>0.26190476190476192</v>
      </c>
      <c r="K194" s="44"/>
      <c r="L194" s="44"/>
      <c r="M194" s="44" t="e">
        <v>#DIV/0!</v>
      </c>
      <c r="N194" s="48" t="s">
        <v>574</v>
      </c>
      <c r="O194" s="49" t="s">
        <v>489</v>
      </c>
    </row>
    <row r="195" spans="1:15" ht="9" hidden="1" customHeight="1" x14ac:dyDescent="0.25">
      <c r="A195" s="44" t="s">
        <v>451</v>
      </c>
      <c r="B195" s="688"/>
      <c r="C195" s="688"/>
      <c r="D195" s="688"/>
      <c r="E195" s="688"/>
      <c r="F195" s="688"/>
      <c r="G195" s="688"/>
      <c r="H195" s="44">
        <v>168</v>
      </c>
      <c r="I195" s="62">
        <v>62</v>
      </c>
      <c r="J195" s="47">
        <v>0.36904761904761907</v>
      </c>
      <c r="K195" s="44"/>
      <c r="L195" s="44"/>
      <c r="M195" s="44" t="e">
        <v>#DIV/0!</v>
      </c>
      <c r="N195" s="54" t="s">
        <v>575</v>
      </c>
      <c r="O195" s="49" t="s">
        <v>489</v>
      </c>
    </row>
    <row r="196" spans="1:15" ht="9" hidden="1" customHeight="1" x14ac:dyDescent="0.25">
      <c r="A196" s="44" t="s">
        <v>452</v>
      </c>
      <c r="B196" s="688"/>
      <c r="C196" s="688"/>
      <c r="D196" s="688"/>
      <c r="E196" s="688"/>
      <c r="F196" s="688"/>
      <c r="G196" s="688"/>
      <c r="H196" s="44">
        <v>168</v>
      </c>
      <c r="I196" s="62">
        <v>77</v>
      </c>
      <c r="J196" s="47">
        <v>0.45833333333333331</v>
      </c>
      <c r="K196" s="44"/>
      <c r="L196" s="44"/>
      <c r="M196" s="44" t="e">
        <v>#DIV/0!</v>
      </c>
      <c r="N196" s="48" t="s">
        <v>576</v>
      </c>
      <c r="O196" s="49" t="s">
        <v>489</v>
      </c>
    </row>
    <row r="197" spans="1:15" ht="9" hidden="1" customHeight="1" x14ac:dyDescent="0.25">
      <c r="A197" s="44" t="s">
        <v>453</v>
      </c>
      <c r="B197" s="688"/>
      <c r="C197" s="688"/>
      <c r="D197" s="688"/>
      <c r="E197" s="688"/>
      <c r="F197" s="688"/>
      <c r="G197" s="688"/>
      <c r="H197" s="44">
        <v>168</v>
      </c>
      <c r="I197" s="62">
        <v>99</v>
      </c>
      <c r="J197" s="47">
        <v>0.5892857142857143</v>
      </c>
      <c r="K197" s="44"/>
      <c r="L197" s="44"/>
      <c r="M197" s="44" t="e">
        <v>#DIV/0!</v>
      </c>
      <c r="N197" s="48" t="s">
        <v>577</v>
      </c>
      <c r="O197" s="49" t="s">
        <v>489</v>
      </c>
    </row>
    <row r="198" spans="1:15" ht="9" hidden="1" customHeight="1" x14ac:dyDescent="0.25">
      <c r="A198" s="44" t="s">
        <v>440</v>
      </c>
      <c r="B198" s="688"/>
      <c r="C198" s="688"/>
      <c r="D198" s="688"/>
      <c r="E198" s="688"/>
      <c r="F198" s="688"/>
      <c r="G198" s="688"/>
      <c r="H198" s="44">
        <v>168</v>
      </c>
      <c r="I198" s="64">
        <v>115</v>
      </c>
      <c r="J198" s="47">
        <v>0.68452380952380953</v>
      </c>
      <c r="K198" s="44"/>
      <c r="L198" s="44"/>
      <c r="M198" s="44" t="e">
        <v>#DIV/0!</v>
      </c>
      <c r="N198" s="54" t="s">
        <v>578</v>
      </c>
      <c r="O198" s="57" t="s">
        <v>489</v>
      </c>
    </row>
    <row r="199" spans="1:15" ht="9" hidden="1" customHeight="1" x14ac:dyDescent="0.25">
      <c r="A199" s="44" t="s">
        <v>441</v>
      </c>
      <c r="B199" s="688"/>
      <c r="C199" s="688"/>
      <c r="D199" s="688"/>
      <c r="E199" s="688"/>
      <c r="F199" s="688"/>
      <c r="G199" s="688"/>
      <c r="H199" s="44">
        <v>168</v>
      </c>
      <c r="I199" s="60">
        <v>136</v>
      </c>
      <c r="J199" s="47">
        <v>0.80952380952380953</v>
      </c>
      <c r="K199" s="44"/>
      <c r="L199" s="44"/>
      <c r="M199" s="44" t="e">
        <v>#DIV/0!</v>
      </c>
      <c r="N199" s="54" t="s">
        <v>579</v>
      </c>
      <c r="O199" s="49" t="s">
        <v>489</v>
      </c>
    </row>
    <row r="200" spans="1:15" ht="9" hidden="1" customHeight="1" x14ac:dyDescent="0.25">
      <c r="A200" s="44" t="s">
        <v>442</v>
      </c>
      <c r="B200" s="688"/>
      <c r="C200" s="688"/>
      <c r="D200" s="688"/>
      <c r="E200" s="688"/>
      <c r="F200" s="688"/>
      <c r="G200" s="688"/>
      <c r="H200" s="44">
        <v>168</v>
      </c>
      <c r="I200" s="60">
        <v>150</v>
      </c>
      <c r="J200" s="47">
        <v>0.8928571428571429</v>
      </c>
      <c r="K200" s="44"/>
      <c r="L200" s="44"/>
      <c r="M200" s="44" t="e">
        <v>#DIV/0!</v>
      </c>
      <c r="N200" s="65" t="s">
        <v>570</v>
      </c>
      <c r="O200" s="49" t="s">
        <v>489</v>
      </c>
    </row>
    <row r="201" spans="1:15" ht="9" hidden="1" customHeight="1" x14ac:dyDescent="0.25">
      <c r="A201" s="44" t="s">
        <v>443</v>
      </c>
      <c r="B201" s="688"/>
      <c r="C201" s="688"/>
      <c r="D201" s="688"/>
      <c r="E201" s="688"/>
      <c r="F201" s="688"/>
      <c r="G201" s="688"/>
      <c r="H201" s="44">
        <v>168</v>
      </c>
      <c r="I201" s="60">
        <v>169</v>
      </c>
      <c r="J201" s="47">
        <v>1.0059523809523809</v>
      </c>
      <c r="K201" s="44"/>
      <c r="L201" s="44"/>
      <c r="M201" s="44" t="e">
        <v>#DIV/0!</v>
      </c>
      <c r="N201" s="54" t="s">
        <v>580</v>
      </c>
      <c r="O201" s="49" t="s">
        <v>489</v>
      </c>
    </row>
    <row r="202" spans="1:15" ht="9" hidden="1" customHeight="1" x14ac:dyDescent="0.25">
      <c r="A202" s="44" t="s">
        <v>445</v>
      </c>
      <c r="B202" s="688"/>
      <c r="C202" s="688"/>
      <c r="D202" s="688"/>
      <c r="E202" s="688"/>
      <c r="F202" s="688"/>
      <c r="G202" s="688"/>
      <c r="H202" s="44">
        <v>168</v>
      </c>
      <c r="I202" s="60">
        <v>169</v>
      </c>
      <c r="J202" s="47">
        <v>1.0059523809523809</v>
      </c>
      <c r="K202" s="44"/>
      <c r="L202" s="44"/>
      <c r="M202" s="44" t="e">
        <v>#DIV/0!</v>
      </c>
      <c r="N202" s="54" t="s">
        <v>581</v>
      </c>
      <c r="O202" s="49" t="s">
        <v>489</v>
      </c>
    </row>
    <row r="203" spans="1:15" ht="9" hidden="1" customHeight="1" x14ac:dyDescent="0.25">
      <c r="A203" s="44" t="s">
        <v>446</v>
      </c>
      <c r="B203" s="688"/>
      <c r="C203" s="688"/>
      <c r="D203" s="688"/>
      <c r="E203" s="688"/>
      <c r="F203" s="688"/>
      <c r="G203" s="688"/>
      <c r="H203" s="44">
        <v>168</v>
      </c>
      <c r="I203" s="62"/>
      <c r="J203" s="47">
        <v>0</v>
      </c>
      <c r="K203" s="44"/>
      <c r="L203" s="44"/>
      <c r="M203" s="44" t="e">
        <v>#DIV/0!</v>
      </c>
      <c r="N203" s="54"/>
      <c r="O203" s="49" t="s">
        <v>489</v>
      </c>
    </row>
    <row r="204" spans="1:15" ht="9" hidden="1" customHeight="1" x14ac:dyDescent="0.25">
      <c r="A204" s="44" t="s">
        <v>448</v>
      </c>
      <c r="B204" s="744" t="s">
        <v>480</v>
      </c>
      <c r="C204" s="744" t="s">
        <v>481</v>
      </c>
      <c r="D204" s="744" t="s">
        <v>523</v>
      </c>
      <c r="E204" s="744" t="s">
        <v>524</v>
      </c>
      <c r="F204" s="744">
        <v>100</v>
      </c>
      <c r="G204" s="744">
        <v>1</v>
      </c>
      <c r="H204" s="44">
        <v>0.1</v>
      </c>
      <c r="I204" s="62"/>
      <c r="J204" s="47">
        <v>0</v>
      </c>
      <c r="K204" s="44"/>
      <c r="L204" s="44"/>
      <c r="M204" s="44" t="e">
        <v>#DIV/0!</v>
      </c>
      <c r="N204" s="48" t="s">
        <v>180</v>
      </c>
      <c r="O204" s="49" t="s">
        <v>489</v>
      </c>
    </row>
    <row r="205" spans="1:15" ht="9" hidden="1" customHeight="1" x14ac:dyDescent="0.25">
      <c r="A205" s="44" t="s">
        <v>449</v>
      </c>
      <c r="B205" s="688"/>
      <c r="C205" s="688"/>
      <c r="D205" s="688"/>
      <c r="E205" s="688"/>
      <c r="F205" s="688"/>
      <c r="G205" s="688"/>
      <c r="H205" s="44">
        <v>0.1</v>
      </c>
      <c r="I205" s="66">
        <v>0.01</v>
      </c>
      <c r="J205" s="47">
        <v>9.9999999999999992E-2</v>
      </c>
      <c r="K205" s="44"/>
      <c r="L205" s="44"/>
      <c r="M205" s="44" t="e">
        <v>#DIV/0!</v>
      </c>
      <c r="N205" s="48" t="s">
        <v>582</v>
      </c>
      <c r="O205" s="49" t="s">
        <v>489</v>
      </c>
    </row>
    <row r="206" spans="1:15" ht="9" hidden="1" customHeight="1" x14ac:dyDescent="0.25">
      <c r="A206" s="44" t="s">
        <v>450</v>
      </c>
      <c r="B206" s="688"/>
      <c r="C206" s="688"/>
      <c r="D206" s="688"/>
      <c r="E206" s="688"/>
      <c r="F206" s="688"/>
      <c r="G206" s="688"/>
      <c r="H206" s="44">
        <v>0.1</v>
      </c>
      <c r="I206" s="66">
        <v>0.02</v>
      </c>
      <c r="J206" s="47">
        <v>0.19999999999999998</v>
      </c>
      <c r="K206" s="44"/>
      <c r="L206" s="44"/>
      <c r="M206" s="44" t="e">
        <v>#DIV/0!</v>
      </c>
      <c r="N206" s="48" t="s">
        <v>583</v>
      </c>
      <c r="O206" s="49" t="s">
        <v>489</v>
      </c>
    </row>
    <row r="207" spans="1:15" ht="9" hidden="1" customHeight="1" x14ac:dyDescent="0.25">
      <c r="A207" s="44" t="s">
        <v>451</v>
      </c>
      <c r="B207" s="688"/>
      <c r="C207" s="688"/>
      <c r="D207" s="688"/>
      <c r="E207" s="688"/>
      <c r="F207" s="688"/>
      <c r="G207" s="688"/>
      <c r="H207" s="44">
        <v>0.1</v>
      </c>
      <c r="I207" s="66">
        <v>0.03</v>
      </c>
      <c r="J207" s="47">
        <v>0.3</v>
      </c>
      <c r="K207" s="44"/>
      <c r="L207" s="44"/>
      <c r="M207" s="44" t="e">
        <v>#DIV/0!</v>
      </c>
      <c r="N207" s="48" t="s">
        <v>584</v>
      </c>
      <c r="O207" s="49" t="s">
        <v>489</v>
      </c>
    </row>
    <row r="208" spans="1:15" ht="9" hidden="1" customHeight="1" x14ac:dyDescent="0.25">
      <c r="A208" s="44" t="s">
        <v>452</v>
      </c>
      <c r="B208" s="688"/>
      <c r="C208" s="688"/>
      <c r="D208" s="688"/>
      <c r="E208" s="688"/>
      <c r="F208" s="688"/>
      <c r="G208" s="688"/>
      <c r="H208" s="44">
        <v>0.1</v>
      </c>
      <c r="I208" s="66">
        <v>0.04</v>
      </c>
      <c r="J208" s="47">
        <v>0.39999999999999997</v>
      </c>
      <c r="K208" s="44"/>
      <c r="L208" s="44"/>
      <c r="M208" s="44" t="e">
        <v>#DIV/0!</v>
      </c>
      <c r="N208" s="48" t="s">
        <v>585</v>
      </c>
      <c r="O208" s="49" t="s">
        <v>489</v>
      </c>
    </row>
    <row r="209" spans="1:15" ht="9" hidden="1" customHeight="1" x14ac:dyDescent="0.25">
      <c r="A209" s="44" t="s">
        <v>453</v>
      </c>
      <c r="B209" s="688"/>
      <c r="C209" s="688"/>
      <c r="D209" s="688"/>
      <c r="E209" s="688"/>
      <c r="F209" s="688"/>
      <c r="G209" s="688"/>
      <c r="H209" s="44">
        <v>0.1</v>
      </c>
      <c r="I209" s="66">
        <v>0.05</v>
      </c>
      <c r="J209" s="47">
        <v>0.5</v>
      </c>
      <c r="K209" s="44"/>
      <c r="L209" s="44"/>
      <c r="M209" s="44" t="e">
        <v>#DIV/0!</v>
      </c>
      <c r="N209" s="48" t="s">
        <v>586</v>
      </c>
      <c r="O209" s="49" t="s">
        <v>489</v>
      </c>
    </row>
    <row r="210" spans="1:15" ht="9" hidden="1" customHeight="1" x14ac:dyDescent="0.25">
      <c r="A210" s="44" t="s">
        <v>440</v>
      </c>
      <c r="B210" s="688"/>
      <c r="C210" s="688"/>
      <c r="D210" s="688"/>
      <c r="E210" s="688"/>
      <c r="F210" s="688"/>
      <c r="G210" s="688"/>
      <c r="H210" s="44">
        <v>0.1</v>
      </c>
      <c r="I210" s="66">
        <v>6.0000000000000005E-2</v>
      </c>
      <c r="J210" s="47">
        <v>0.6</v>
      </c>
      <c r="K210" s="44"/>
      <c r="L210" s="44"/>
      <c r="M210" s="44" t="e">
        <v>#DIV/0!</v>
      </c>
      <c r="N210" s="54" t="s">
        <v>587</v>
      </c>
      <c r="O210" s="49" t="s">
        <v>489</v>
      </c>
    </row>
    <row r="211" spans="1:15" ht="9" hidden="1" customHeight="1" x14ac:dyDescent="0.25">
      <c r="A211" s="44" t="s">
        <v>441</v>
      </c>
      <c r="B211" s="688"/>
      <c r="C211" s="688"/>
      <c r="D211" s="688"/>
      <c r="E211" s="688"/>
      <c r="F211" s="688"/>
      <c r="G211" s="688"/>
      <c r="H211" s="44">
        <v>0.1</v>
      </c>
      <c r="I211" s="67">
        <v>7.0000000000000007E-2</v>
      </c>
      <c r="J211" s="47">
        <v>0.70000000000000007</v>
      </c>
      <c r="K211" s="44"/>
      <c r="L211" s="44"/>
      <c r="M211" s="44" t="e">
        <v>#DIV/0!</v>
      </c>
      <c r="N211" s="54" t="s">
        <v>588</v>
      </c>
      <c r="O211" s="49" t="s">
        <v>489</v>
      </c>
    </row>
    <row r="212" spans="1:15" ht="9" hidden="1" customHeight="1" x14ac:dyDescent="0.25">
      <c r="A212" s="44" t="s">
        <v>442</v>
      </c>
      <c r="B212" s="688"/>
      <c r="C212" s="688"/>
      <c r="D212" s="688"/>
      <c r="E212" s="688"/>
      <c r="F212" s="688"/>
      <c r="G212" s="688"/>
      <c r="H212" s="44">
        <v>0.1</v>
      </c>
      <c r="I212" s="67">
        <v>0.08</v>
      </c>
      <c r="J212" s="47">
        <v>0.79999999999999993</v>
      </c>
      <c r="K212" s="44"/>
      <c r="L212" s="44"/>
      <c r="M212" s="44" t="e">
        <v>#DIV/0!</v>
      </c>
      <c r="N212" s="61" t="s">
        <v>589</v>
      </c>
      <c r="O212" s="49" t="s">
        <v>489</v>
      </c>
    </row>
    <row r="213" spans="1:15" ht="9" hidden="1" customHeight="1" x14ac:dyDescent="0.25">
      <c r="A213" s="44" t="s">
        <v>443</v>
      </c>
      <c r="B213" s="688"/>
      <c r="C213" s="688"/>
      <c r="D213" s="688"/>
      <c r="E213" s="688"/>
      <c r="F213" s="688"/>
      <c r="G213" s="688"/>
      <c r="H213" s="44">
        <v>0.1</v>
      </c>
      <c r="I213" s="66">
        <v>0.09</v>
      </c>
      <c r="J213" s="47">
        <v>0.89999999999999991</v>
      </c>
      <c r="K213" s="44"/>
      <c r="L213" s="44"/>
      <c r="M213" s="44" t="e">
        <v>#DIV/0!</v>
      </c>
      <c r="N213" s="48" t="s">
        <v>590</v>
      </c>
      <c r="O213" s="49" t="s">
        <v>489</v>
      </c>
    </row>
    <row r="214" spans="1:15" ht="9" hidden="1" customHeight="1" x14ac:dyDescent="0.25">
      <c r="A214" s="44" t="s">
        <v>445</v>
      </c>
      <c r="B214" s="688"/>
      <c r="C214" s="688"/>
      <c r="D214" s="688"/>
      <c r="E214" s="688"/>
      <c r="F214" s="688"/>
      <c r="G214" s="688"/>
      <c r="H214" s="44">
        <v>0.1</v>
      </c>
      <c r="I214" s="66">
        <v>9.9999999999999992E-2</v>
      </c>
      <c r="J214" s="47">
        <v>0.99999999999999989</v>
      </c>
      <c r="K214" s="44"/>
      <c r="L214" s="44"/>
      <c r="M214" s="44" t="e">
        <v>#DIV/0!</v>
      </c>
      <c r="N214" s="48" t="s">
        <v>591</v>
      </c>
      <c r="O214" s="49" t="s">
        <v>489</v>
      </c>
    </row>
    <row r="215" spans="1:15" ht="9" hidden="1" customHeight="1" x14ac:dyDescent="0.25">
      <c r="A215" s="44" t="s">
        <v>446</v>
      </c>
      <c r="B215" s="688"/>
      <c r="C215" s="688"/>
      <c r="D215" s="688"/>
      <c r="E215" s="688"/>
      <c r="F215" s="688"/>
      <c r="G215" s="688"/>
      <c r="H215" s="44">
        <v>0.1</v>
      </c>
      <c r="I215" s="62"/>
      <c r="J215" s="47">
        <v>0</v>
      </c>
      <c r="K215" s="44"/>
      <c r="L215" s="44"/>
      <c r="M215" s="44" t="e">
        <v>#DIV/0!</v>
      </c>
      <c r="N215" s="58"/>
      <c r="O215" s="49" t="s">
        <v>489</v>
      </c>
    </row>
    <row r="216" spans="1:15" ht="9" hidden="1" customHeight="1" x14ac:dyDescent="0.25">
      <c r="A216" s="44" t="s">
        <v>448</v>
      </c>
      <c r="B216" s="744" t="s">
        <v>480</v>
      </c>
      <c r="C216" s="744" t="s">
        <v>535</v>
      </c>
      <c r="D216" s="744" t="s">
        <v>536</v>
      </c>
      <c r="E216" s="744" t="s">
        <v>537</v>
      </c>
      <c r="F216" s="744">
        <v>100</v>
      </c>
      <c r="G216" s="744">
        <v>1000</v>
      </c>
      <c r="H216" s="44">
        <v>550</v>
      </c>
      <c r="I216" s="62">
        <v>0</v>
      </c>
      <c r="J216" s="47">
        <v>0</v>
      </c>
      <c r="K216" s="44"/>
      <c r="L216" s="44"/>
      <c r="M216" s="44" t="e">
        <v>#DIV/0!</v>
      </c>
      <c r="N216" s="48" t="s">
        <v>592</v>
      </c>
      <c r="O216" s="49" t="s">
        <v>491</v>
      </c>
    </row>
    <row r="217" spans="1:15" ht="9" hidden="1" customHeight="1" x14ac:dyDescent="0.25">
      <c r="A217" s="44" t="s">
        <v>449</v>
      </c>
      <c r="B217" s="688"/>
      <c r="C217" s="688"/>
      <c r="D217" s="688"/>
      <c r="E217" s="688"/>
      <c r="F217" s="688"/>
      <c r="G217" s="688"/>
      <c r="H217" s="44">
        <v>550</v>
      </c>
      <c r="I217" s="62">
        <v>0</v>
      </c>
      <c r="J217" s="47">
        <v>0</v>
      </c>
      <c r="K217" s="44"/>
      <c r="L217" s="44"/>
      <c r="M217" s="44" t="e">
        <v>#DIV/0!</v>
      </c>
      <c r="N217" s="48" t="s">
        <v>593</v>
      </c>
      <c r="O217" s="49" t="s">
        <v>489</v>
      </c>
    </row>
    <row r="218" spans="1:15" ht="9" hidden="1" customHeight="1" x14ac:dyDescent="0.25">
      <c r="A218" s="44" t="s">
        <v>450</v>
      </c>
      <c r="B218" s="688"/>
      <c r="C218" s="688"/>
      <c r="D218" s="688"/>
      <c r="E218" s="688"/>
      <c r="F218" s="688"/>
      <c r="G218" s="688"/>
      <c r="H218" s="44">
        <v>550</v>
      </c>
      <c r="I218" s="62">
        <v>0</v>
      </c>
      <c r="J218" s="47">
        <v>0</v>
      </c>
      <c r="K218" s="44"/>
      <c r="L218" s="44"/>
      <c r="M218" s="44" t="e">
        <v>#DIV/0!</v>
      </c>
      <c r="N218" s="48" t="s">
        <v>593</v>
      </c>
      <c r="O218" s="49" t="s">
        <v>489</v>
      </c>
    </row>
    <row r="219" spans="1:15" ht="9" hidden="1" customHeight="1" x14ac:dyDescent="0.25">
      <c r="A219" s="44" t="s">
        <v>451</v>
      </c>
      <c r="B219" s="688"/>
      <c r="C219" s="688"/>
      <c r="D219" s="688"/>
      <c r="E219" s="688"/>
      <c r="F219" s="688"/>
      <c r="G219" s="688"/>
      <c r="H219" s="44">
        <v>550</v>
      </c>
      <c r="I219" s="62">
        <v>0</v>
      </c>
      <c r="J219" s="47">
        <v>0</v>
      </c>
      <c r="K219" s="44"/>
      <c r="L219" s="44"/>
      <c r="M219" s="44" t="e">
        <v>#DIV/0!</v>
      </c>
      <c r="N219" s="48" t="s">
        <v>594</v>
      </c>
      <c r="O219" s="49" t="s">
        <v>489</v>
      </c>
    </row>
    <row r="220" spans="1:15" ht="9" hidden="1" customHeight="1" x14ac:dyDescent="0.25">
      <c r="A220" s="44" t="s">
        <v>452</v>
      </c>
      <c r="B220" s="688"/>
      <c r="C220" s="688"/>
      <c r="D220" s="688"/>
      <c r="E220" s="688"/>
      <c r="F220" s="688"/>
      <c r="G220" s="688"/>
      <c r="H220" s="44">
        <v>550</v>
      </c>
      <c r="I220" s="62">
        <v>53.9</v>
      </c>
      <c r="J220" s="47">
        <v>9.8000000000000004E-2</v>
      </c>
      <c r="K220" s="44"/>
      <c r="L220" s="44"/>
      <c r="M220" s="44" t="e">
        <v>#DIV/0!</v>
      </c>
      <c r="N220" s="48" t="s">
        <v>595</v>
      </c>
      <c r="O220" s="49" t="s">
        <v>489</v>
      </c>
    </row>
    <row r="221" spans="1:15" ht="9" hidden="1" customHeight="1" x14ac:dyDescent="0.25">
      <c r="A221" s="44" t="s">
        <v>453</v>
      </c>
      <c r="B221" s="688"/>
      <c r="C221" s="688"/>
      <c r="D221" s="688"/>
      <c r="E221" s="688"/>
      <c r="F221" s="688"/>
      <c r="G221" s="688"/>
      <c r="H221" s="44">
        <v>550</v>
      </c>
      <c r="I221" s="62">
        <v>53.9</v>
      </c>
      <c r="J221" s="47">
        <v>9.8000000000000004E-2</v>
      </c>
      <c r="K221" s="44"/>
      <c r="L221" s="44"/>
      <c r="M221" s="44" t="e">
        <v>#DIV/0!</v>
      </c>
      <c r="N221" s="48" t="s">
        <v>596</v>
      </c>
      <c r="O221" s="49" t="s">
        <v>489</v>
      </c>
    </row>
    <row r="222" spans="1:15" ht="9" hidden="1" customHeight="1" x14ac:dyDescent="0.25">
      <c r="A222" s="44" t="s">
        <v>440</v>
      </c>
      <c r="B222" s="688"/>
      <c r="C222" s="688"/>
      <c r="D222" s="688"/>
      <c r="E222" s="688"/>
      <c r="F222" s="688"/>
      <c r="G222" s="688"/>
      <c r="H222" s="44">
        <v>550</v>
      </c>
      <c r="I222" s="62">
        <v>53.9</v>
      </c>
      <c r="J222" s="47">
        <v>9.8000000000000004E-2</v>
      </c>
      <c r="K222" s="44"/>
      <c r="L222" s="44"/>
      <c r="M222" s="44" t="e">
        <v>#DIV/0!</v>
      </c>
      <c r="N222" s="54" t="s">
        <v>597</v>
      </c>
      <c r="O222" s="49" t="s">
        <v>489</v>
      </c>
    </row>
    <row r="223" spans="1:15" ht="9" hidden="1" customHeight="1" x14ac:dyDescent="0.25">
      <c r="A223" s="44" t="s">
        <v>441</v>
      </c>
      <c r="B223" s="688"/>
      <c r="C223" s="688"/>
      <c r="D223" s="688"/>
      <c r="E223" s="688"/>
      <c r="F223" s="688"/>
      <c r="G223" s="688"/>
      <c r="H223" s="44">
        <v>550</v>
      </c>
      <c r="I223" s="60">
        <v>53.9</v>
      </c>
      <c r="J223" s="47">
        <v>9.8000000000000004E-2</v>
      </c>
      <c r="K223" s="44"/>
      <c r="L223" s="44"/>
      <c r="M223" s="44" t="e">
        <v>#DIV/0!</v>
      </c>
      <c r="N223" s="54" t="s">
        <v>598</v>
      </c>
      <c r="O223" s="49" t="s">
        <v>489</v>
      </c>
    </row>
    <row r="224" spans="1:15" ht="9" hidden="1" customHeight="1" x14ac:dyDescent="0.25">
      <c r="A224" s="44" t="s">
        <v>442</v>
      </c>
      <c r="B224" s="688"/>
      <c r="C224" s="688"/>
      <c r="D224" s="688"/>
      <c r="E224" s="688"/>
      <c r="F224" s="688"/>
      <c r="G224" s="688"/>
      <c r="H224" s="44">
        <v>550</v>
      </c>
      <c r="I224" s="60">
        <v>53.9</v>
      </c>
      <c r="J224" s="47">
        <v>9.8000000000000004E-2</v>
      </c>
      <c r="K224" s="44"/>
      <c r="L224" s="44"/>
      <c r="M224" s="44" t="e">
        <v>#DIV/0!</v>
      </c>
      <c r="N224" s="61" t="s">
        <v>599</v>
      </c>
      <c r="O224" s="49" t="s">
        <v>489</v>
      </c>
    </row>
    <row r="225" spans="1:15" ht="9" hidden="1" customHeight="1" x14ac:dyDescent="0.25">
      <c r="A225" s="44" t="s">
        <v>443</v>
      </c>
      <c r="B225" s="688"/>
      <c r="C225" s="688"/>
      <c r="D225" s="688"/>
      <c r="E225" s="688"/>
      <c r="F225" s="688"/>
      <c r="G225" s="688"/>
      <c r="H225" s="44">
        <v>550</v>
      </c>
      <c r="I225" s="62">
        <v>53.9</v>
      </c>
      <c r="J225" s="47">
        <v>9.8000000000000004E-2</v>
      </c>
      <c r="K225" s="44"/>
      <c r="L225" s="44"/>
      <c r="M225" s="44" t="e">
        <v>#DIV/0!</v>
      </c>
      <c r="N225" s="48" t="s">
        <v>600</v>
      </c>
      <c r="O225" s="49" t="s">
        <v>489</v>
      </c>
    </row>
    <row r="226" spans="1:15" ht="9" hidden="1" customHeight="1" x14ac:dyDescent="0.25">
      <c r="A226" s="44" t="s">
        <v>445</v>
      </c>
      <c r="B226" s="688"/>
      <c r="C226" s="688"/>
      <c r="D226" s="688"/>
      <c r="E226" s="688"/>
      <c r="F226" s="688"/>
      <c r="G226" s="688"/>
      <c r="H226" s="44">
        <v>550</v>
      </c>
      <c r="I226" s="62">
        <v>550</v>
      </c>
      <c r="J226" s="47">
        <v>1</v>
      </c>
      <c r="K226" s="44"/>
      <c r="L226" s="44"/>
      <c r="M226" s="44" t="e">
        <v>#DIV/0!</v>
      </c>
      <c r="N226" s="48" t="s">
        <v>601</v>
      </c>
      <c r="O226" s="49" t="s">
        <v>489</v>
      </c>
    </row>
    <row r="227" spans="1:15" ht="9" hidden="1" customHeight="1" x14ac:dyDescent="0.25">
      <c r="A227" s="44" t="s">
        <v>446</v>
      </c>
      <c r="B227" s="688"/>
      <c r="C227" s="688"/>
      <c r="D227" s="688"/>
      <c r="E227" s="688"/>
      <c r="F227" s="688"/>
      <c r="G227" s="688"/>
      <c r="H227" s="44">
        <v>550</v>
      </c>
      <c r="I227" s="62"/>
      <c r="J227" s="47">
        <v>0</v>
      </c>
      <c r="K227" s="44"/>
      <c r="L227" s="44"/>
      <c r="M227" s="44" t="e">
        <v>#DIV/0!</v>
      </c>
      <c r="N227" s="44"/>
      <c r="O227" s="49" t="s">
        <v>489</v>
      </c>
    </row>
    <row r="228" spans="1:15" ht="9" hidden="1" customHeight="1" thickBot="1" x14ac:dyDescent="0.3"/>
    <row r="229" spans="1:15" ht="9" hidden="1" customHeight="1" x14ac:dyDescent="0.25">
      <c r="A229" s="757" t="s">
        <v>602</v>
      </c>
      <c r="B229" s="758"/>
      <c r="C229" s="758"/>
      <c r="D229" s="758"/>
      <c r="E229" s="758"/>
      <c r="F229" s="758"/>
      <c r="G229" s="758"/>
      <c r="H229" s="758"/>
      <c r="I229" s="758"/>
      <c r="J229" s="758"/>
      <c r="K229" s="758"/>
      <c r="L229" s="758"/>
      <c r="M229" s="758"/>
      <c r="N229" s="759"/>
    </row>
    <row r="230" spans="1:15" ht="9" hidden="1" customHeight="1" x14ac:dyDescent="0.25">
      <c r="A230" s="19" t="s">
        <v>28</v>
      </c>
      <c r="B230" s="7" t="s">
        <v>458</v>
      </c>
      <c r="C230" s="7" t="s">
        <v>459</v>
      </c>
      <c r="D230" s="7" t="s">
        <v>460</v>
      </c>
      <c r="E230" s="7" t="s">
        <v>461</v>
      </c>
      <c r="F230" s="7" t="s">
        <v>603</v>
      </c>
      <c r="G230" s="7" t="s">
        <v>463</v>
      </c>
      <c r="H230" s="7" t="s">
        <v>604</v>
      </c>
      <c r="I230" s="7" t="s">
        <v>605</v>
      </c>
      <c r="J230" s="43" t="s">
        <v>606</v>
      </c>
      <c r="K230" s="7" t="s">
        <v>467</v>
      </c>
      <c r="L230" s="7" t="s">
        <v>468</v>
      </c>
      <c r="M230" s="7" t="s">
        <v>469</v>
      </c>
      <c r="N230" s="68" t="s">
        <v>470</v>
      </c>
    </row>
    <row r="231" spans="1:15" ht="9" hidden="1" customHeight="1" x14ac:dyDescent="0.25">
      <c r="A231" s="69" t="s">
        <v>448</v>
      </c>
      <c r="B231" s="774" t="s">
        <v>471</v>
      </c>
      <c r="C231" s="687" t="s">
        <v>607</v>
      </c>
      <c r="D231" s="744" t="s">
        <v>608</v>
      </c>
      <c r="E231" s="744" t="s">
        <v>609</v>
      </c>
      <c r="F231" s="744">
        <v>100</v>
      </c>
      <c r="G231" s="744">
        <v>100</v>
      </c>
      <c r="H231" s="70">
        <v>1</v>
      </c>
      <c r="I231" s="70">
        <v>0</v>
      </c>
      <c r="J231" s="47">
        <f>+I231/H231</f>
        <v>0</v>
      </c>
      <c r="K231" s="44">
        <v>0</v>
      </c>
      <c r="L231" s="44">
        <v>0</v>
      </c>
      <c r="M231" s="44" t="e">
        <v>#DIV/0!</v>
      </c>
      <c r="N231" s="71" t="s">
        <v>610</v>
      </c>
      <c r="O231" s="49" t="s">
        <v>489</v>
      </c>
    </row>
    <row r="232" spans="1:15" ht="9" hidden="1" customHeight="1" x14ac:dyDescent="0.25">
      <c r="A232" s="69" t="s">
        <v>449</v>
      </c>
      <c r="B232" s="775"/>
      <c r="C232" s="688"/>
      <c r="D232" s="688"/>
      <c r="E232" s="688"/>
      <c r="F232" s="688"/>
      <c r="G232" s="688"/>
      <c r="H232" s="70">
        <v>1</v>
      </c>
      <c r="I232" s="70">
        <v>0.1</v>
      </c>
      <c r="J232" s="47">
        <f t="shared" ref="J232:J290" si="3">+I232/H232</f>
        <v>0.1</v>
      </c>
      <c r="K232" s="44"/>
      <c r="L232" s="44"/>
      <c r="M232" s="44" t="e">
        <v>#DIV/0!</v>
      </c>
      <c r="N232" s="71" t="s">
        <v>610</v>
      </c>
      <c r="O232" s="49" t="s">
        <v>491</v>
      </c>
    </row>
    <row r="233" spans="1:15" ht="9" hidden="1" customHeight="1" x14ac:dyDescent="0.25">
      <c r="A233" s="69" t="s">
        <v>450</v>
      </c>
      <c r="B233" s="775"/>
      <c r="C233" s="688"/>
      <c r="D233" s="688"/>
      <c r="E233" s="688"/>
      <c r="F233" s="688"/>
      <c r="G233" s="688"/>
      <c r="H233" s="70">
        <v>1</v>
      </c>
      <c r="I233" s="70">
        <v>0.2</v>
      </c>
      <c r="J233" s="47">
        <f t="shared" si="3"/>
        <v>0.2</v>
      </c>
      <c r="K233" s="44"/>
      <c r="L233" s="44"/>
      <c r="M233" s="44" t="e">
        <v>#DIV/0!</v>
      </c>
      <c r="N233" s="71" t="s">
        <v>611</v>
      </c>
      <c r="O233" s="49" t="s">
        <v>489</v>
      </c>
    </row>
    <row r="234" spans="1:15" ht="9" hidden="1" customHeight="1" x14ac:dyDescent="0.25">
      <c r="A234" s="69" t="s">
        <v>451</v>
      </c>
      <c r="B234" s="775"/>
      <c r="C234" s="688"/>
      <c r="D234" s="688"/>
      <c r="E234" s="688"/>
      <c r="F234" s="688"/>
      <c r="G234" s="688"/>
      <c r="H234" s="70">
        <v>1</v>
      </c>
      <c r="I234" s="70">
        <v>0.30000000000000004</v>
      </c>
      <c r="J234" s="47">
        <f t="shared" si="3"/>
        <v>0.30000000000000004</v>
      </c>
      <c r="K234" s="44"/>
      <c r="L234" s="44"/>
      <c r="M234" s="44" t="e">
        <v>#DIV/0!</v>
      </c>
      <c r="N234" s="72" t="s">
        <v>612</v>
      </c>
      <c r="O234" s="49" t="s">
        <v>489</v>
      </c>
    </row>
    <row r="235" spans="1:15" ht="9" hidden="1" customHeight="1" x14ac:dyDescent="0.25">
      <c r="A235" s="69" t="s">
        <v>452</v>
      </c>
      <c r="B235" s="775"/>
      <c r="C235" s="688"/>
      <c r="D235" s="688"/>
      <c r="E235" s="688"/>
      <c r="F235" s="688"/>
      <c r="G235" s="688"/>
      <c r="H235" s="70">
        <v>1</v>
      </c>
      <c r="I235" s="70">
        <v>0.4</v>
      </c>
      <c r="J235" s="47">
        <f t="shared" si="3"/>
        <v>0.4</v>
      </c>
      <c r="K235" s="44"/>
      <c r="L235" s="44"/>
      <c r="M235" s="44" t="e">
        <v>#DIV/0!</v>
      </c>
      <c r="N235" s="71" t="s">
        <v>696</v>
      </c>
      <c r="O235" s="49" t="s">
        <v>489</v>
      </c>
    </row>
    <row r="236" spans="1:15" ht="9" hidden="1" customHeight="1" x14ac:dyDescent="0.25">
      <c r="A236" s="69" t="s">
        <v>453</v>
      </c>
      <c r="B236" s="775"/>
      <c r="C236" s="688"/>
      <c r="D236" s="688"/>
      <c r="E236" s="688"/>
      <c r="F236" s="688"/>
      <c r="G236" s="688"/>
      <c r="H236" s="70">
        <v>1</v>
      </c>
      <c r="I236" s="70">
        <v>0.5</v>
      </c>
      <c r="J236" s="47">
        <f t="shared" si="3"/>
        <v>0.5</v>
      </c>
      <c r="K236" s="44"/>
      <c r="L236" s="44"/>
      <c r="M236" s="44" t="e">
        <v>#DIV/0!</v>
      </c>
      <c r="N236" s="71" t="s">
        <v>694</v>
      </c>
      <c r="O236" s="49" t="s">
        <v>489</v>
      </c>
    </row>
    <row r="237" spans="1:15" ht="9" hidden="1" customHeight="1" x14ac:dyDescent="0.25">
      <c r="A237" s="69" t="s">
        <v>440</v>
      </c>
      <c r="B237" s="775"/>
      <c r="C237" s="688"/>
      <c r="D237" s="688"/>
      <c r="E237" s="688"/>
      <c r="F237" s="688"/>
      <c r="G237" s="688"/>
      <c r="H237" s="70">
        <v>1</v>
      </c>
      <c r="I237" s="70">
        <v>0.6</v>
      </c>
      <c r="J237" s="47">
        <f t="shared" si="3"/>
        <v>0.6</v>
      </c>
      <c r="K237" s="44"/>
      <c r="L237" s="44"/>
      <c r="M237" s="44" t="e">
        <v>#DIV/0!</v>
      </c>
      <c r="N237" s="73" t="s">
        <v>702</v>
      </c>
      <c r="O237" s="49" t="s">
        <v>489</v>
      </c>
    </row>
    <row r="238" spans="1:15" ht="9" hidden="1" customHeight="1" x14ac:dyDescent="0.25">
      <c r="A238" s="69" t="s">
        <v>441</v>
      </c>
      <c r="B238" s="775"/>
      <c r="C238" s="688"/>
      <c r="D238" s="688"/>
      <c r="E238" s="688"/>
      <c r="F238" s="688"/>
      <c r="G238" s="688"/>
      <c r="H238" s="70">
        <v>1</v>
      </c>
      <c r="I238" s="70">
        <v>0.7</v>
      </c>
      <c r="J238" s="47">
        <f t="shared" si="3"/>
        <v>0.7</v>
      </c>
      <c r="K238" s="44"/>
      <c r="L238" s="44"/>
      <c r="M238" s="44" t="e">
        <v>#DIV/0!</v>
      </c>
      <c r="N238" s="73" t="s">
        <v>709</v>
      </c>
      <c r="O238" s="49" t="s">
        <v>489</v>
      </c>
    </row>
    <row r="239" spans="1:15" ht="9" hidden="1" customHeight="1" x14ac:dyDescent="0.25">
      <c r="A239" s="69" t="s">
        <v>442</v>
      </c>
      <c r="B239" s="775"/>
      <c r="C239" s="688"/>
      <c r="D239" s="688"/>
      <c r="E239" s="688"/>
      <c r="F239" s="688"/>
      <c r="G239" s="688"/>
      <c r="H239" s="70">
        <v>1</v>
      </c>
      <c r="I239" s="70">
        <v>0.8</v>
      </c>
      <c r="J239" s="47">
        <f t="shared" ref="J239" si="4">+I239/H239</f>
        <v>0.8</v>
      </c>
      <c r="K239" s="44"/>
      <c r="L239" s="44"/>
      <c r="M239" s="44" t="e">
        <v>#DIV/0!</v>
      </c>
      <c r="N239" s="73" t="s">
        <v>715</v>
      </c>
      <c r="O239" s="49" t="s">
        <v>489</v>
      </c>
    </row>
    <row r="240" spans="1:15" ht="9" hidden="1" customHeight="1" x14ac:dyDescent="0.25">
      <c r="A240" s="69" t="s">
        <v>443</v>
      </c>
      <c r="B240" s="775"/>
      <c r="C240" s="688"/>
      <c r="D240" s="688"/>
      <c r="E240" s="688"/>
      <c r="F240" s="688"/>
      <c r="G240" s="688"/>
      <c r="H240" s="70">
        <f>+H239</f>
        <v>1</v>
      </c>
      <c r="I240" s="70">
        <v>0.9</v>
      </c>
      <c r="J240" s="47">
        <f t="shared" si="3"/>
        <v>0.9</v>
      </c>
      <c r="K240" s="44"/>
      <c r="L240" s="44"/>
      <c r="M240" s="44" t="e">
        <v>#DIV/0!</v>
      </c>
      <c r="N240" s="75" t="s">
        <v>720</v>
      </c>
      <c r="O240" s="49" t="s">
        <v>489</v>
      </c>
    </row>
    <row r="241" spans="1:15" ht="9" hidden="1" customHeight="1" x14ac:dyDescent="0.25">
      <c r="A241" s="69" t="s">
        <v>445</v>
      </c>
      <c r="B241" s="775"/>
      <c r="C241" s="688"/>
      <c r="D241" s="688"/>
      <c r="E241" s="688"/>
      <c r="F241" s="688"/>
      <c r="G241" s="688"/>
      <c r="H241" s="46"/>
      <c r="I241" s="70"/>
      <c r="J241" s="47" t="e">
        <f t="shared" si="3"/>
        <v>#DIV/0!</v>
      </c>
      <c r="K241" s="44"/>
      <c r="L241" s="44"/>
      <c r="M241" s="44" t="e">
        <v>#DIV/0!</v>
      </c>
      <c r="N241" s="71" t="s">
        <v>720</v>
      </c>
      <c r="O241" s="49" t="s">
        <v>489</v>
      </c>
    </row>
    <row r="242" spans="1:15" ht="9" hidden="1" customHeight="1" x14ac:dyDescent="0.25">
      <c r="A242" s="69" t="s">
        <v>446</v>
      </c>
      <c r="B242" s="775"/>
      <c r="C242" s="688"/>
      <c r="D242" s="688"/>
      <c r="E242" s="688"/>
      <c r="F242" s="688"/>
      <c r="G242" s="688"/>
      <c r="H242" s="46"/>
      <c r="I242" s="70"/>
      <c r="J242" s="47" t="e">
        <f t="shared" si="3"/>
        <v>#DIV/0!</v>
      </c>
      <c r="K242" s="44"/>
      <c r="L242" s="44"/>
      <c r="M242" s="44" t="e">
        <v>#DIV/0!</v>
      </c>
      <c r="N242" s="71"/>
      <c r="O242" s="49" t="s">
        <v>489</v>
      </c>
    </row>
    <row r="243" spans="1:15" ht="9" hidden="1" customHeight="1" x14ac:dyDescent="0.25">
      <c r="A243" s="69" t="s">
        <v>448</v>
      </c>
      <c r="B243" s="775"/>
      <c r="C243" s="744" t="s">
        <v>475</v>
      </c>
      <c r="D243" s="744" t="s">
        <v>476</v>
      </c>
      <c r="E243" s="744" t="s">
        <v>609</v>
      </c>
      <c r="F243" s="744">
        <v>100</v>
      </c>
      <c r="G243" s="744">
        <v>1000</v>
      </c>
      <c r="H243" s="53">
        <v>100</v>
      </c>
      <c r="I243" s="62">
        <v>0</v>
      </c>
      <c r="J243" s="47">
        <f t="shared" si="3"/>
        <v>0</v>
      </c>
      <c r="K243" s="44"/>
      <c r="L243" s="44"/>
      <c r="M243" s="44" t="e">
        <v>#DIV/0!</v>
      </c>
      <c r="N243" s="71" t="s">
        <v>613</v>
      </c>
      <c r="O243" s="49" t="s">
        <v>489</v>
      </c>
    </row>
    <row r="244" spans="1:15" ht="9" hidden="1" customHeight="1" x14ac:dyDescent="0.25">
      <c r="A244" s="69" t="s">
        <v>449</v>
      </c>
      <c r="B244" s="775"/>
      <c r="C244" s="688"/>
      <c r="D244" s="688"/>
      <c r="E244" s="688"/>
      <c r="F244" s="688"/>
      <c r="G244" s="688"/>
      <c r="H244" s="53">
        <v>100</v>
      </c>
      <c r="I244" s="62">
        <v>0</v>
      </c>
      <c r="J244" s="47">
        <f t="shared" si="3"/>
        <v>0</v>
      </c>
      <c r="K244" s="44"/>
      <c r="L244" s="44"/>
      <c r="M244" s="44" t="e">
        <v>#DIV/0!</v>
      </c>
      <c r="N244" s="71" t="s">
        <v>610</v>
      </c>
      <c r="O244" s="49" t="s">
        <v>489</v>
      </c>
    </row>
    <row r="245" spans="1:15" ht="9" hidden="1" customHeight="1" x14ac:dyDescent="0.25">
      <c r="A245" s="69" t="s">
        <v>450</v>
      </c>
      <c r="B245" s="775"/>
      <c r="C245" s="688"/>
      <c r="D245" s="688"/>
      <c r="E245" s="688"/>
      <c r="F245" s="688"/>
      <c r="G245" s="688"/>
      <c r="H245" s="53">
        <v>100</v>
      </c>
      <c r="I245" s="62">
        <v>0</v>
      </c>
      <c r="J245" s="47">
        <f t="shared" si="3"/>
        <v>0</v>
      </c>
      <c r="K245" s="44"/>
      <c r="L245" s="44"/>
      <c r="M245" s="44" t="e">
        <v>#DIV/0!</v>
      </c>
      <c r="N245" s="71" t="s">
        <v>614</v>
      </c>
      <c r="O245" s="49" t="s">
        <v>489</v>
      </c>
    </row>
    <row r="246" spans="1:15" ht="9" hidden="1" customHeight="1" x14ac:dyDescent="0.25">
      <c r="A246" s="69" t="s">
        <v>451</v>
      </c>
      <c r="B246" s="775"/>
      <c r="C246" s="688"/>
      <c r="D246" s="688"/>
      <c r="E246" s="688"/>
      <c r="F246" s="688"/>
      <c r="G246" s="688"/>
      <c r="H246" s="53">
        <v>100</v>
      </c>
      <c r="I246" s="62">
        <v>7</v>
      </c>
      <c r="J246" s="47">
        <f t="shared" si="3"/>
        <v>7.0000000000000007E-2</v>
      </c>
      <c r="K246" s="44"/>
      <c r="L246" s="44"/>
      <c r="M246" s="44" t="e">
        <v>#DIV/0!</v>
      </c>
      <c r="N246" s="72" t="s">
        <v>510</v>
      </c>
      <c r="O246" s="49" t="s">
        <v>489</v>
      </c>
    </row>
    <row r="247" spans="1:15" ht="9" hidden="1" customHeight="1" x14ac:dyDescent="0.25">
      <c r="A247" s="69" t="s">
        <v>452</v>
      </c>
      <c r="B247" s="775"/>
      <c r="C247" s="688"/>
      <c r="D247" s="688"/>
      <c r="E247" s="688"/>
      <c r="F247" s="688"/>
      <c r="G247" s="688"/>
      <c r="H247" s="53">
        <v>100</v>
      </c>
      <c r="I247" s="62">
        <v>26</v>
      </c>
      <c r="J247" s="47">
        <f>+I247/H247</f>
        <v>0.26</v>
      </c>
      <c r="K247" s="44"/>
      <c r="L247" s="44"/>
      <c r="M247" s="44" t="e">
        <v>#DIV/0!</v>
      </c>
      <c r="N247" s="71" t="s">
        <v>697</v>
      </c>
      <c r="O247" s="49" t="s">
        <v>489</v>
      </c>
    </row>
    <row r="248" spans="1:15" ht="9" hidden="1" customHeight="1" x14ac:dyDescent="0.25">
      <c r="A248" s="69" t="s">
        <v>453</v>
      </c>
      <c r="B248" s="775"/>
      <c r="C248" s="688"/>
      <c r="D248" s="688"/>
      <c r="E248" s="688"/>
      <c r="F248" s="688"/>
      <c r="G248" s="688"/>
      <c r="H248" s="53">
        <v>100</v>
      </c>
      <c r="I248" s="62">
        <v>43</v>
      </c>
      <c r="J248" s="47">
        <f t="shared" si="3"/>
        <v>0.43</v>
      </c>
      <c r="K248" s="44"/>
      <c r="L248" s="44"/>
      <c r="M248" s="44" t="e">
        <v>#DIV/0!</v>
      </c>
      <c r="N248" s="71" t="s">
        <v>692</v>
      </c>
      <c r="O248" s="49" t="s">
        <v>489</v>
      </c>
    </row>
    <row r="249" spans="1:15" ht="9" hidden="1" customHeight="1" x14ac:dyDescent="0.25">
      <c r="A249" s="69" t="s">
        <v>440</v>
      </c>
      <c r="B249" s="775"/>
      <c r="C249" s="688"/>
      <c r="D249" s="688"/>
      <c r="E249" s="688"/>
      <c r="F249" s="688"/>
      <c r="G249" s="688"/>
      <c r="H249" s="53">
        <v>100</v>
      </c>
      <c r="I249" s="62">
        <v>89</v>
      </c>
      <c r="J249" s="47">
        <f t="shared" si="3"/>
        <v>0.89</v>
      </c>
      <c r="K249" s="44"/>
      <c r="L249" s="44"/>
      <c r="M249" s="44" t="e">
        <v>#DIV/0!</v>
      </c>
      <c r="N249" s="72" t="s">
        <v>701</v>
      </c>
      <c r="O249" s="49" t="s">
        <v>489</v>
      </c>
    </row>
    <row r="250" spans="1:15" ht="9" hidden="1" customHeight="1" x14ac:dyDescent="0.25">
      <c r="A250" s="69" t="s">
        <v>441</v>
      </c>
      <c r="B250" s="775"/>
      <c r="C250" s="688"/>
      <c r="D250" s="688"/>
      <c r="E250" s="688"/>
      <c r="F250" s="688"/>
      <c r="G250" s="688"/>
      <c r="H250" s="53">
        <v>110</v>
      </c>
      <c r="I250" s="62">
        <v>109</v>
      </c>
      <c r="J250" s="47">
        <f t="shared" si="3"/>
        <v>0.99090909090909096</v>
      </c>
      <c r="K250" s="44"/>
      <c r="L250" s="44"/>
      <c r="M250" s="44" t="e">
        <v>#DIV/0!</v>
      </c>
      <c r="N250" s="72" t="s">
        <v>711</v>
      </c>
      <c r="O250" s="49" t="s">
        <v>489</v>
      </c>
    </row>
    <row r="251" spans="1:15" ht="9" hidden="1" customHeight="1" x14ac:dyDescent="0.25">
      <c r="A251" s="69" t="s">
        <v>442</v>
      </c>
      <c r="B251" s="775"/>
      <c r="C251" s="688"/>
      <c r="D251" s="688"/>
      <c r="E251" s="688"/>
      <c r="F251" s="688"/>
      <c r="G251" s="688"/>
      <c r="H251" s="53">
        <v>110</v>
      </c>
      <c r="I251" s="62">
        <v>110</v>
      </c>
      <c r="J251" s="47">
        <f t="shared" ref="J251" si="5">+I251/H251</f>
        <v>1</v>
      </c>
      <c r="K251" s="44"/>
      <c r="L251" s="44"/>
      <c r="M251" s="44" t="e">
        <v>#DIV/0!</v>
      </c>
      <c r="N251" s="72" t="s">
        <v>716</v>
      </c>
      <c r="O251" s="49" t="s">
        <v>489</v>
      </c>
    </row>
    <row r="252" spans="1:15" ht="9" hidden="1" customHeight="1" x14ac:dyDescent="0.25">
      <c r="A252" s="69" t="s">
        <v>443</v>
      </c>
      <c r="B252" s="775"/>
      <c r="C252" s="688"/>
      <c r="D252" s="688"/>
      <c r="E252" s="688"/>
      <c r="F252" s="688"/>
      <c r="G252" s="688"/>
      <c r="H252" s="44"/>
      <c r="I252" s="62"/>
      <c r="J252" s="47" t="e">
        <f t="shared" si="3"/>
        <v>#DIV/0!</v>
      </c>
      <c r="K252" s="44"/>
      <c r="L252" s="44"/>
      <c r="M252" s="44" t="e">
        <v>#DIV/0!</v>
      </c>
      <c r="N252" s="107" t="s">
        <v>718</v>
      </c>
      <c r="O252" s="49" t="s">
        <v>489</v>
      </c>
    </row>
    <row r="253" spans="1:15" ht="9" hidden="1" customHeight="1" x14ac:dyDescent="0.25">
      <c r="A253" s="69" t="s">
        <v>445</v>
      </c>
      <c r="B253" s="775"/>
      <c r="C253" s="688"/>
      <c r="D253" s="688"/>
      <c r="E253" s="688"/>
      <c r="F253" s="688"/>
      <c r="G253" s="688"/>
      <c r="H253" s="44"/>
      <c r="I253" s="62"/>
      <c r="J253" s="47" t="e">
        <f t="shared" si="3"/>
        <v>#DIV/0!</v>
      </c>
      <c r="K253" s="44"/>
      <c r="L253" s="44"/>
      <c r="M253" s="44" t="e">
        <v>#DIV/0!</v>
      </c>
      <c r="N253" s="71" t="s">
        <v>724</v>
      </c>
      <c r="O253" s="49" t="s">
        <v>489</v>
      </c>
    </row>
    <row r="254" spans="1:15" ht="9" hidden="1" customHeight="1" x14ac:dyDescent="0.25">
      <c r="A254" s="69" t="s">
        <v>446</v>
      </c>
      <c r="B254" s="775"/>
      <c r="C254" s="688"/>
      <c r="D254" s="688"/>
      <c r="E254" s="688"/>
      <c r="F254" s="688"/>
      <c r="G254" s="688"/>
      <c r="H254" s="44"/>
      <c r="I254" s="62"/>
      <c r="J254" s="47" t="e">
        <f t="shared" si="3"/>
        <v>#DIV/0!</v>
      </c>
      <c r="K254" s="44"/>
      <c r="L254" s="44"/>
      <c r="M254" s="44" t="e">
        <v>#DIV/0!</v>
      </c>
      <c r="N254" s="71"/>
      <c r="O254" s="49" t="s">
        <v>489</v>
      </c>
    </row>
    <row r="255" spans="1:15" ht="9" hidden="1" customHeight="1" x14ac:dyDescent="0.25">
      <c r="A255" s="69" t="s">
        <v>448</v>
      </c>
      <c r="B255" s="775"/>
      <c r="C255" s="744" t="s">
        <v>478</v>
      </c>
      <c r="D255" s="744" t="s">
        <v>479</v>
      </c>
      <c r="E255" s="744" t="s">
        <v>609</v>
      </c>
      <c r="F255" s="744">
        <v>100</v>
      </c>
      <c r="G255" s="744">
        <v>500</v>
      </c>
      <c r="H255" s="53">
        <v>52</v>
      </c>
      <c r="I255" s="62">
        <v>0</v>
      </c>
      <c r="J255" s="47">
        <f t="shared" si="3"/>
        <v>0</v>
      </c>
      <c r="K255" s="44"/>
      <c r="L255" s="44"/>
      <c r="M255" s="44" t="e">
        <v>#DIV/0!</v>
      </c>
      <c r="N255" s="71" t="s">
        <v>615</v>
      </c>
      <c r="O255" s="49" t="s">
        <v>489</v>
      </c>
    </row>
    <row r="256" spans="1:15" ht="9" hidden="1" customHeight="1" x14ac:dyDescent="0.25">
      <c r="A256" s="69" t="s">
        <v>449</v>
      </c>
      <c r="B256" s="775"/>
      <c r="C256" s="688"/>
      <c r="D256" s="688"/>
      <c r="E256" s="688"/>
      <c r="F256" s="688"/>
      <c r="G256" s="688"/>
      <c r="H256" s="44">
        <v>52</v>
      </c>
      <c r="I256" s="62">
        <v>0</v>
      </c>
      <c r="J256" s="47">
        <f t="shared" si="3"/>
        <v>0</v>
      </c>
      <c r="K256" s="44"/>
      <c r="L256" s="44"/>
      <c r="M256" s="44" t="e">
        <v>#DIV/0!</v>
      </c>
      <c r="N256" s="71" t="s">
        <v>616</v>
      </c>
      <c r="O256" s="49" t="s">
        <v>489</v>
      </c>
    </row>
    <row r="257" spans="1:15" ht="9" hidden="1" customHeight="1" x14ac:dyDescent="0.25">
      <c r="A257" s="69" t="s">
        <v>450</v>
      </c>
      <c r="B257" s="775"/>
      <c r="C257" s="688"/>
      <c r="D257" s="688"/>
      <c r="E257" s="688"/>
      <c r="F257" s="688"/>
      <c r="G257" s="688"/>
      <c r="H257" s="44">
        <v>52</v>
      </c>
      <c r="I257" s="62">
        <v>9</v>
      </c>
      <c r="J257" s="47">
        <f t="shared" si="3"/>
        <v>0.17307692307692307</v>
      </c>
      <c r="K257" s="44"/>
      <c r="L257" s="44"/>
      <c r="M257" s="44" t="e">
        <v>#DIV/0!</v>
      </c>
      <c r="N257" s="71" t="s">
        <v>617</v>
      </c>
      <c r="O257" s="49" t="s">
        <v>489</v>
      </c>
    </row>
    <row r="258" spans="1:15" ht="9" hidden="1" customHeight="1" x14ac:dyDescent="0.25">
      <c r="A258" s="69" t="s">
        <v>451</v>
      </c>
      <c r="B258" s="775"/>
      <c r="C258" s="688"/>
      <c r="D258" s="688"/>
      <c r="E258" s="688"/>
      <c r="F258" s="688"/>
      <c r="G258" s="688"/>
      <c r="H258" s="44">
        <v>52</v>
      </c>
      <c r="I258" s="62">
        <v>16</v>
      </c>
      <c r="J258" s="47">
        <f t="shared" si="3"/>
        <v>0.30769230769230771</v>
      </c>
      <c r="K258" s="44"/>
      <c r="L258" s="44"/>
      <c r="M258" s="44" t="e">
        <v>#DIV/0!</v>
      </c>
      <c r="N258" s="73" t="s">
        <v>618</v>
      </c>
      <c r="O258" s="49" t="s">
        <v>489</v>
      </c>
    </row>
    <row r="259" spans="1:15" ht="9" hidden="1" customHeight="1" x14ac:dyDescent="0.25">
      <c r="A259" s="69" t="s">
        <v>452</v>
      </c>
      <c r="B259" s="775"/>
      <c r="C259" s="688"/>
      <c r="D259" s="688"/>
      <c r="E259" s="688"/>
      <c r="F259" s="688"/>
      <c r="G259" s="688"/>
      <c r="H259" s="44">
        <v>52</v>
      </c>
      <c r="I259" s="62">
        <v>11</v>
      </c>
      <c r="J259" s="47">
        <f t="shared" si="3"/>
        <v>0.21153846153846154</v>
      </c>
      <c r="K259" s="44"/>
      <c r="L259" s="44"/>
      <c r="M259" s="44" t="e">
        <v>#DIV/0!</v>
      </c>
      <c r="N259" s="71" t="s">
        <v>698</v>
      </c>
      <c r="O259" s="49" t="s">
        <v>489</v>
      </c>
    </row>
    <row r="260" spans="1:15" ht="9" hidden="1" customHeight="1" x14ac:dyDescent="0.25">
      <c r="A260" s="69" t="s">
        <v>453</v>
      </c>
      <c r="B260" s="775"/>
      <c r="C260" s="688"/>
      <c r="D260" s="688"/>
      <c r="E260" s="688"/>
      <c r="F260" s="688"/>
      <c r="G260" s="688"/>
      <c r="H260" s="44">
        <v>52</v>
      </c>
      <c r="I260" s="62">
        <v>31</v>
      </c>
      <c r="J260" s="47">
        <f t="shared" si="3"/>
        <v>0.59615384615384615</v>
      </c>
      <c r="K260" s="44"/>
      <c r="L260" s="44"/>
      <c r="M260" s="44" t="e">
        <v>#DIV/0!</v>
      </c>
      <c r="N260" s="71" t="s">
        <v>695</v>
      </c>
      <c r="O260" s="49" t="s">
        <v>489</v>
      </c>
    </row>
    <row r="261" spans="1:15" ht="9" hidden="1" customHeight="1" x14ac:dyDescent="0.25">
      <c r="A261" s="69" t="s">
        <v>440</v>
      </c>
      <c r="B261" s="775"/>
      <c r="C261" s="688"/>
      <c r="D261" s="688"/>
      <c r="E261" s="688"/>
      <c r="F261" s="688"/>
      <c r="G261" s="688"/>
      <c r="H261" s="44">
        <v>52</v>
      </c>
      <c r="I261" s="64">
        <v>36</v>
      </c>
      <c r="J261" s="47">
        <f t="shared" si="3"/>
        <v>0.69230769230769229</v>
      </c>
      <c r="K261" s="44"/>
      <c r="L261" s="44"/>
      <c r="M261" s="44" t="e">
        <v>#DIV/0!</v>
      </c>
      <c r="N261" s="74" t="s">
        <v>703</v>
      </c>
      <c r="O261" s="57" t="s">
        <v>489</v>
      </c>
    </row>
    <row r="262" spans="1:15" ht="9" hidden="1" customHeight="1" x14ac:dyDescent="0.25">
      <c r="A262" s="69" t="s">
        <v>441</v>
      </c>
      <c r="B262" s="775"/>
      <c r="C262" s="688"/>
      <c r="D262" s="688"/>
      <c r="E262" s="688"/>
      <c r="F262" s="688"/>
      <c r="G262" s="688"/>
      <c r="H262" s="44">
        <v>52</v>
      </c>
      <c r="I262" s="60">
        <v>46</v>
      </c>
      <c r="J262" s="47">
        <f t="shared" si="3"/>
        <v>0.88461538461538458</v>
      </c>
      <c r="K262" s="44"/>
      <c r="L262" s="44"/>
      <c r="M262" s="44" t="e">
        <v>#DIV/0!</v>
      </c>
      <c r="N262" s="74" t="s">
        <v>712</v>
      </c>
      <c r="O262" s="49" t="s">
        <v>489</v>
      </c>
    </row>
    <row r="263" spans="1:15" ht="9" hidden="1" customHeight="1" x14ac:dyDescent="0.25">
      <c r="A263" s="69" t="s">
        <v>442</v>
      </c>
      <c r="B263" s="775"/>
      <c r="C263" s="688"/>
      <c r="D263" s="688"/>
      <c r="E263" s="688"/>
      <c r="F263" s="688"/>
      <c r="G263" s="688"/>
      <c r="H263" s="44">
        <v>52</v>
      </c>
      <c r="I263" s="60">
        <v>51</v>
      </c>
      <c r="J263" s="47">
        <f t="shared" si="3"/>
        <v>0.98076923076923073</v>
      </c>
      <c r="K263" s="44"/>
      <c r="L263" s="44"/>
      <c r="M263" s="44" t="e">
        <v>#DIV/0!</v>
      </c>
      <c r="N263" s="73" t="s">
        <v>717</v>
      </c>
      <c r="O263" s="49" t="s">
        <v>489</v>
      </c>
    </row>
    <row r="264" spans="1:15" ht="9" hidden="1" customHeight="1" x14ac:dyDescent="0.25">
      <c r="A264" s="69" t="s">
        <v>443</v>
      </c>
      <c r="B264" s="775"/>
      <c r="C264" s="688"/>
      <c r="D264" s="688"/>
      <c r="E264" s="688"/>
      <c r="F264" s="688"/>
      <c r="G264" s="688"/>
      <c r="H264" s="44"/>
      <c r="I264" s="60"/>
      <c r="J264" s="47" t="e">
        <f t="shared" si="3"/>
        <v>#DIV/0!</v>
      </c>
      <c r="K264" s="44"/>
      <c r="L264" s="44"/>
      <c r="M264" s="44" t="e">
        <v>#DIV/0!</v>
      </c>
      <c r="N264" s="73" t="s">
        <v>721</v>
      </c>
      <c r="O264" s="49" t="s">
        <v>489</v>
      </c>
    </row>
    <row r="265" spans="1:15" ht="9" hidden="1" customHeight="1" x14ac:dyDescent="0.25">
      <c r="A265" s="69" t="s">
        <v>445</v>
      </c>
      <c r="B265" s="775"/>
      <c r="C265" s="688"/>
      <c r="D265" s="688"/>
      <c r="E265" s="688"/>
      <c r="F265" s="688"/>
      <c r="G265" s="688"/>
      <c r="H265" s="44"/>
      <c r="I265" s="60"/>
      <c r="J265" s="47" t="e">
        <f t="shared" si="3"/>
        <v>#DIV/0!</v>
      </c>
      <c r="K265" s="44"/>
      <c r="L265" s="44"/>
      <c r="M265" s="44" t="e">
        <v>#DIV/0!</v>
      </c>
      <c r="N265" s="74" t="s">
        <v>725</v>
      </c>
      <c r="O265" s="49" t="s">
        <v>489</v>
      </c>
    </row>
    <row r="266" spans="1:15" ht="9" hidden="1" customHeight="1" x14ac:dyDescent="0.25">
      <c r="A266" s="69" t="s">
        <v>446</v>
      </c>
      <c r="B266" s="775"/>
      <c r="C266" s="688"/>
      <c r="D266" s="688"/>
      <c r="E266" s="688"/>
      <c r="F266" s="688"/>
      <c r="G266" s="688"/>
      <c r="H266" s="44"/>
      <c r="I266" s="62"/>
      <c r="J266" s="47" t="e">
        <f t="shared" si="3"/>
        <v>#DIV/0!</v>
      </c>
      <c r="K266" s="44"/>
      <c r="L266" s="44"/>
      <c r="M266" s="44" t="e">
        <v>#DIV/0!</v>
      </c>
      <c r="N266" s="74"/>
      <c r="O266" s="49" t="s">
        <v>489</v>
      </c>
    </row>
    <row r="267" spans="1:15" ht="9" hidden="1" customHeight="1" x14ac:dyDescent="0.25">
      <c r="A267" s="69" t="s">
        <v>448</v>
      </c>
      <c r="B267" s="776" t="s">
        <v>480</v>
      </c>
      <c r="C267" s="744" t="s">
        <v>481</v>
      </c>
      <c r="D267" s="744" t="s">
        <v>523</v>
      </c>
      <c r="E267" s="744" t="s">
        <v>706</v>
      </c>
      <c r="F267" s="744">
        <v>100</v>
      </c>
      <c r="G267" s="744">
        <v>1</v>
      </c>
      <c r="H267" s="53">
        <v>0</v>
      </c>
      <c r="I267" s="62">
        <v>0</v>
      </c>
      <c r="J267" s="47" t="e">
        <f t="shared" si="3"/>
        <v>#DIV/0!</v>
      </c>
      <c r="K267" s="44"/>
      <c r="L267" s="44"/>
      <c r="M267" s="44" t="e">
        <v>#DIV/0!</v>
      </c>
      <c r="N267" s="71" t="s">
        <v>691</v>
      </c>
      <c r="O267" s="49" t="s">
        <v>489</v>
      </c>
    </row>
    <row r="268" spans="1:15" ht="9" hidden="1" customHeight="1" x14ac:dyDescent="0.25">
      <c r="A268" s="69" t="s">
        <v>449</v>
      </c>
      <c r="B268" s="777"/>
      <c r="C268" s="688"/>
      <c r="D268" s="688"/>
      <c r="E268" s="688"/>
      <c r="F268" s="688"/>
      <c r="G268" s="688"/>
      <c r="H268" s="44">
        <v>0</v>
      </c>
      <c r="I268" s="66"/>
      <c r="J268" s="47" t="e">
        <f t="shared" si="3"/>
        <v>#DIV/0!</v>
      </c>
      <c r="K268" s="44"/>
      <c r="L268" s="44"/>
      <c r="M268" s="44" t="e">
        <v>#DIV/0!</v>
      </c>
      <c r="N268" s="71" t="s">
        <v>691</v>
      </c>
      <c r="O268" s="49" t="s">
        <v>489</v>
      </c>
    </row>
    <row r="269" spans="1:15" ht="9" hidden="1" customHeight="1" x14ac:dyDescent="0.25">
      <c r="A269" s="69" t="s">
        <v>450</v>
      </c>
      <c r="B269" s="777"/>
      <c r="C269" s="688"/>
      <c r="D269" s="688"/>
      <c r="E269" s="688"/>
      <c r="F269" s="688"/>
      <c r="G269" s="688"/>
      <c r="H269" s="44">
        <v>0</v>
      </c>
      <c r="I269" s="66"/>
      <c r="J269" s="47" t="e">
        <f t="shared" si="3"/>
        <v>#DIV/0!</v>
      </c>
      <c r="K269" s="44"/>
      <c r="L269" s="44"/>
      <c r="M269" s="44" t="e">
        <v>#DIV/0!</v>
      </c>
      <c r="N269" s="71" t="s">
        <v>691</v>
      </c>
      <c r="O269" s="49" t="s">
        <v>489</v>
      </c>
    </row>
    <row r="270" spans="1:15" ht="9" hidden="1" customHeight="1" x14ac:dyDescent="0.25">
      <c r="A270" s="69" t="s">
        <v>451</v>
      </c>
      <c r="B270" s="777"/>
      <c r="C270" s="688"/>
      <c r="D270" s="688"/>
      <c r="E270" s="688"/>
      <c r="F270" s="688"/>
      <c r="G270" s="688"/>
      <c r="H270" s="44">
        <v>0</v>
      </c>
      <c r="I270" s="66"/>
      <c r="J270" s="47" t="e">
        <f t="shared" si="3"/>
        <v>#DIV/0!</v>
      </c>
      <c r="K270" s="44"/>
      <c r="L270" s="44"/>
      <c r="M270" s="44" t="e">
        <v>#DIV/0!</v>
      </c>
      <c r="N270" s="72" t="s">
        <v>691</v>
      </c>
      <c r="O270" s="49" t="s">
        <v>489</v>
      </c>
    </row>
    <row r="271" spans="1:15" ht="9" hidden="1" customHeight="1" x14ac:dyDescent="0.25">
      <c r="A271" s="69" t="s">
        <v>452</v>
      </c>
      <c r="B271" s="777"/>
      <c r="C271" s="688"/>
      <c r="D271" s="688"/>
      <c r="E271" s="688"/>
      <c r="F271" s="688"/>
      <c r="G271" s="688"/>
      <c r="H271" s="44"/>
      <c r="I271" s="66"/>
      <c r="J271" s="47" t="e">
        <f t="shared" si="3"/>
        <v>#DIV/0!</v>
      </c>
      <c r="K271" s="44"/>
      <c r="L271" s="44"/>
      <c r="M271" s="44" t="e">
        <v>#DIV/0!</v>
      </c>
      <c r="N271" s="71" t="s">
        <v>691</v>
      </c>
      <c r="O271" s="49" t="s">
        <v>489</v>
      </c>
    </row>
    <row r="272" spans="1:15" ht="9" hidden="1" customHeight="1" x14ac:dyDescent="0.25">
      <c r="A272" s="69" t="s">
        <v>453</v>
      </c>
      <c r="B272" s="777"/>
      <c r="C272" s="688"/>
      <c r="D272" s="688"/>
      <c r="E272" s="688"/>
      <c r="F272" s="688"/>
      <c r="G272" s="688"/>
      <c r="H272" s="44"/>
      <c r="I272" s="66"/>
      <c r="J272" s="47" t="e">
        <f t="shared" si="3"/>
        <v>#DIV/0!</v>
      </c>
      <c r="K272" s="44"/>
      <c r="L272" s="44"/>
      <c r="M272" s="44" t="e">
        <v>#DIV/0!</v>
      </c>
      <c r="N272" s="71" t="s">
        <v>691</v>
      </c>
      <c r="O272" s="49" t="s">
        <v>489</v>
      </c>
    </row>
    <row r="273" spans="1:15" ht="9" hidden="1" customHeight="1" x14ac:dyDescent="0.25">
      <c r="A273" s="69" t="s">
        <v>440</v>
      </c>
      <c r="B273" s="777"/>
      <c r="C273" s="688"/>
      <c r="D273" s="688"/>
      <c r="E273" s="688"/>
      <c r="F273" s="688"/>
      <c r="G273" s="688"/>
      <c r="H273" s="44"/>
      <c r="I273" s="66"/>
      <c r="J273" s="47" t="e">
        <f t="shared" si="3"/>
        <v>#DIV/0!</v>
      </c>
      <c r="K273" s="44"/>
      <c r="L273" s="44"/>
      <c r="M273" s="44" t="e">
        <v>#DIV/0!</v>
      </c>
      <c r="N273" s="73" t="s">
        <v>691</v>
      </c>
      <c r="O273" s="49" t="s">
        <v>489</v>
      </c>
    </row>
    <row r="274" spans="1:15" ht="9" hidden="1" customHeight="1" x14ac:dyDescent="0.25">
      <c r="A274" s="69" t="s">
        <v>441</v>
      </c>
      <c r="B274" s="777"/>
      <c r="C274" s="688"/>
      <c r="D274" s="688"/>
      <c r="E274" s="688"/>
      <c r="F274" s="688"/>
      <c r="G274" s="688"/>
      <c r="H274" s="44"/>
      <c r="I274" s="67"/>
      <c r="J274" s="47" t="e">
        <f t="shared" si="3"/>
        <v>#DIV/0!</v>
      </c>
      <c r="K274" s="44"/>
      <c r="L274" s="44"/>
      <c r="M274" s="44" t="e">
        <v>#DIV/0!</v>
      </c>
      <c r="N274" s="73" t="s">
        <v>691</v>
      </c>
      <c r="O274" s="49" t="s">
        <v>489</v>
      </c>
    </row>
    <row r="275" spans="1:15" ht="9" hidden="1" customHeight="1" x14ac:dyDescent="0.25">
      <c r="A275" s="69" t="s">
        <v>442</v>
      </c>
      <c r="B275" s="777"/>
      <c r="C275" s="688"/>
      <c r="D275" s="688"/>
      <c r="E275" s="688"/>
      <c r="F275" s="688"/>
      <c r="G275" s="688"/>
      <c r="H275" s="44"/>
      <c r="I275" s="67"/>
      <c r="J275" s="47" t="e">
        <f t="shared" si="3"/>
        <v>#DIV/0!</v>
      </c>
      <c r="K275" s="44"/>
      <c r="L275" s="44"/>
      <c r="M275" s="44" t="e">
        <v>#DIV/0!</v>
      </c>
      <c r="N275" s="73" t="s">
        <v>691</v>
      </c>
      <c r="O275" s="49" t="s">
        <v>489</v>
      </c>
    </row>
    <row r="276" spans="1:15" ht="9" hidden="1" customHeight="1" x14ac:dyDescent="0.25">
      <c r="A276" s="69" t="s">
        <v>443</v>
      </c>
      <c r="B276" s="777"/>
      <c r="C276" s="688"/>
      <c r="D276" s="688"/>
      <c r="E276" s="688"/>
      <c r="F276" s="688"/>
      <c r="G276" s="688"/>
      <c r="H276" s="44"/>
      <c r="I276" s="66"/>
      <c r="J276" s="47" t="e">
        <f t="shared" si="3"/>
        <v>#DIV/0!</v>
      </c>
      <c r="K276" s="44"/>
      <c r="L276" s="44"/>
      <c r="M276" s="44" t="e">
        <v>#DIV/0!</v>
      </c>
      <c r="N276" s="73" t="s">
        <v>691</v>
      </c>
      <c r="O276" s="49" t="s">
        <v>489</v>
      </c>
    </row>
    <row r="277" spans="1:15" ht="9" hidden="1" customHeight="1" x14ac:dyDescent="0.25">
      <c r="A277" s="69" t="s">
        <v>445</v>
      </c>
      <c r="B277" s="777"/>
      <c r="C277" s="688"/>
      <c r="D277" s="688"/>
      <c r="E277" s="688"/>
      <c r="F277" s="688"/>
      <c r="G277" s="688"/>
      <c r="H277" s="44"/>
      <c r="I277" s="66"/>
      <c r="J277" s="47" t="e">
        <f t="shared" si="3"/>
        <v>#DIV/0!</v>
      </c>
      <c r="K277" s="44"/>
      <c r="L277" s="44"/>
      <c r="M277" s="44" t="e">
        <v>#DIV/0!</v>
      </c>
      <c r="N277" s="72" t="s">
        <v>691</v>
      </c>
      <c r="O277" s="49" t="s">
        <v>489</v>
      </c>
    </row>
    <row r="278" spans="1:15" ht="9" hidden="1" customHeight="1" x14ac:dyDescent="0.25">
      <c r="A278" s="69" t="s">
        <v>446</v>
      </c>
      <c r="B278" s="777"/>
      <c r="C278" s="688"/>
      <c r="D278" s="688"/>
      <c r="E278" s="688"/>
      <c r="F278" s="688"/>
      <c r="G278" s="688"/>
      <c r="H278" s="44"/>
      <c r="I278" s="62"/>
      <c r="J278" s="47" t="e">
        <f t="shared" si="3"/>
        <v>#DIV/0!</v>
      </c>
      <c r="K278" s="44"/>
      <c r="L278" s="44"/>
      <c r="M278" s="44" t="e">
        <v>#DIV/0!</v>
      </c>
      <c r="N278" s="76"/>
      <c r="O278" s="49" t="s">
        <v>489</v>
      </c>
    </row>
    <row r="279" spans="1:15" ht="9" hidden="1" customHeight="1" x14ac:dyDescent="0.25">
      <c r="A279" s="69" t="s">
        <v>448</v>
      </c>
      <c r="B279" s="776" t="s">
        <v>480</v>
      </c>
      <c r="C279" s="744" t="s">
        <v>535</v>
      </c>
      <c r="D279" s="744" t="s">
        <v>536</v>
      </c>
      <c r="E279" s="744" t="s">
        <v>707</v>
      </c>
      <c r="F279" s="744">
        <v>100</v>
      </c>
      <c r="G279" s="744">
        <v>1000</v>
      </c>
      <c r="H279" s="53">
        <v>0</v>
      </c>
      <c r="I279" s="62">
        <v>0</v>
      </c>
      <c r="J279" s="47" t="e">
        <f t="shared" si="3"/>
        <v>#DIV/0!</v>
      </c>
      <c r="K279" s="44"/>
      <c r="L279" s="44"/>
      <c r="M279" s="44" t="e">
        <v>#DIV/0!</v>
      </c>
      <c r="N279" s="71" t="s">
        <v>619</v>
      </c>
      <c r="O279" s="49" t="s">
        <v>491</v>
      </c>
    </row>
    <row r="280" spans="1:15" ht="9" hidden="1" customHeight="1" x14ac:dyDescent="0.25">
      <c r="A280" s="69" t="s">
        <v>449</v>
      </c>
      <c r="B280" s="777"/>
      <c r="C280" s="688"/>
      <c r="D280" s="688"/>
      <c r="E280" s="688"/>
      <c r="F280" s="688"/>
      <c r="G280" s="688"/>
      <c r="H280" s="44">
        <v>0</v>
      </c>
      <c r="I280" s="62">
        <v>0</v>
      </c>
      <c r="J280" s="47" t="e">
        <f t="shared" si="3"/>
        <v>#DIV/0!</v>
      </c>
      <c r="K280" s="44"/>
      <c r="L280" s="44"/>
      <c r="M280" s="44" t="e">
        <v>#DIV/0!</v>
      </c>
      <c r="N280" s="71" t="s">
        <v>620</v>
      </c>
      <c r="O280" s="49" t="s">
        <v>489</v>
      </c>
    </row>
    <row r="281" spans="1:15" ht="9" hidden="1" customHeight="1" x14ac:dyDescent="0.25">
      <c r="A281" s="69" t="s">
        <v>450</v>
      </c>
      <c r="B281" s="777"/>
      <c r="C281" s="688"/>
      <c r="D281" s="688"/>
      <c r="E281" s="688"/>
      <c r="F281" s="688"/>
      <c r="G281" s="688"/>
      <c r="H281" s="44">
        <v>0</v>
      </c>
      <c r="I281" s="62">
        <v>0</v>
      </c>
      <c r="J281" s="47" t="e">
        <f t="shared" si="3"/>
        <v>#DIV/0!</v>
      </c>
      <c r="K281" s="44"/>
      <c r="L281" s="44"/>
      <c r="M281" s="44" t="e">
        <v>#DIV/0!</v>
      </c>
      <c r="N281" s="71" t="s">
        <v>621</v>
      </c>
      <c r="O281" s="49" t="s">
        <v>489</v>
      </c>
    </row>
    <row r="282" spans="1:15" ht="9" hidden="1" customHeight="1" x14ac:dyDescent="0.25">
      <c r="A282" s="69" t="s">
        <v>451</v>
      </c>
      <c r="B282" s="777"/>
      <c r="C282" s="688"/>
      <c r="D282" s="688"/>
      <c r="E282" s="688"/>
      <c r="F282" s="688"/>
      <c r="G282" s="688"/>
      <c r="H282" s="44">
        <v>0</v>
      </c>
      <c r="I282" s="62">
        <v>0</v>
      </c>
      <c r="J282" s="47" t="e">
        <f t="shared" si="3"/>
        <v>#DIV/0!</v>
      </c>
      <c r="K282" s="44"/>
      <c r="L282" s="44"/>
      <c r="M282" s="44" t="e">
        <v>#DIV/0!</v>
      </c>
      <c r="N282" s="72" t="s">
        <v>592</v>
      </c>
      <c r="O282" s="49" t="s">
        <v>489</v>
      </c>
    </row>
    <row r="283" spans="1:15" ht="9" hidden="1" customHeight="1" x14ac:dyDescent="0.25">
      <c r="A283" s="69" t="s">
        <v>452</v>
      </c>
      <c r="B283" s="777"/>
      <c r="C283" s="688"/>
      <c r="D283" s="688"/>
      <c r="E283" s="688"/>
      <c r="F283" s="688"/>
      <c r="G283" s="688"/>
      <c r="H283" s="53">
        <v>426.8</v>
      </c>
      <c r="I283" s="62">
        <v>219.8</v>
      </c>
      <c r="J283" s="47">
        <f t="shared" si="3"/>
        <v>0.51499531396438614</v>
      </c>
      <c r="K283" s="44"/>
      <c r="L283" s="44"/>
      <c r="M283" s="44" t="e">
        <v>#DIV/0!</v>
      </c>
      <c r="N283" s="71" t="s">
        <v>699</v>
      </c>
      <c r="O283" s="49" t="s">
        <v>489</v>
      </c>
    </row>
    <row r="284" spans="1:15" ht="9" hidden="1" customHeight="1" x14ac:dyDescent="0.25">
      <c r="A284" s="69" t="s">
        <v>453</v>
      </c>
      <c r="B284" s="777"/>
      <c r="C284" s="688"/>
      <c r="D284" s="688"/>
      <c r="E284" s="688"/>
      <c r="F284" s="688"/>
      <c r="G284" s="688"/>
      <c r="H284" s="53">
        <v>426.8</v>
      </c>
      <c r="I284" s="62">
        <v>426.8</v>
      </c>
      <c r="J284" s="47">
        <f t="shared" si="3"/>
        <v>1</v>
      </c>
      <c r="K284" s="44"/>
      <c r="L284" s="44"/>
      <c r="M284" s="44" t="e">
        <v>#DIV/0!</v>
      </c>
      <c r="N284" s="71" t="s">
        <v>693</v>
      </c>
      <c r="O284" s="49" t="s">
        <v>489</v>
      </c>
    </row>
    <row r="285" spans="1:15" ht="9" hidden="1" customHeight="1" x14ac:dyDescent="0.25">
      <c r="A285" s="69" t="s">
        <v>440</v>
      </c>
      <c r="B285" s="777"/>
      <c r="C285" s="688"/>
      <c r="D285" s="688"/>
      <c r="E285" s="688"/>
      <c r="F285" s="688"/>
      <c r="G285" s="688"/>
      <c r="H285" s="53">
        <v>426.8</v>
      </c>
      <c r="I285" s="62">
        <v>426.8</v>
      </c>
      <c r="J285" s="47">
        <f t="shared" si="3"/>
        <v>1</v>
      </c>
      <c r="K285" s="44"/>
      <c r="L285" s="44"/>
      <c r="M285" s="44" t="e">
        <v>#DIV/0!</v>
      </c>
      <c r="N285" s="73" t="s">
        <v>704</v>
      </c>
      <c r="O285" s="49" t="s">
        <v>489</v>
      </c>
    </row>
    <row r="286" spans="1:15" ht="9" hidden="1" customHeight="1" x14ac:dyDescent="0.25">
      <c r="A286" s="69" t="s">
        <v>441</v>
      </c>
      <c r="B286" s="777"/>
      <c r="C286" s="688"/>
      <c r="D286" s="688"/>
      <c r="E286" s="688"/>
      <c r="F286" s="688"/>
      <c r="G286" s="688"/>
      <c r="H286" s="53">
        <v>426.8</v>
      </c>
      <c r="I286" s="62">
        <v>426.8</v>
      </c>
      <c r="J286" s="47">
        <f t="shared" si="3"/>
        <v>1</v>
      </c>
      <c r="K286" s="44"/>
      <c r="L286" s="44"/>
      <c r="M286" s="44" t="e">
        <v>#DIV/0!</v>
      </c>
      <c r="N286" s="74" t="s">
        <v>710</v>
      </c>
      <c r="O286" s="49" t="s">
        <v>489</v>
      </c>
    </row>
    <row r="287" spans="1:15" ht="9" hidden="1" customHeight="1" x14ac:dyDescent="0.25">
      <c r="A287" s="69" t="s">
        <v>442</v>
      </c>
      <c r="B287" s="777"/>
      <c r="C287" s="688"/>
      <c r="D287" s="688"/>
      <c r="E287" s="688"/>
      <c r="F287" s="688"/>
      <c r="G287" s="688"/>
      <c r="H287" s="44">
        <v>426.8</v>
      </c>
      <c r="I287" s="60">
        <v>426.8</v>
      </c>
      <c r="J287" s="47">
        <v>1</v>
      </c>
      <c r="K287" s="44"/>
      <c r="L287" s="44"/>
      <c r="M287" s="44" t="e">
        <v>#DIV/0!</v>
      </c>
      <c r="N287" s="72" t="s">
        <v>714</v>
      </c>
      <c r="O287" s="49" t="s">
        <v>489</v>
      </c>
    </row>
    <row r="288" spans="1:15" ht="9" hidden="1" customHeight="1" x14ac:dyDescent="0.25">
      <c r="A288" s="69" t="s">
        <v>443</v>
      </c>
      <c r="B288" s="777"/>
      <c r="C288" s="688"/>
      <c r="D288" s="688"/>
      <c r="E288" s="688"/>
      <c r="F288" s="688"/>
      <c r="G288" s="688"/>
      <c r="H288" s="44"/>
      <c r="I288" s="62"/>
      <c r="J288" s="47" t="e">
        <f t="shared" si="3"/>
        <v>#DIV/0!</v>
      </c>
      <c r="K288" s="44"/>
      <c r="L288" s="44"/>
      <c r="M288" s="44" t="e">
        <v>#DIV/0!</v>
      </c>
      <c r="N288" s="108" t="s">
        <v>722</v>
      </c>
      <c r="O288" s="49" t="s">
        <v>489</v>
      </c>
    </row>
    <row r="289" spans="1:15" ht="9" hidden="1" customHeight="1" x14ac:dyDescent="0.25">
      <c r="A289" s="69" t="s">
        <v>445</v>
      </c>
      <c r="B289" s="777"/>
      <c r="C289" s="688"/>
      <c r="D289" s="688"/>
      <c r="E289" s="688"/>
      <c r="F289" s="688"/>
      <c r="G289" s="688"/>
      <c r="H289" s="44"/>
      <c r="I289" s="62"/>
      <c r="J289" s="47" t="e">
        <f t="shared" si="3"/>
        <v>#DIV/0!</v>
      </c>
      <c r="K289" s="44"/>
      <c r="L289" s="44"/>
      <c r="M289" s="44" t="e">
        <v>#DIV/0!</v>
      </c>
      <c r="N289" s="71" t="s">
        <v>726</v>
      </c>
      <c r="O289" s="49" t="s">
        <v>489</v>
      </c>
    </row>
    <row r="290" spans="1:15" ht="9" hidden="1" customHeight="1" thickBot="1" x14ac:dyDescent="0.3">
      <c r="A290" s="77" t="s">
        <v>446</v>
      </c>
      <c r="B290" s="778"/>
      <c r="C290" s="745"/>
      <c r="D290" s="745"/>
      <c r="E290" s="745"/>
      <c r="F290" s="745"/>
      <c r="G290" s="745"/>
      <c r="H290" s="78"/>
      <c r="I290" s="79"/>
      <c r="J290" s="80" t="e">
        <f t="shared" si="3"/>
        <v>#DIV/0!</v>
      </c>
      <c r="K290" s="78"/>
      <c r="L290" s="78"/>
      <c r="M290" s="78" t="e">
        <v>#DIV/0!</v>
      </c>
      <c r="N290" s="81"/>
      <c r="O290" s="49" t="s">
        <v>489</v>
      </c>
    </row>
    <row r="291" spans="1:15" ht="14.25" customHeight="1" thickBot="1" x14ac:dyDescent="0.3"/>
    <row r="292" spans="1:15" ht="14.25" customHeight="1" x14ac:dyDescent="0.25">
      <c r="A292" s="755" t="s">
        <v>622</v>
      </c>
      <c r="B292" s="681"/>
      <c r="C292" s="681"/>
      <c r="D292" s="681"/>
      <c r="E292" s="681"/>
      <c r="F292" s="681"/>
      <c r="G292" s="681"/>
      <c r="H292" s="681"/>
      <c r="I292" s="681"/>
      <c r="J292" s="681"/>
      <c r="K292" s="681"/>
      <c r="L292" s="681"/>
      <c r="M292" s="681"/>
      <c r="N292" s="756"/>
    </row>
    <row r="293" spans="1:15" ht="14.25" customHeight="1" x14ac:dyDescent="0.25">
      <c r="A293" s="40" t="s">
        <v>29</v>
      </c>
      <c r="B293" s="20" t="s">
        <v>458</v>
      </c>
      <c r="C293" s="20" t="s">
        <v>459</v>
      </c>
      <c r="D293" s="20" t="s">
        <v>460</v>
      </c>
      <c r="E293" s="20" t="s">
        <v>461</v>
      </c>
      <c r="F293" s="20" t="s">
        <v>623</v>
      </c>
      <c r="G293" s="20" t="s">
        <v>463</v>
      </c>
      <c r="H293" s="20" t="s">
        <v>624</v>
      </c>
      <c r="I293" s="20" t="s">
        <v>625</v>
      </c>
      <c r="J293" s="82" t="s">
        <v>626</v>
      </c>
      <c r="K293" s="20" t="s">
        <v>467</v>
      </c>
      <c r="L293" s="20" t="s">
        <v>468</v>
      </c>
      <c r="M293" s="20" t="s">
        <v>469</v>
      </c>
      <c r="N293" s="41" t="s">
        <v>470</v>
      </c>
    </row>
    <row r="294" spans="1:15" ht="9" customHeight="1" x14ac:dyDescent="0.25">
      <c r="A294" s="69" t="s">
        <v>448</v>
      </c>
      <c r="B294" s="774" t="s">
        <v>471</v>
      </c>
      <c r="C294" s="687" t="s">
        <v>607</v>
      </c>
      <c r="D294" s="744" t="s">
        <v>608</v>
      </c>
      <c r="E294" s="744" t="s">
        <v>609</v>
      </c>
      <c r="F294" s="744">
        <v>100</v>
      </c>
      <c r="G294" s="744">
        <v>100</v>
      </c>
      <c r="H294" s="70"/>
      <c r="I294" s="70"/>
      <c r="J294" s="47"/>
      <c r="K294" s="44"/>
      <c r="L294" s="44"/>
      <c r="M294" s="44"/>
      <c r="N294" s="71"/>
      <c r="O294" s="49" t="s">
        <v>489</v>
      </c>
    </row>
    <row r="295" spans="1:15" ht="9" customHeight="1" x14ac:dyDescent="0.25">
      <c r="A295" s="69" t="s">
        <v>449</v>
      </c>
      <c r="B295" s="775"/>
      <c r="C295" s="688"/>
      <c r="D295" s="688"/>
      <c r="E295" s="688"/>
      <c r="F295" s="688"/>
      <c r="G295" s="688"/>
      <c r="H295" s="70"/>
      <c r="I295" s="70"/>
      <c r="J295" s="47"/>
      <c r="K295" s="44"/>
      <c r="L295" s="44"/>
      <c r="M295" s="44"/>
      <c r="N295" s="71"/>
      <c r="O295" s="49" t="s">
        <v>491</v>
      </c>
    </row>
    <row r="296" spans="1:15" ht="9" customHeight="1" x14ac:dyDescent="0.25">
      <c r="A296" s="69" t="s">
        <v>450</v>
      </c>
      <c r="B296" s="775"/>
      <c r="C296" s="688"/>
      <c r="D296" s="688"/>
      <c r="E296" s="688"/>
      <c r="F296" s="688"/>
      <c r="G296" s="688"/>
      <c r="H296" s="70"/>
      <c r="I296" s="70"/>
      <c r="J296" s="47"/>
      <c r="K296" s="44"/>
      <c r="L296" s="44"/>
      <c r="M296" s="44"/>
      <c r="N296" s="71"/>
      <c r="O296" s="49" t="s">
        <v>489</v>
      </c>
    </row>
    <row r="297" spans="1:15" ht="9" customHeight="1" x14ac:dyDescent="0.25">
      <c r="A297" s="69" t="s">
        <v>451</v>
      </c>
      <c r="B297" s="775"/>
      <c r="C297" s="688"/>
      <c r="D297" s="688"/>
      <c r="E297" s="688"/>
      <c r="F297" s="688"/>
      <c r="G297" s="688"/>
      <c r="H297" s="70"/>
      <c r="I297" s="70"/>
      <c r="J297" s="47"/>
      <c r="K297" s="44"/>
      <c r="L297" s="44"/>
      <c r="M297" s="44"/>
      <c r="N297" s="72"/>
      <c r="O297" s="49" t="s">
        <v>489</v>
      </c>
    </row>
    <row r="298" spans="1:15" ht="9" customHeight="1" x14ac:dyDescent="0.25">
      <c r="A298" s="69" t="s">
        <v>452</v>
      </c>
      <c r="B298" s="775"/>
      <c r="C298" s="688"/>
      <c r="D298" s="688"/>
      <c r="E298" s="688"/>
      <c r="F298" s="688"/>
      <c r="G298" s="688"/>
      <c r="H298" s="70"/>
      <c r="I298" s="70"/>
      <c r="J298" s="47"/>
      <c r="K298" s="44"/>
      <c r="L298" s="44"/>
      <c r="M298" s="44"/>
      <c r="N298" s="71"/>
      <c r="O298" s="49" t="s">
        <v>489</v>
      </c>
    </row>
    <row r="299" spans="1:15" ht="9" customHeight="1" x14ac:dyDescent="0.25">
      <c r="A299" s="69" t="s">
        <v>453</v>
      </c>
      <c r="B299" s="775"/>
      <c r="C299" s="688"/>
      <c r="D299" s="688"/>
      <c r="E299" s="688"/>
      <c r="F299" s="688"/>
      <c r="G299" s="688"/>
      <c r="H299" s="70"/>
      <c r="I299" s="70"/>
      <c r="J299" s="47"/>
      <c r="K299" s="44"/>
      <c r="L299" s="44"/>
      <c r="M299" s="44"/>
      <c r="N299" s="71"/>
      <c r="O299" s="49" t="s">
        <v>489</v>
      </c>
    </row>
    <row r="300" spans="1:15" ht="9" customHeight="1" x14ac:dyDescent="0.25">
      <c r="A300" s="69" t="s">
        <v>440</v>
      </c>
      <c r="B300" s="775"/>
      <c r="C300" s="688"/>
      <c r="D300" s="688"/>
      <c r="E300" s="688"/>
      <c r="F300" s="688"/>
      <c r="G300" s="688"/>
      <c r="H300" s="70"/>
      <c r="I300" s="70"/>
      <c r="J300" s="47"/>
      <c r="K300" s="44"/>
      <c r="L300" s="44"/>
      <c r="M300" s="44"/>
      <c r="N300" s="73"/>
      <c r="O300" s="49" t="s">
        <v>489</v>
      </c>
    </row>
    <row r="301" spans="1:15" ht="9" customHeight="1" x14ac:dyDescent="0.25">
      <c r="A301" s="69" t="s">
        <v>441</v>
      </c>
      <c r="B301" s="775"/>
      <c r="C301" s="688"/>
      <c r="D301" s="688"/>
      <c r="E301" s="688"/>
      <c r="F301" s="688"/>
      <c r="G301" s="688"/>
      <c r="H301" s="70"/>
      <c r="I301" s="70"/>
      <c r="J301" s="47"/>
      <c r="K301" s="44"/>
      <c r="L301" s="44"/>
      <c r="M301" s="44"/>
      <c r="N301" s="73"/>
      <c r="O301" s="49" t="s">
        <v>489</v>
      </c>
    </row>
    <row r="302" spans="1:15" ht="9" customHeight="1" x14ac:dyDescent="0.25">
      <c r="A302" s="69" t="s">
        <v>442</v>
      </c>
      <c r="B302" s="775"/>
      <c r="C302" s="688"/>
      <c r="D302" s="688"/>
      <c r="E302" s="688"/>
      <c r="F302" s="688"/>
      <c r="G302" s="688"/>
      <c r="H302" s="70"/>
      <c r="I302" s="70"/>
      <c r="J302" s="47"/>
      <c r="K302" s="44"/>
      <c r="L302" s="44"/>
      <c r="M302" s="44"/>
      <c r="N302" s="73"/>
      <c r="O302" s="49" t="s">
        <v>489</v>
      </c>
    </row>
    <row r="303" spans="1:15" ht="9" customHeight="1" x14ac:dyDescent="0.25">
      <c r="A303" s="69" t="s">
        <v>443</v>
      </c>
      <c r="B303" s="775"/>
      <c r="C303" s="688"/>
      <c r="D303" s="688"/>
      <c r="E303" s="688"/>
      <c r="F303" s="688"/>
      <c r="G303" s="688"/>
      <c r="H303" s="70"/>
      <c r="I303" s="70"/>
      <c r="J303" s="47"/>
      <c r="K303" s="44"/>
      <c r="L303" s="44"/>
      <c r="M303" s="44"/>
      <c r="N303" s="75"/>
      <c r="O303" s="49" t="s">
        <v>489</v>
      </c>
    </row>
    <row r="304" spans="1:15" ht="9" customHeight="1" x14ac:dyDescent="0.25">
      <c r="A304" s="69" t="s">
        <v>445</v>
      </c>
      <c r="B304" s="775"/>
      <c r="C304" s="688"/>
      <c r="D304" s="688"/>
      <c r="E304" s="688"/>
      <c r="F304" s="688"/>
      <c r="G304" s="688"/>
      <c r="H304" s="46"/>
      <c r="I304" s="70"/>
      <c r="J304" s="47"/>
      <c r="K304" s="44"/>
      <c r="L304" s="44"/>
      <c r="M304" s="44"/>
      <c r="N304" s="71"/>
      <c r="O304" s="49" t="s">
        <v>489</v>
      </c>
    </row>
    <row r="305" spans="1:15" ht="9" customHeight="1" x14ac:dyDescent="0.25">
      <c r="A305" s="69" t="s">
        <v>446</v>
      </c>
      <c r="B305" s="775"/>
      <c r="C305" s="688"/>
      <c r="D305" s="688"/>
      <c r="E305" s="688"/>
      <c r="F305" s="688"/>
      <c r="G305" s="688"/>
      <c r="H305" s="46"/>
      <c r="I305" s="70"/>
      <c r="J305" s="47"/>
      <c r="K305" s="44"/>
      <c r="L305" s="44"/>
      <c r="M305" s="44"/>
      <c r="N305" s="71"/>
      <c r="O305" s="49" t="s">
        <v>489</v>
      </c>
    </row>
    <row r="306" spans="1:15" ht="9" customHeight="1" x14ac:dyDescent="0.25">
      <c r="A306" s="69" t="s">
        <v>448</v>
      </c>
      <c r="B306" s="775"/>
      <c r="C306" s="744" t="s">
        <v>475</v>
      </c>
      <c r="D306" s="744" t="s">
        <v>476</v>
      </c>
      <c r="E306" s="744" t="s">
        <v>609</v>
      </c>
      <c r="F306" s="744">
        <v>100</v>
      </c>
      <c r="G306" s="744">
        <v>1000</v>
      </c>
      <c r="H306" s="53"/>
      <c r="I306" s="62"/>
      <c r="J306" s="47"/>
      <c r="K306" s="44"/>
      <c r="L306" s="44"/>
      <c r="M306" s="44"/>
      <c r="N306" s="71"/>
      <c r="O306" s="49" t="s">
        <v>489</v>
      </c>
    </row>
    <row r="307" spans="1:15" ht="9" customHeight="1" x14ac:dyDescent="0.25">
      <c r="A307" s="69" t="s">
        <v>449</v>
      </c>
      <c r="B307" s="775"/>
      <c r="C307" s="688"/>
      <c r="D307" s="688"/>
      <c r="E307" s="688"/>
      <c r="F307" s="688"/>
      <c r="G307" s="688"/>
      <c r="H307" s="53"/>
      <c r="I307" s="62"/>
      <c r="J307" s="47"/>
      <c r="K307" s="44"/>
      <c r="L307" s="44"/>
      <c r="M307" s="44"/>
      <c r="N307" s="71"/>
      <c r="O307" s="49" t="s">
        <v>489</v>
      </c>
    </row>
    <row r="308" spans="1:15" ht="9" customHeight="1" x14ac:dyDescent="0.25">
      <c r="A308" s="69" t="s">
        <v>450</v>
      </c>
      <c r="B308" s="775"/>
      <c r="C308" s="688"/>
      <c r="D308" s="688"/>
      <c r="E308" s="688"/>
      <c r="F308" s="688"/>
      <c r="G308" s="688"/>
      <c r="H308" s="53"/>
      <c r="I308" s="62"/>
      <c r="J308" s="47"/>
      <c r="K308" s="44"/>
      <c r="L308" s="44"/>
      <c r="M308" s="44"/>
      <c r="N308" s="71"/>
      <c r="O308" s="49" t="s">
        <v>489</v>
      </c>
    </row>
    <row r="309" spans="1:15" ht="9" customHeight="1" x14ac:dyDescent="0.25">
      <c r="A309" s="69" t="s">
        <v>451</v>
      </c>
      <c r="B309" s="775"/>
      <c r="C309" s="688"/>
      <c r="D309" s="688"/>
      <c r="E309" s="688"/>
      <c r="F309" s="688"/>
      <c r="G309" s="688"/>
      <c r="H309" s="53"/>
      <c r="I309" s="62"/>
      <c r="J309" s="47"/>
      <c r="K309" s="44"/>
      <c r="L309" s="44"/>
      <c r="M309" s="44"/>
      <c r="N309" s="72"/>
      <c r="O309" s="49" t="s">
        <v>489</v>
      </c>
    </row>
    <row r="310" spans="1:15" ht="9" customHeight="1" x14ac:dyDescent="0.25">
      <c r="A310" s="69" t="s">
        <v>452</v>
      </c>
      <c r="B310" s="775"/>
      <c r="C310" s="688"/>
      <c r="D310" s="688"/>
      <c r="E310" s="688"/>
      <c r="F310" s="688"/>
      <c r="G310" s="688"/>
      <c r="H310" s="53"/>
      <c r="I310" s="62"/>
      <c r="J310" s="47"/>
      <c r="K310" s="44"/>
      <c r="L310" s="44"/>
      <c r="M310" s="44"/>
      <c r="N310" s="71"/>
      <c r="O310" s="49" t="s">
        <v>489</v>
      </c>
    </row>
    <row r="311" spans="1:15" ht="9" customHeight="1" x14ac:dyDescent="0.25">
      <c r="A311" s="69" t="s">
        <v>453</v>
      </c>
      <c r="B311" s="775"/>
      <c r="C311" s="688"/>
      <c r="D311" s="688"/>
      <c r="E311" s="688"/>
      <c r="F311" s="688"/>
      <c r="G311" s="688"/>
      <c r="H311" s="53"/>
      <c r="I311" s="62"/>
      <c r="J311" s="47"/>
      <c r="K311" s="44"/>
      <c r="L311" s="44"/>
      <c r="M311" s="44"/>
      <c r="N311" s="71"/>
      <c r="O311" s="49" t="s">
        <v>489</v>
      </c>
    </row>
    <row r="312" spans="1:15" ht="9" customHeight="1" x14ac:dyDescent="0.25">
      <c r="A312" s="69" t="s">
        <v>440</v>
      </c>
      <c r="B312" s="775"/>
      <c r="C312" s="688"/>
      <c r="D312" s="688"/>
      <c r="E312" s="688"/>
      <c r="F312" s="688"/>
      <c r="G312" s="688"/>
      <c r="H312" s="53"/>
      <c r="I312" s="62"/>
      <c r="J312" s="47"/>
      <c r="K312" s="44"/>
      <c r="L312" s="44"/>
      <c r="M312" s="44"/>
      <c r="N312" s="72"/>
      <c r="O312" s="49" t="s">
        <v>489</v>
      </c>
    </row>
    <row r="313" spans="1:15" ht="9" customHeight="1" x14ac:dyDescent="0.25">
      <c r="A313" s="69" t="s">
        <v>441</v>
      </c>
      <c r="B313" s="775"/>
      <c r="C313" s="688"/>
      <c r="D313" s="688"/>
      <c r="E313" s="688"/>
      <c r="F313" s="688"/>
      <c r="G313" s="688"/>
      <c r="H313" s="53"/>
      <c r="I313" s="62"/>
      <c r="J313" s="47"/>
      <c r="K313" s="44"/>
      <c r="L313" s="44"/>
      <c r="M313" s="44"/>
      <c r="N313" s="72"/>
      <c r="O313" s="49" t="s">
        <v>489</v>
      </c>
    </row>
    <row r="314" spans="1:15" ht="9" customHeight="1" x14ac:dyDescent="0.25">
      <c r="A314" s="69" t="s">
        <v>442</v>
      </c>
      <c r="B314" s="775"/>
      <c r="C314" s="688"/>
      <c r="D314" s="688"/>
      <c r="E314" s="688"/>
      <c r="F314" s="688"/>
      <c r="G314" s="688"/>
      <c r="H314" s="53"/>
      <c r="I314" s="62"/>
      <c r="J314" s="47"/>
      <c r="K314" s="44"/>
      <c r="L314" s="44"/>
      <c r="M314" s="44"/>
      <c r="N314" s="72"/>
      <c r="O314" s="49" t="s">
        <v>489</v>
      </c>
    </row>
    <row r="315" spans="1:15" ht="9" customHeight="1" x14ac:dyDescent="0.25">
      <c r="A315" s="69" t="s">
        <v>443</v>
      </c>
      <c r="B315" s="775"/>
      <c r="C315" s="688"/>
      <c r="D315" s="688"/>
      <c r="E315" s="688"/>
      <c r="F315" s="688"/>
      <c r="G315" s="688"/>
      <c r="H315" s="44"/>
      <c r="I315" s="62"/>
      <c r="J315" s="47"/>
      <c r="K315" s="44"/>
      <c r="L315" s="44"/>
      <c r="M315" s="44"/>
      <c r="N315" s="107"/>
      <c r="O315" s="49" t="s">
        <v>489</v>
      </c>
    </row>
    <row r="316" spans="1:15" ht="9" customHeight="1" x14ac:dyDescent="0.25">
      <c r="A316" s="69" t="s">
        <v>445</v>
      </c>
      <c r="B316" s="775"/>
      <c r="C316" s="688"/>
      <c r="D316" s="688"/>
      <c r="E316" s="688"/>
      <c r="F316" s="688"/>
      <c r="G316" s="688"/>
      <c r="H316" s="44"/>
      <c r="I316" s="62"/>
      <c r="J316" s="47"/>
      <c r="K316" s="44"/>
      <c r="L316" s="44"/>
      <c r="M316" s="44"/>
      <c r="N316" s="71"/>
      <c r="O316" s="49" t="s">
        <v>489</v>
      </c>
    </row>
    <row r="317" spans="1:15" ht="9" customHeight="1" x14ac:dyDescent="0.25">
      <c r="A317" s="69" t="s">
        <v>446</v>
      </c>
      <c r="B317" s="775"/>
      <c r="C317" s="688"/>
      <c r="D317" s="688"/>
      <c r="E317" s="688"/>
      <c r="F317" s="688"/>
      <c r="G317" s="688"/>
      <c r="H317" s="44"/>
      <c r="I317" s="62"/>
      <c r="J317" s="47"/>
      <c r="K317" s="44"/>
      <c r="L317" s="44"/>
      <c r="M317" s="44"/>
      <c r="N317" s="71"/>
      <c r="O317" s="49" t="s">
        <v>489</v>
      </c>
    </row>
    <row r="318" spans="1:15" x14ac:dyDescent="0.25">
      <c r="A318" s="69" t="s">
        <v>448</v>
      </c>
      <c r="B318" s="775"/>
      <c r="C318" s="744" t="s">
        <v>478</v>
      </c>
      <c r="D318" s="744" t="s">
        <v>479</v>
      </c>
      <c r="E318" s="744" t="s">
        <v>609</v>
      </c>
      <c r="F318" s="744">
        <v>100</v>
      </c>
      <c r="G318" s="744">
        <v>500</v>
      </c>
      <c r="H318" s="44">
        <v>21</v>
      </c>
      <c r="I318" s="62">
        <v>0</v>
      </c>
      <c r="J318" s="47">
        <f t="shared" ref="J318:J361" si="6">+I318/H318</f>
        <v>0</v>
      </c>
      <c r="K318" s="44"/>
      <c r="L318" s="44"/>
      <c r="M318" s="44" t="e">
        <v>#DIV/0!</v>
      </c>
      <c r="N318" s="71" t="s">
        <v>741</v>
      </c>
      <c r="O318" s="49" t="s">
        <v>489</v>
      </c>
    </row>
    <row r="319" spans="1:15" ht="18.600000000000001" customHeight="1" x14ac:dyDescent="0.25">
      <c r="A319" s="69" t="s">
        <v>449</v>
      </c>
      <c r="B319" s="775"/>
      <c r="C319" s="688"/>
      <c r="D319" s="688"/>
      <c r="E319" s="688"/>
      <c r="F319" s="688"/>
      <c r="G319" s="688"/>
      <c r="H319" s="44">
        <v>21</v>
      </c>
      <c r="I319" s="62">
        <v>0</v>
      </c>
      <c r="J319" s="47">
        <f t="shared" si="6"/>
        <v>0</v>
      </c>
      <c r="K319" s="44"/>
      <c r="L319" s="44"/>
      <c r="M319" s="44" t="e">
        <v>#DIV/0!</v>
      </c>
      <c r="N319" s="74" t="s">
        <v>749</v>
      </c>
      <c r="O319" s="49" t="s">
        <v>489</v>
      </c>
    </row>
    <row r="320" spans="1:15" ht="18.399999999999999" customHeight="1" x14ac:dyDescent="0.25">
      <c r="A320" s="69" t="s">
        <v>450</v>
      </c>
      <c r="B320" s="775"/>
      <c r="C320" s="688"/>
      <c r="D320" s="688"/>
      <c r="E320" s="688"/>
      <c r="F320" s="688"/>
      <c r="G320" s="688"/>
      <c r="H320" s="44">
        <v>21</v>
      </c>
      <c r="I320" s="62">
        <f>+INVERSIÓN!EQ31</f>
        <v>21</v>
      </c>
      <c r="J320" s="47">
        <f t="shared" ref="J320" si="7">+I320/H320</f>
        <v>1</v>
      </c>
      <c r="K320" s="44"/>
      <c r="L320" s="44"/>
      <c r="M320" s="44" t="e">
        <v>#DIV/0!</v>
      </c>
      <c r="N320" s="74" t="s">
        <v>753</v>
      </c>
      <c r="O320" s="49" t="s">
        <v>489</v>
      </c>
    </row>
    <row r="321" spans="1:15" ht="19.149999999999999" customHeight="1" x14ac:dyDescent="0.25">
      <c r="A321" s="69" t="s">
        <v>451</v>
      </c>
      <c r="B321" s="775"/>
      <c r="C321" s="688"/>
      <c r="D321" s="688"/>
      <c r="E321" s="688"/>
      <c r="F321" s="688"/>
      <c r="G321" s="688"/>
      <c r="H321" s="44">
        <v>21</v>
      </c>
      <c r="I321" s="62">
        <v>21</v>
      </c>
      <c r="J321" s="47">
        <v>1</v>
      </c>
      <c r="K321" s="44"/>
      <c r="L321" s="44"/>
      <c r="M321" s="44"/>
      <c r="N321" s="73" t="s">
        <v>754</v>
      </c>
      <c r="O321" s="49" t="s">
        <v>489</v>
      </c>
    </row>
    <row r="322" spans="1:15" x14ac:dyDescent="0.25">
      <c r="A322" s="69" t="s">
        <v>452</v>
      </c>
      <c r="B322" s="775"/>
      <c r="C322" s="688"/>
      <c r="D322" s="688"/>
      <c r="E322" s="688"/>
      <c r="F322" s="688"/>
      <c r="G322" s="688"/>
      <c r="H322" s="44">
        <v>21</v>
      </c>
      <c r="I322" s="62">
        <v>21</v>
      </c>
      <c r="J322" s="47">
        <v>1</v>
      </c>
      <c r="K322" s="44"/>
      <c r="L322" s="44"/>
      <c r="M322" s="44"/>
      <c r="N322" s="71" t="s">
        <v>754</v>
      </c>
      <c r="O322" s="49" t="s">
        <v>489</v>
      </c>
    </row>
    <row r="323" spans="1:15" x14ac:dyDescent="0.25">
      <c r="A323" s="69" t="s">
        <v>453</v>
      </c>
      <c r="B323" s="775"/>
      <c r="C323" s="688"/>
      <c r="D323" s="688"/>
      <c r="E323" s="688"/>
      <c r="F323" s="688"/>
      <c r="G323" s="688"/>
      <c r="H323" s="44"/>
      <c r="I323" s="62"/>
      <c r="J323" s="47"/>
      <c r="K323" s="44"/>
      <c r="L323" s="44"/>
      <c r="M323" s="44"/>
      <c r="N323" s="71"/>
      <c r="O323" s="49" t="s">
        <v>489</v>
      </c>
    </row>
    <row r="324" spans="1:15" x14ac:dyDescent="0.25">
      <c r="A324" s="69" t="s">
        <v>440</v>
      </c>
      <c r="B324" s="775"/>
      <c r="C324" s="688"/>
      <c r="D324" s="688"/>
      <c r="E324" s="688"/>
      <c r="F324" s="688"/>
      <c r="G324" s="688"/>
      <c r="H324" s="44"/>
      <c r="I324" s="64"/>
      <c r="J324" s="47" t="e">
        <f t="shared" si="6"/>
        <v>#DIV/0!</v>
      </c>
      <c r="K324" s="44"/>
      <c r="L324" s="44"/>
      <c r="M324" s="44" t="e">
        <v>#DIV/0!</v>
      </c>
      <c r="N324" s="74"/>
      <c r="O324" s="57" t="s">
        <v>489</v>
      </c>
    </row>
    <row r="325" spans="1:15" x14ac:dyDescent="0.25">
      <c r="A325" s="69" t="s">
        <v>441</v>
      </c>
      <c r="B325" s="775"/>
      <c r="C325" s="688"/>
      <c r="D325" s="688"/>
      <c r="E325" s="688"/>
      <c r="F325" s="688"/>
      <c r="G325" s="688"/>
      <c r="H325" s="44"/>
      <c r="I325" s="60"/>
      <c r="J325" s="47" t="e">
        <f t="shared" si="6"/>
        <v>#DIV/0!</v>
      </c>
      <c r="K325" s="44"/>
      <c r="L325" s="44"/>
      <c r="M325" s="44" t="e">
        <v>#DIV/0!</v>
      </c>
      <c r="N325" s="74"/>
      <c r="O325" s="49" t="s">
        <v>489</v>
      </c>
    </row>
    <row r="326" spans="1:15" x14ac:dyDescent="0.25">
      <c r="A326" s="69" t="s">
        <v>442</v>
      </c>
      <c r="B326" s="775"/>
      <c r="C326" s="688"/>
      <c r="D326" s="688"/>
      <c r="E326" s="688"/>
      <c r="F326" s="688"/>
      <c r="G326" s="688"/>
      <c r="H326" s="44"/>
      <c r="I326" s="60"/>
      <c r="J326" s="47" t="e">
        <f t="shared" si="6"/>
        <v>#DIV/0!</v>
      </c>
      <c r="K326" s="44"/>
      <c r="L326" s="44"/>
      <c r="M326" s="44" t="e">
        <v>#DIV/0!</v>
      </c>
      <c r="N326" s="73"/>
      <c r="O326" s="49" t="s">
        <v>489</v>
      </c>
    </row>
    <row r="327" spans="1:15" x14ac:dyDescent="0.25">
      <c r="A327" s="69" t="s">
        <v>443</v>
      </c>
      <c r="B327" s="775"/>
      <c r="C327" s="688"/>
      <c r="D327" s="688"/>
      <c r="E327" s="688"/>
      <c r="F327" s="688"/>
      <c r="G327" s="688"/>
      <c r="H327" s="44"/>
      <c r="I327" s="60"/>
      <c r="J327" s="47" t="e">
        <f t="shared" si="6"/>
        <v>#DIV/0!</v>
      </c>
      <c r="K327" s="44"/>
      <c r="L327" s="44"/>
      <c r="M327" s="44" t="e">
        <v>#DIV/0!</v>
      </c>
      <c r="N327" s="73"/>
      <c r="O327" s="49" t="s">
        <v>489</v>
      </c>
    </row>
    <row r="328" spans="1:15" x14ac:dyDescent="0.25">
      <c r="A328" s="69" t="s">
        <v>445</v>
      </c>
      <c r="B328" s="775"/>
      <c r="C328" s="688"/>
      <c r="D328" s="688"/>
      <c r="E328" s="688"/>
      <c r="F328" s="688"/>
      <c r="G328" s="688"/>
      <c r="H328" s="44"/>
      <c r="I328" s="60"/>
      <c r="J328" s="47" t="e">
        <f t="shared" si="6"/>
        <v>#DIV/0!</v>
      </c>
      <c r="K328" s="44"/>
      <c r="L328" s="44"/>
      <c r="M328" s="44" t="e">
        <v>#DIV/0!</v>
      </c>
      <c r="N328" s="74"/>
      <c r="O328" s="49" t="s">
        <v>489</v>
      </c>
    </row>
    <row r="329" spans="1:15" x14ac:dyDescent="0.25">
      <c r="A329" s="69" t="s">
        <v>446</v>
      </c>
      <c r="B329" s="775"/>
      <c r="C329" s="688"/>
      <c r="D329" s="688"/>
      <c r="E329" s="688"/>
      <c r="F329" s="688"/>
      <c r="G329" s="688"/>
      <c r="H329" s="44"/>
      <c r="I329" s="62"/>
      <c r="J329" s="47" t="e">
        <f t="shared" si="6"/>
        <v>#DIV/0!</v>
      </c>
      <c r="K329" s="44"/>
      <c r="L329" s="44"/>
      <c r="M329" s="44" t="e">
        <v>#DIV/0!</v>
      </c>
      <c r="N329" s="74"/>
      <c r="O329" s="49" t="s">
        <v>489</v>
      </c>
    </row>
    <row r="330" spans="1:15" ht="9" customHeight="1" x14ac:dyDescent="0.25">
      <c r="A330" s="69" t="s">
        <v>448</v>
      </c>
      <c r="B330" s="750" t="s">
        <v>480</v>
      </c>
      <c r="C330" s="744" t="s">
        <v>481</v>
      </c>
      <c r="D330" s="744" t="s">
        <v>523</v>
      </c>
      <c r="E330" s="744" t="s">
        <v>706</v>
      </c>
      <c r="F330" s="744">
        <v>100</v>
      </c>
      <c r="G330" s="744">
        <v>1</v>
      </c>
      <c r="H330" s="53"/>
      <c r="I330" s="62"/>
      <c r="J330" s="47"/>
      <c r="K330" s="44"/>
      <c r="L330" s="44"/>
      <c r="M330" s="44"/>
      <c r="N330" s="71"/>
      <c r="O330" s="49" t="s">
        <v>489</v>
      </c>
    </row>
    <row r="331" spans="1:15" ht="9" customHeight="1" x14ac:dyDescent="0.25">
      <c r="A331" s="69" t="s">
        <v>449</v>
      </c>
      <c r="B331" s="751"/>
      <c r="C331" s="688"/>
      <c r="D331" s="688"/>
      <c r="E331" s="688"/>
      <c r="F331" s="688"/>
      <c r="G331" s="688"/>
      <c r="H331" s="44"/>
      <c r="I331" s="66"/>
      <c r="J331" s="47"/>
      <c r="K331" s="44"/>
      <c r="L331" s="44"/>
      <c r="M331" s="44"/>
      <c r="N331" s="71"/>
      <c r="O331" s="49" t="s">
        <v>489</v>
      </c>
    </row>
    <row r="332" spans="1:15" ht="9" customHeight="1" x14ac:dyDescent="0.25">
      <c r="A332" s="69" t="s">
        <v>450</v>
      </c>
      <c r="B332" s="751"/>
      <c r="C332" s="688"/>
      <c r="D332" s="688"/>
      <c r="E332" s="688"/>
      <c r="F332" s="688"/>
      <c r="G332" s="688"/>
      <c r="H332" s="44"/>
      <c r="I332" s="66"/>
      <c r="J332" s="47"/>
      <c r="K332" s="44"/>
      <c r="L332" s="44"/>
      <c r="M332" s="44"/>
      <c r="N332" s="71"/>
      <c r="O332" s="49" t="s">
        <v>489</v>
      </c>
    </row>
    <row r="333" spans="1:15" ht="9" customHeight="1" x14ac:dyDescent="0.25">
      <c r="A333" s="69" t="s">
        <v>451</v>
      </c>
      <c r="B333" s="751"/>
      <c r="C333" s="688"/>
      <c r="D333" s="688"/>
      <c r="E333" s="688"/>
      <c r="F333" s="688"/>
      <c r="G333" s="688"/>
      <c r="H333" s="44"/>
      <c r="I333" s="66"/>
      <c r="J333" s="47"/>
      <c r="K333" s="44"/>
      <c r="L333" s="44"/>
      <c r="M333" s="44"/>
      <c r="N333" s="72"/>
      <c r="O333" s="49" t="s">
        <v>489</v>
      </c>
    </row>
    <row r="334" spans="1:15" ht="9" customHeight="1" x14ac:dyDescent="0.25">
      <c r="A334" s="69" t="s">
        <v>452</v>
      </c>
      <c r="B334" s="751"/>
      <c r="C334" s="688"/>
      <c r="D334" s="688"/>
      <c r="E334" s="688"/>
      <c r="F334" s="688"/>
      <c r="G334" s="688"/>
      <c r="H334" s="44"/>
      <c r="I334" s="66"/>
      <c r="J334" s="47"/>
      <c r="K334" s="44"/>
      <c r="L334" s="44"/>
      <c r="M334" s="44"/>
      <c r="N334" s="71"/>
      <c r="O334" s="49" t="s">
        <v>489</v>
      </c>
    </row>
    <row r="335" spans="1:15" ht="9" customHeight="1" x14ac:dyDescent="0.25">
      <c r="A335" s="69" t="s">
        <v>453</v>
      </c>
      <c r="B335" s="751"/>
      <c r="C335" s="688"/>
      <c r="D335" s="688"/>
      <c r="E335" s="688"/>
      <c r="F335" s="688"/>
      <c r="G335" s="688"/>
      <c r="H335" s="44"/>
      <c r="I335" s="66"/>
      <c r="J335" s="47"/>
      <c r="K335" s="44"/>
      <c r="L335" s="44"/>
      <c r="M335" s="44"/>
      <c r="N335" s="71"/>
      <c r="O335" s="49" t="s">
        <v>489</v>
      </c>
    </row>
    <row r="336" spans="1:15" ht="9" customHeight="1" x14ac:dyDescent="0.25">
      <c r="A336" s="69" t="s">
        <v>440</v>
      </c>
      <c r="B336" s="751"/>
      <c r="C336" s="688"/>
      <c r="D336" s="688"/>
      <c r="E336" s="688"/>
      <c r="F336" s="688"/>
      <c r="G336" s="688"/>
      <c r="H336" s="44"/>
      <c r="I336" s="66"/>
      <c r="J336" s="47"/>
      <c r="K336" s="44"/>
      <c r="L336" s="44"/>
      <c r="M336" s="44"/>
      <c r="N336" s="73"/>
      <c r="O336" s="49" t="s">
        <v>489</v>
      </c>
    </row>
    <row r="337" spans="1:15" ht="9" customHeight="1" x14ac:dyDescent="0.25">
      <c r="A337" s="69" t="s">
        <v>441</v>
      </c>
      <c r="B337" s="751"/>
      <c r="C337" s="688"/>
      <c r="D337" s="688"/>
      <c r="E337" s="688"/>
      <c r="F337" s="688"/>
      <c r="G337" s="688"/>
      <c r="H337" s="44"/>
      <c r="I337" s="67"/>
      <c r="J337" s="47"/>
      <c r="K337" s="44"/>
      <c r="L337" s="44"/>
      <c r="M337" s="44"/>
      <c r="N337" s="73"/>
      <c r="O337" s="49" t="s">
        <v>489</v>
      </c>
    </row>
    <row r="338" spans="1:15" ht="9" customHeight="1" x14ac:dyDescent="0.25">
      <c r="A338" s="69" t="s">
        <v>442</v>
      </c>
      <c r="B338" s="751"/>
      <c r="C338" s="688"/>
      <c r="D338" s="688"/>
      <c r="E338" s="688"/>
      <c r="F338" s="688"/>
      <c r="G338" s="688"/>
      <c r="H338" s="44"/>
      <c r="I338" s="67"/>
      <c r="J338" s="47"/>
      <c r="K338" s="44"/>
      <c r="L338" s="44"/>
      <c r="M338" s="44"/>
      <c r="N338" s="73"/>
      <c r="O338" s="49" t="s">
        <v>489</v>
      </c>
    </row>
    <row r="339" spans="1:15" ht="9" customHeight="1" x14ac:dyDescent="0.25">
      <c r="A339" s="69" t="s">
        <v>443</v>
      </c>
      <c r="B339" s="751"/>
      <c r="C339" s="688"/>
      <c r="D339" s="688"/>
      <c r="E339" s="688"/>
      <c r="F339" s="688"/>
      <c r="G339" s="688"/>
      <c r="H339" s="44"/>
      <c r="I339" s="66"/>
      <c r="J339" s="47"/>
      <c r="K339" s="44"/>
      <c r="L339" s="44"/>
      <c r="M339" s="44"/>
      <c r="N339" s="73"/>
      <c r="O339" s="49" t="s">
        <v>489</v>
      </c>
    </row>
    <row r="340" spans="1:15" ht="9" customHeight="1" x14ac:dyDescent="0.25">
      <c r="A340" s="69" t="s">
        <v>445</v>
      </c>
      <c r="B340" s="751"/>
      <c r="C340" s="688"/>
      <c r="D340" s="688"/>
      <c r="E340" s="688"/>
      <c r="F340" s="688"/>
      <c r="G340" s="688"/>
      <c r="H340" s="44"/>
      <c r="I340" s="66"/>
      <c r="J340" s="47"/>
      <c r="K340" s="44"/>
      <c r="L340" s="44"/>
      <c r="M340" s="44"/>
      <c r="N340" s="72"/>
      <c r="O340" s="49" t="s">
        <v>489</v>
      </c>
    </row>
    <row r="341" spans="1:15" ht="9" customHeight="1" x14ac:dyDescent="0.25">
      <c r="A341" s="69" t="s">
        <v>446</v>
      </c>
      <c r="B341" s="751"/>
      <c r="C341" s="688"/>
      <c r="D341" s="688"/>
      <c r="E341" s="688"/>
      <c r="F341" s="688"/>
      <c r="G341" s="688"/>
      <c r="H341" s="44"/>
      <c r="I341" s="62"/>
      <c r="J341" s="47"/>
      <c r="K341" s="44"/>
      <c r="L341" s="44"/>
      <c r="M341" s="44"/>
      <c r="N341" s="76"/>
      <c r="O341" s="49" t="s">
        <v>489</v>
      </c>
    </row>
    <row r="342" spans="1:15" ht="9" customHeight="1" x14ac:dyDescent="0.25">
      <c r="A342" s="69" t="s">
        <v>448</v>
      </c>
      <c r="B342" s="751"/>
      <c r="C342" s="744" t="s">
        <v>535</v>
      </c>
      <c r="D342" s="744" t="s">
        <v>536</v>
      </c>
      <c r="E342" s="744" t="s">
        <v>707</v>
      </c>
      <c r="F342" s="744">
        <v>100</v>
      </c>
      <c r="G342" s="744">
        <v>1000</v>
      </c>
      <c r="H342" s="53"/>
      <c r="I342" s="62"/>
      <c r="J342" s="47"/>
      <c r="K342" s="44"/>
      <c r="L342" s="44"/>
      <c r="M342" s="44"/>
      <c r="N342" s="71"/>
      <c r="O342" s="49" t="s">
        <v>491</v>
      </c>
    </row>
    <row r="343" spans="1:15" ht="9" customHeight="1" x14ac:dyDescent="0.25">
      <c r="A343" s="69" t="s">
        <v>449</v>
      </c>
      <c r="B343" s="751"/>
      <c r="C343" s="688"/>
      <c r="D343" s="688"/>
      <c r="E343" s="688"/>
      <c r="F343" s="688"/>
      <c r="G343" s="688"/>
      <c r="H343" s="44"/>
      <c r="I343" s="62"/>
      <c r="J343" s="47"/>
      <c r="K343" s="44"/>
      <c r="L343" s="44"/>
      <c r="M343" s="44"/>
      <c r="N343" s="71"/>
      <c r="O343" s="49" t="s">
        <v>489</v>
      </c>
    </row>
    <row r="344" spans="1:15" ht="9" customHeight="1" x14ac:dyDescent="0.25">
      <c r="A344" s="69" t="s">
        <v>450</v>
      </c>
      <c r="B344" s="751"/>
      <c r="C344" s="688"/>
      <c r="D344" s="688"/>
      <c r="E344" s="688"/>
      <c r="F344" s="688"/>
      <c r="G344" s="688"/>
      <c r="H344" s="44"/>
      <c r="I344" s="62"/>
      <c r="J344" s="47"/>
      <c r="K344" s="44"/>
      <c r="L344" s="44"/>
      <c r="M344" s="44"/>
      <c r="N344" s="71"/>
      <c r="O344" s="49" t="s">
        <v>489</v>
      </c>
    </row>
    <row r="345" spans="1:15" ht="9" customHeight="1" x14ac:dyDescent="0.25">
      <c r="A345" s="69" t="s">
        <v>451</v>
      </c>
      <c r="B345" s="751"/>
      <c r="C345" s="688"/>
      <c r="D345" s="688"/>
      <c r="E345" s="688"/>
      <c r="F345" s="688"/>
      <c r="G345" s="688"/>
      <c r="H345" s="44"/>
      <c r="I345" s="62"/>
      <c r="J345" s="47"/>
      <c r="K345" s="44"/>
      <c r="L345" s="44"/>
      <c r="M345" s="44"/>
      <c r="N345" s="72"/>
      <c r="O345" s="49" t="s">
        <v>489</v>
      </c>
    </row>
    <row r="346" spans="1:15" ht="9" customHeight="1" x14ac:dyDescent="0.25">
      <c r="A346" s="69" t="s">
        <v>452</v>
      </c>
      <c r="B346" s="751"/>
      <c r="C346" s="688"/>
      <c r="D346" s="688"/>
      <c r="E346" s="688"/>
      <c r="F346" s="688"/>
      <c r="G346" s="688"/>
      <c r="H346" s="53"/>
      <c r="I346" s="62"/>
      <c r="J346" s="47"/>
      <c r="K346" s="44"/>
      <c r="L346" s="44"/>
      <c r="M346" s="44"/>
      <c r="N346" s="71"/>
      <c r="O346" s="49" t="s">
        <v>489</v>
      </c>
    </row>
    <row r="347" spans="1:15" ht="9" customHeight="1" x14ac:dyDescent="0.25">
      <c r="A347" s="69" t="s">
        <v>453</v>
      </c>
      <c r="B347" s="751"/>
      <c r="C347" s="688"/>
      <c r="D347" s="688"/>
      <c r="E347" s="688"/>
      <c r="F347" s="688"/>
      <c r="G347" s="688"/>
      <c r="H347" s="53"/>
      <c r="I347" s="62"/>
      <c r="J347" s="47"/>
      <c r="K347" s="44"/>
      <c r="L347" s="44"/>
      <c r="M347" s="44"/>
      <c r="N347" s="71"/>
      <c r="O347" s="49" t="s">
        <v>489</v>
      </c>
    </row>
    <row r="348" spans="1:15" ht="9" customHeight="1" x14ac:dyDescent="0.25">
      <c r="A348" s="69" t="s">
        <v>440</v>
      </c>
      <c r="B348" s="751"/>
      <c r="C348" s="688"/>
      <c r="D348" s="688"/>
      <c r="E348" s="688"/>
      <c r="F348" s="688"/>
      <c r="G348" s="688"/>
      <c r="H348" s="53"/>
      <c r="I348" s="62"/>
      <c r="J348" s="47"/>
      <c r="K348" s="44"/>
      <c r="L348" s="44"/>
      <c r="M348" s="44"/>
      <c r="N348" s="73"/>
      <c r="O348" s="49" t="s">
        <v>489</v>
      </c>
    </row>
    <row r="349" spans="1:15" ht="9" customHeight="1" x14ac:dyDescent="0.25">
      <c r="A349" s="69" t="s">
        <v>441</v>
      </c>
      <c r="B349" s="751"/>
      <c r="C349" s="688"/>
      <c r="D349" s="688"/>
      <c r="E349" s="688"/>
      <c r="F349" s="688"/>
      <c r="G349" s="688"/>
      <c r="H349" s="53"/>
      <c r="I349" s="62"/>
      <c r="J349" s="47"/>
      <c r="K349" s="44"/>
      <c r="L349" s="44"/>
      <c r="M349" s="44"/>
      <c r="N349" s="74"/>
      <c r="O349" s="49" t="s">
        <v>489</v>
      </c>
    </row>
    <row r="350" spans="1:15" ht="9" customHeight="1" x14ac:dyDescent="0.25">
      <c r="A350" s="69" t="s">
        <v>442</v>
      </c>
      <c r="B350" s="751"/>
      <c r="C350" s="688"/>
      <c r="D350" s="688"/>
      <c r="E350" s="688"/>
      <c r="F350" s="688"/>
      <c r="G350" s="688"/>
      <c r="H350" s="44"/>
      <c r="I350" s="60"/>
      <c r="J350" s="47"/>
      <c r="K350" s="44"/>
      <c r="L350" s="44"/>
      <c r="M350" s="44"/>
      <c r="N350" s="72"/>
      <c r="O350" s="49" t="s">
        <v>489</v>
      </c>
    </row>
    <row r="351" spans="1:15" ht="9" customHeight="1" x14ac:dyDescent="0.25">
      <c r="A351" s="69" t="s">
        <v>443</v>
      </c>
      <c r="B351" s="751"/>
      <c r="C351" s="688"/>
      <c r="D351" s="688"/>
      <c r="E351" s="688"/>
      <c r="F351" s="688"/>
      <c r="G351" s="688"/>
      <c r="H351" s="44"/>
      <c r="I351" s="62"/>
      <c r="J351" s="47"/>
      <c r="K351" s="44"/>
      <c r="L351" s="44"/>
      <c r="M351" s="44"/>
      <c r="N351" s="108"/>
      <c r="O351" s="49" t="s">
        <v>489</v>
      </c>
    </row>
    <row r="352" spans="1:15" ht="9" customHeight="1" x14ac:dyDescent="0.25">
      <c r="A352" s="69" t="s">
        <v>445</v>
      </c>
      <c r="B352" s="751"/>
      <c r="C352" s="688"/>
      <c r="D352" s="688"/>
      <c r="E352" s="688"/>
      <c r="F352" s="688"/>
      <c r="G352" s="688"/>
      <c r="H352" s="44"/>
      <c r="I352" s="62"/>
      <c r="J352" s="47"/>
      <c r="K352" s="44"/>
      <c r="L352" s="44"/>
      <c r="M352" s="44"/>
      <c r="N352" s="71"/>
      <c r="O352" s="49" t="s">
        <v>489</v>
      </c>
    </row>
    <row r="353" spans="1:15" ht="9" customHeight="1" thickBot="1" x14ac:dyDescent="0.3">
      <c r="A353" s="77" t="s">
        <v>446</v>
      </c>
      <c r="B353" s="751"/>
      <c r="C353" s="745"/>
      <c r="D353" s="745"/>
      <c r="E353" s="745"/>
      <c r="F353" s="745"/>
      <c r="G353" s="745"/>
      <c r="H353" s="78"/>
      <c r="I353" s="79"/>
      <c r="J353" s="80"/>
      <c r="K353" s="78"/>
      <c r="L353" s="78"/>
      <c r="M353" s="78"/>
      <c r="N353" s="81"/>
      <c r="O353" s="49" t="s">
        <v>489</v>
      </c>
    </row>
    <row r="354" spans="1:15" x14ac:dyDescent="0.25">
      <c r="A354" s="69" t="s">
        <v>448</v>
      </c>
      <c r="B354" s="751"/>
      <c r="C354" s="744" t="s">
        <v>535</v>
      </c>
      <c r="D354" s="744"/>
      <c r="E354" s="744" t="s">
        <v>177</v>
      </c>
      <c r="F354" s="744">
        <v>100</v>
      </c>
      <c r="G354" s="744">
        <v>1000</v>
      </c>
      <c r="H354" s="59">
        <v>1</v>
      </c>
      <c r="I354" s="128">
        <v>0.17</v>
      </c>
      <c r="J354" s="47">
        <v>0.17</v>
      </c>
      <c r="K354" s="44"/>
      <c r="L354" s="44"/>
      <c r="M354" s="377">
        <f>+J354/I354</f>
        <v>1</v>
      </c>
      <c r="N354" s="71" t="s">
        <v>740</v>
      </c>
      <c r="O354" s="49" t="s">
        <v>491</v>
      </c>
    </row>
    <row r="355" spans="1:15" x14ac:dyDescent="0.25">
      <c r="A355" s="69" t="s">
        <v>449</v>
      </c>
      <c r="B355" s="751"/>
      <c r="C355" s="688"/>
      <c r="D355" s="688"/>
      <c r="E355" s="688"/>
      <c r="F355" s="688"/>
      <c r="G355" s="688"/>
      <c r="H355" s="59">
        <v>1</v>
      </c>
      <c r="I355" s="128">
        <v>0.17</v>
      </c>
      <c r="J355" s="47">
        <v>0.17</v>
      </c>
      <c r="K355" s="44"/>
      <c r="L355" s="44"/>
      <c r="M355" s="377">
        <f t="shared" ref="M355:M358" si="8">+J355/I355</f>
        <v>1</v>
      </c>
      <c r="N355" s="71" t="s">
        <v>750</v>
      </c>
      <c r="O355" s="49" t="s">
        <v>489</v>
      </c>
    </row>
    <row r="356" spans="1:15" x14ac:dyDescent="0.25">
      <c r="A356" s="69" t="s">
        <v>450</v>
      </c>
      <c r="B356" s="751"/>
      <c r="C356" s="688"/>
      <c r="D356" s="688"/>
      <c r="E356" s="688"/>
      <c r="F356" s="688"/>
      <c r="G356" s="688"/>
      <c r="H356" s="59">
        <f>+INVERSIÓN!EP52</f>
        <v>1</v>
      </c>
      <c r="I356" s="128">
        <v>0.17</v>
      </c>
      <c r="J356" s="47">
        <v>0.17</v>
      </c>
      <c r="K356" s="44"/>
      <c r="L356" s="44"/>
      <c r="M356" s="377">
        <f t="shared" si="8"/>
        <v>1</v>
      </c>
      <c r="N356" s="71" t="s">
        <v>752</v>
      </c>
      <c r="O356" s="49" t="s">
        <v>489</v>
      </c>
    </row>
    <row r="357" spans="1:15" ht="18.75" customHeight="1" x14ac:dyDescent="0.25">
      <c r="A357" s="69" t="s">
        <v>451</v>
      </c>
      <c r="B357" s="751"/>
      <c r="C357" s="688"/>
      <c r="D357" s="688"/>
      <c r="E357" s="688"/>
      <c r="F357" s="688"/>
      <c r="G357" s="688"/>
      <c r="H357" s="59">
        <v>1</v>
      </c>
      <c r="I357" s="128">
        <v>0.17</v>
      </c>
      <c r="J357" s="47">
        <v>0.17</v>
      </c>
      <c r="K357" s="44"/>
      <c r="L357" s="44"/>
      <c r="M357" s="377">
        <f t="shared" si="8"/>
        <v>1</v>
      </c>
      <c r="N357" s="73" t="s">
        <v>756</v>
      </c>
      <c r="O357" s="49" t="s">
        <v>489</v>
      </c>
    </row>
    <row r="358" spans="1:15" ht="16.5" customHeight="1" x14ac:dyDescent="0.25">
      <c r="A358" s="69" t="s">
        <v>452</v>
      </c>
      <c r="B358" s="751"/>
      <c r="C358" s="688"/>
      <c r="D358" s="688"/>
      <c r="E358" s="688"/>
      <c r="F358" s="688"/>
      <c r="G358" s="688"/>
      <c r="H358" s="59">
        <v>1</v>
      </c>
      <c r="I358" s="128">
        <v>0.32</v>
      </c>
      <c r="J358" s="47">
        <v>0.17</v>
      </c>
      <c r="K358" s="44"/>
      <c r="L358" s="44"/>
      <c r="M358" s="377">
        <f t="shared" si="8"/>
        <v>0.53125</v>
      </c>
      <c r="N358" s="73" t="str">
        <f>+INVERSIÓN!EW52</f>
        <v>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v>
      </c>
      <c r="O358" s="49" t="s">
        <v>489</v>
      </c>
    </row>
    <row r="359" spans="1:15" x14ac:dyDescent="0.25">
      <c r="A359" s="69" t="s">
        <v>453</v>
      </c>
      <c r="B359" s="751"/>
      <c r="C359" s="688"/>
      <c r="D359" s="688"/>
      <c r="E359" s="688"/>
      <c r="F359" s="688"/>
      <c r="G359" s="688"/>
      <c r="H359" s="53"/>
      <c r="I359" s="62"/>
      <c r="J359" s="47" t="e">
        <f t="shared" si="6"/>
        <v>#DIV/0!</v>
      </c>
      <c r="K359" s="44"/>
      <c r="L359" s="44"/>
      <c r="M359" s="44" t="e">
        <v>#DIV/0!</v>
      </c>
      <c r="N359" s="71"/>
      <c r="O359" s="49" t="s">
        <v>489</v>
      </c>
    </row>
    <row r="360" spans="1:15" x14ac:dyDescent="0.25">
      <c r="A360" s="69" t="s">
        <v>440</v>
      </c>
      <c r="B360" s="751"/>
      <c r="C360" s="688"/>
      <c r="D360" s="688"/>
      <c r="E360" s="688"/>
      <c r="F360" s="688"/>
      <c r="G360" s="688"/>
      <c r="H360" s="53"/>
      <c r="I360" s="62"/>
      <c r="J360" s="47" t="e">
        <f t="shared" si="6"/>
        <v>#DIV/0!</v>
      </c>
      <c r="K360" s="44"/>
      <c r="L360" s="44"/>
      <c r="M360" s="44" t="e">
        <v>#DIV/0!</v>
      </c>
      <c r="N360" s="73"/>
      <c r="O360" s="49" t="s">
        <v>489</v>
      </c>
    </row>
    <row r="361" spans="1:15" x14ac:dyDescent="0.25">
      <c r="A361" s="69" t="s">
        <v>441</v>
      </c>
      <c r="B361" s="751"/>
      <c r="C361" s="688"/>
      <c r="D361" s="688"/>
      <c r="E361" s="688"/>
      <c r="F361" s="688"/>
      <c r="G361" s="688"/>
      <c r="H361" s="53"/>
      <c r="I361" s="62"/>
      <c r="J361" s="47" t="e">
        <f t="shared" si="6"/>
        <v>#DIV/0!</v>
      </c>
      <c r="K361" s="44"/>
      <c r="L361" s="44"/>
      <c r="M361" s="44" t="e">
        <v>#DIV/0!</v>
      </c>
      <c r="N361" s="74"/>
      <c r="O361" s="49" t="s">
        <v>489</v>
      </c>
    </row>
    <row r="362" spans="1:15" x14ac:dyDescent="0.25">
      <c r="A362" s="69" t="s">
        <v>442</v>
      </c>
      <c r="B362" s="751"/>
      <c r="C362" s="688"/>
      <c r="D362" s="688"/>
      <c r="E362" s="688"/>
      <c r="F362" s="688"/>
      <c r="G362" s="688"/>
      <c r="H362" s="44"/>
      <c r="I362" s="60"/>
      <c r="J362" s="47">
        <v>1</v>
      </c>
      <c r="K362" s="44"/>
      <c r="L362" s="44"/>
      <c r="M362" s="44" t="e">
        <v>#DIV/0!</v>
      </c>
      <c r="N362" s="72"/>
      <c r="O362" s="49" t="s">
        <v>489</v>
      </c>
    </row>
    <row r="363" spans="1:15" x14ac:dyDescent="0.25">
      <c r="A363" s="69" t="s">
        <v>443</v>
      </c>
      <c r="B363" s="751"/>
      <c r="C363" s="688"/>
      <c r="D363" s="688"/>
      <c r="E363" s="688"/>
      <c r="F363" s="688"/>
      <c r="G363" s="688"/>
      <c r="H363" s="44"/>
      <c r="I363" s="62"/>
      <c r="J363" s="47" t="e">
        <f t="shared" ref="J363:J365" si="9">+I363/H363</f>
        <v>#DIV/0!</v>
      </c>
      <c r="K363" s="44"/>
      <c r="L363" s="44"/>
      <c r="M363" s="44" t="e">
        <v>#DIV/0!</v>
      </c>
      <c r="N363" s="108"/>
      <c r="O363" s="49" t="s">
        <v>489</v>
      </c>
    </row>
    <row r="364" spans="1:15" x14ac:dyDescent="0.25">
      <c r="A364" s="69" t="s">
        <v>445</v>
      </c>
      <c r="B364" s="751"/>
      <c r="C364" s="688"/>
      <c r="D364" s="688"/>
      <c r="E364" s="688"/>
      <c r="F364" s="688"/>
      <c r="G364" s="688"/>
      <c r="H364" s="44"/>
      <c r="I364" s="62"/>
      <c r="J364" s="47" t="e">
        <f t="shared" si="9"/>
        <v>#DIV/0!</v>
      </c>
      <c r="K364" s="44"/>
      <c r="L364" s="44"/>
      <c r="M364" s="44" t="e">
        <v>#DIV/0!</v>
      </c>
      <c r="N364" s="71"/>
      <c r="O364" s="49" t="s">
        <v>489</v>
      </c>
    </row>
    <row r="365" spans="1:15" ht="15.75" thickBot="1" x14ac:dyDescent="0.3">
      <c r="A365" s="77" t="s">
        <v>446</v>
      </c>
      <c r="B365" s="752"/>
      <c r="C365" s="745"/>
      <c r="D365" s="745"/>
      <c r="E365" s="745"/>
      <c r="F365" s="745"/>
      <c r="G365" s="745"/>
      <c r="H365" s="78"/>
      <c r="I365" s="79"/>
      <c r="J365" s="80" t="e">
        <f t="shared" si="9"/>
        <v>#DIV/0!</v>
      </c>
      <c r="K365" s="78"/>
      <c r="L365" s="78"/>
      <c r="M365" s="78" t="e">
        <v>#DIV/0!</v>
      </c>
      <c r="N365" s="81"/>
      <c r="O365" s="49" t="s">
        <v>489</v>
      </c>
    </row>
    <row r="366" spans="1:15" ht="14.25" customHeight="1" x14ac:dyDescent="0.25">
      <c r="O366" s="49" t="s">
        <v>489</v>
      </c>
    </row>
    <row r="367" spans="1:15" ht="14.25" customHeight="1" thickBot="1" x14ac:dyDescent="0.3"/>
    <row r="368" spans="1:15" ht="14.25" customHeight="1" x14ac:dyDescent="0.25">
      <c r="A368" s="779" t="s">
        <v>627</v>
      </c>
      <c r="B368" s="681"/>
      <c r="C368" s="681"/>
      <c r="D368" s="681"/>
      <c r="E368" s="681"/>
      <c r="F368" s="681"/>
      <c r="G368" s="756"/>
    </row>
    <row r="369" spans="1:7" ht="14.25" customHeight="1" x14ac:dyDescent="0.25">
      <c r="A369" s="6" t="s">
        <v>25</v>
      </c>
      <c r="B369" s="7" t="s">
        <v>458</v>
      </c>
      <c r="C369" s="7" t="s">
        <v>459</v>
      </c>
      <c r="D369" s="7" t="s">
        <v>628</v>
      </c>
      <c r="E369" s="7" t="s">
        <v>629</v>
      </c>
      <c r="F369" s="7" t="s">
        <v>630</v>
      </c>
      <c r="G369" s="8" t="s">
        <v>631</v>
      </c>
    </row>
    <row r="370" spans="1:7" ht="12" customHeight="1" x14ac:dyDescent="0.25">
      <c r="A370" s="44" t="s">
        <v>440</v>
      </c>
      <c r="B370" s="744" t="s">
        <v>632</v>
      </c>
      <c r="C370" s="746" t="s">
        <v>607</v>
      </c>
      <c r="D370" s="746" t="s">
        <v>633</v>
      </c>
      <c r="E370" s="44"/>
      <c r="F370" s="44"/>
      <c r="G370" s="44"/>
    </row>
    <row r="371" spans="1:7" ht="12" customHeight="1" x14ac:dyDescent="0.25">
      <c r="A371" s="44" t="s">
        <v>441</v>
      </c>
      <c r="B371" s="688"/>
      <c r="C371" s="688"/>
      <c r="D371" s="688"/>
      <c r="E371" s="44"/>
      <c r="F371" s="44"/>
      <c r="G371" s="44"/>
    </row>
    <row r="372" spans="1:7" ht="12" customHeight="1" x14ac:dyDescent="0.25">
      <c r="A372" s="44" t="s">
        <v>442</v>
      </c>
      <c r="B372" s="688"/>
      <c r="C372" s="688"/>
      <c r="D372" s="688"/>
      <c r="E372" s="44"/>
      <c r="F372" s="44"/>
      <c r="G372" s="44"/>
    </row>
    <row r="373" spans="1:7" ht="12" customHeight="1" x14ac:dyDescent="0.25">
      <c r="A373" s="44" t="s">
        <v>443</v>
      </c>
      <c r="B373" s="688"/>
      <c r="C373" s="688"/>
      <c r="D373" s="688"/>
      <c r="E373" s="83">
        <v>100000000</v>
      </c>
      <c r="F373" s="83">
        <v>62272000</v>
      </c>
      <c r="G373" s="84" t="s">
        <v>634</v>
      </c>
    </row>
    <row r="374" spans="1:7" ht="12" customHeight="1" x14ac:dyDescent="0.25">
      <c r="A374" s="44" t="s">
        <v>445</v>
      </c>
      <c r="B374" s="688"/>
      <c r="C374" s="688"/>
      <c r="D374" s="688"/>
      <c r="E374" s="54"/>
      <c r="F374" s="54"/>
      <c r="G374" s="54"/>
    </row>
    <row r="375" spans="1:7" ht="12" customHeight="1" x14ac:dyDescent="0.25">
      <c r="A375" s="44" t="s">
        <v>446</v>
      </c>
      <c r="B375" s="688"/>
      <c r="C375" s="688"/>
      <c r="D375" s="688"/>
      <c r="E375" s="54"/>
      <c r="F375" s="54"/>
      <c r="G375" s="54"/>
    </row>
    <row r="376" spans="1:7" ht="12" customHeight="1" x14ac:dyDescent="0.25">
      <c r="A376" s="44" t="s">
        <v>440</v>
      </c>
      <c r="B376" s="688"/>
      <c r="C376" s="746" t="s">
        <v>475</v>
      </c>
      <c r="D376" s="746" t="s">
        <v>635</v>
      </c>
      <c r="E376" s="54"/>
      <c r="F376" s="54"/>
      <c r="G376" s="54"/>
    </row>
    <row r="377" spans="1:7" ht="12" customHeight="1" x14ac:dyDescent="0.25">
      <c r="A377" s="44" t="s">
        <v>441</v>
      </c>
      <c r="B377" s="688"/>
      <c r="C377" s="688"/>
      <c r="D377" s="688"/>
      <c r="E377" s="54"/>
      <c r="F377" s="54"/>
      <c r="G377" s="54"/>
    </row>
    <row r="378" spans="1:7" ht="12" customHeight="1" x14ac:dyDescent="0.25">
      <c r="A378" s="44" t="s">
        <v>442</v>
      </c>
      <c r="B378" s="688"/>
      <c r="C378" s="688"/>
      <c r="D378" s="688"/>
      <c r="E378" s="54"/>
      <c r="F378" s="54"/>
      <c r="G378" s="54"/>
    </row>
    <row r="379" spans="1:7" ht="12" customHeight="1" x14ac:dyDescent="0.25">
      <c r="A379" s="44" t="s">
        <v>443</v>
      </c>
      <c r="B379" s="688"/>
      <c r="C379" s="688"/>
      <c r="D379" s="688"/>
      <c r="E379" s="83">
        <v>100000000</v>
      </c>
      <c r="F379" s="83">
        <v>10000000</v>
      </c>
      <c r="G379" s="84" t="s">
        <v>636</v>
      </c>
    </row>
    <row r="380" spans="1:7" ht="12" customHeight="1" x14ac:dyDescent="0.25">
      <c r="A380" s="44" t="s">
        <v>445</v>
      </c>
      <c r="B380" s="688"/>
      <c r="C380" s="688"/>
      <c r="D380" s="688"/>
      <c r="E380" s="54"/>
      <c r="F380" s="54"/>
      <c r="G380" s="54"/>
    </row>
    <row r="381" spans="1:7" ht="12" customHeight="1" x14ac:dyDescent="0.25">
      <c r="A381" s="44" t="s">
        <v>446</v>
      </c>
      <c r="B381" s="688"/>
      <c r="C381" s="688"/>
      <c r="D381" s="688"/>
      <c r="E381" s="54"/>
      <c r="F381" s="54"/>
      <c r="G381" s="54"/>
    </row>
    <row r="382" spans="1:7" ht="12" customHeight="1" x14ac:dyDescent="0.25">
      <c r="A382" s="44" t="s">
        <v>440</v>
      </c>
      <c r="B382" s="688"/>
      <c r="C382" s="746" t="s">
        <v>637</v>
      </c>
      <c r="D382" s="746" t="s">
        <v>638</v>
      </c>
      <c r="E382" s="54"/>
      <c r="F382" s="54"/>
      <c r="G382" s="54"/>
    </row>
    <row r="383" spans="1:7" ht="12" customHeight="1" x14ac:dyDescent="0.25">
      <c r="A383" s="44" t="s">
        <v>441</v>
      </c>
      <c r="B383" s="688"/>
      <c r="C383" s="688"/>
      <c r="D383" s="688"/>
      <c r="E383" s="54"/>
      <c r="F383" s="54"/>
      <c r="G383" s="54"/>
    </row>
    <row r="384" spans="1:7" ht="12" customHeight="1" x14ac:dyDescent="0.25">
      <c r="A384" s="44" t="s">
        <v>442</v>
      </c>
      <c r="B384" s="688"/>
      <c r="C384" s="688"/>
      <c r="D384" s="688"/>
      <c r="E384" s="54"/>
      <c r="F384" s="54"/>
      <c r="G384" s="54"/>
    </row>
    <row r="385" spans="1:15" ht="12" customHeight="1" x14ac:dyDescent="0.25">
      <c r="A385" s="44" t="s">
        <v>443</v>
      </c>
      <c r="B385" s="688"/>
      <c r="C385" s="688"/>
      <c r="D385" s="688"/>
      <c r="E385" s="83">
        <v>610000000</v>
      </c>
      <c r="F385" s="85"/>
      <c r="G385" s="84" t="s">
        <v>639</v>
      </c>
    </row>
    <row r="386" spans="1:15" ht="12" customHeight="1" x14ac:dyDescent="0.25">
      <c r="A386" s="44" t="s">
        <v>445</v>
      </c>
      <c r="B386" s="688"/>
      <c r="C386" s="688"/>
      <c r="D386" s="688"/>
      <c r="E386" s="54"/>
      <c r="F386" s="54"/>
      <c r="G386" s="54"/>
    </row>
    <row r="387" spans="1:15" ht="12" customHeight="1" x14ac:dyDescent="0.25">
      <c r="A387" s="44" t="s">
        <v>446</v>
      </c>
      <c r="B387" s="688"/>
      <c r="C387" s="688"/>
      <c r="D387" s="688"/>
      <c r="E387" s="54"/>
      <c r="F387" s="54"/>
      <c r="G387" s="54"/>
    </row>
    <row r="388" spans="1:15" ht="12" customHeight="1" x14ac:dyDescent="0.25">
      <c r="A388" s="44" t="s">
        <v>440</v>
      </c>
      <c r="B388" s="744" t="s">
        <v>480</v>
      </c>
      <c r="C388" s="746" t="s">
        <v>481</v>
      </c>
      <c r="D388" s="746" t="s">
        <v>640</v>
      </c>
      <c r="E388" s="54"/>
      <c r="F388" s="54"/>
      <c r="G388" s="54"/>
    </row>
    <row r="389" spans="1:15" ht="12" customHeight="1" x14ac:dyDescent="0.25">
      <c r="A389" s="44" t="s">
        <v>441</v>
      </c>
      <c r="B389" s="688"/>
      <c r="C389" s="688"/>
      <c r="D389" s="688"/>
      <c r="E389" s="54"/>
      <c r="F389" s="54"/>
      <c r="G389" s="54"/>
    </row>
    <row r="390" spans="1:15" ht="12" customHeight="1" x14ac:dyDescent="0.25">
      <c r="A390" s="44" t="s">
        <v>442</v>
      </c>
      <c r="B390" s="688"/>
      <c r="C390" s="688"/>
      <c r="D390" s="688"/>
      <c r="E390" s="54"/>
      <c r="F390" s="54"/>
      <c r="G390" s="54"/>
    </row>
    <row r="391" spans="1:15" ht="12" customHeight="1" x14ac:dyDescent="0.25">
      <c r="A391" s="44" t="s">
        <v>443</v>
      </c>
      <c r="B391" s="688"/>
      <c r="C391" s="688"/>
      <c r="D391" s="688"/>
      <c r="E391" s="83">
        <v>100000000</v>
      </c>
      <c r="F391" s="83">
        <v>69982000</v>
      </c>
      <c r="G391" s="84" t="s">
        <v>641</v>
      </c>
    </row>
    <row r="392" spans="1:15" ht="12" customHeight="1" x14ac:dyDescent="0.25">
      <c r="A392" s="44" t="s">
        <v>445</v>
      </c>
      <c r="B392" s="688"/>
      <c r="C392" s="688"/>
      <c r="D392" s="688"/>
      <c r="E392" s="44"/>
      <c r="F392" s="44"/>
      <c r="G392" s="44"/>
    </row>
    <row r="393" spans="1:15" ht="12" customHeight="1" x14ac:dyDescent="0.25">
      <c r="A393" s="44" t="s">
        <v>446</v>
      </c>
      <c r="B393" s="688"/>
      <c r="C393" s="688"/>
      <c r="D393" s="688"/>
      <c r="E393" s="44"/>
      <c r="F393" s="44"/>
      <c r="G393" s="44"/>
    </row>
    <row r="394" spans="1:15" ht="12" customHeight="1" x14ac:dyDescent="0.25">
      <c r="A394" s="44" t="s">
        <v>440</v>
      </c>
      <c r="B394" s="688"/>
      <c r="C394" s="746" t="s">
        <v>535</v>
      </c>
      <c r="D394" s="746"/>
      <c r="E394" s="44"/>
      <c r="F394" s="44"/>
      <c r="G394" s="44"/>
    </row>
    <row r="395" spans="1:15" ht="12" customHeight="1" x14ac:dyDescent="0.25">
      <c r="A395" s="44" t="s">
        <v>441</v>
      </c>
      <c r="B395" s="688"/>
      <c r="C395" s="688"/>
      <c r="D395" s="688"/>
      <c r="E395" s="44"/>
      <c r="F395" s="44"/>
      <c r="G395" s="44"/>
    </row>
    <row r="396" spans="1:15" ht="12" customHeight="1" x14ac:dyDescent="0.25">
      <c r="A396" s="44" t="s">
        <v>442</v>
      </c>
      <c r="B396" s="688"/>
      <c r="C396" s="688"/>
      <c r="D396" s="688"/>
      <c r="E396" s="44"/>
      <c r="F396" s="44"/>
      <c r="G396" s="44"/>
    </row>
    <row r="397" spans="1:15" ht="12" customHeight="1" x14ac:dyDescent="0.25">
      <c r="A397" s="44" t="s">
        <v>443</v>
      </c>
      <c r="B397" s="688"/>
      <c r="C397" s="688"/>
      <c r="D397" s="688"/>
      <c r="E397" s="86"/>
      <c r="F397" s="86"/>
      <c r="G397" s="46"/>
    </row>
    <row r="398" spans="1:15" ht="12" customHeight="1" x14ac:dyDescent="0.25">
      <c r="A398" s="44" t="s">
        <v>445</v>
      </c>
      <c r="B398" s="688"/>
      <c r="C398" s="688"/>
      <c r="D398" s="688"/>
      <c r="E398" s="44"/>
      <c r="F398" s="44"/>
      <c r="G398" s="44"/>
    </row>
    <row r="399" spans="1:15" ht="12" customHeight="1" x14ac:dyDescent="0.25">
      <c r="A399" s="44" t="s">
        <v>446</v>
      </c>
      <c r="B399" s="688"/>
      <c r="C399" s="688"/>
      <c r="D399" s="688"/>
      <c r="E399" s="44"/>
      <c r="F399" s="44"/>
      <c r="G399" s="44"/>
    </row>
    <row r="400" spans="1:15" ht="14.25" customHeight="1" x14ac:dyDescent="0.25">
      <c r="A400" s="747" t="s">
        <v>642</v>
      </c>
      <c r="B400" s="748"/>
      <c r="C400" s="748"/>
      <c r="D400" s="748"/>
      <c r="E400" s="748"/>
      <c r="F400" s="748"/>
      <c r="G400" s="749"/>
      <c r="O400" s="49" t="s">
        <v>489</v>
      </c>
    </row>
    <row r="401" spans="1:15" ht="14.25" customHeight="1" x14ac:dyDescent="0.25">
      <c r="A401" s="6" t="s">
        <v>26</v>
      </c>
      <c r="B401" s="7" t="s">
        <v>458</v>
      </c>
      <c r="C401" s="7" t="s">
        <v>459</v>
      </c>
      <c r="D401" s="7" t="s">
        <v>628</v>
      </c>
      <c r="E401" s="7" t="s">
        <v>643</v>
      </c>
      <c r="F401" s="7" t="s">
        <v>644</v>
      </c>
      <c r="G401" s="8" t="s">
        <v>631</v>
      </c>
      <c r="O401" s="49" t="s">
        <v>489</v>
      </c>
    </row>
    <row r="402" spans="1:15" ht="11.1" customHeight="1" x14ac:dyDescent="0.25">
      <c r="A402" s="44" t="s">
        <v>448</v>
      </c>
      <c r="B402" s="687" t="s">
        <v>632</v>
      </c>
      <c r="C402" s="687" t="s">
        <v>607</v>
      </c>
      <c r="D402" s="687" t="s">
        <v>633</v>
      </c>
      <c r="E402" s="83">
        <v>23016000</v>
      </c>
      <c r="F402" s="44"/>
      <c r="G402" s="54" t="s">
        <v>488</v>
      </c>
      <c r="O402" s="49" t="s">
        <v>489</v>
      </c>
    </row>
    <row r="403" spans="1:15" ht="11.1" customHeight="1" x14ac:dyDescent="0.25">
      <c r="A403" s="44" t="s">
        <v>449</v>
      </c>
      <c r="B403" s="688"/>
      <c r="C403" s="688"/>
      <c r="D403" s="688"/>
      <c r="E403" s="83">
        <v>23016000</v>
      </c>
      <c r="F403" s="44"/>
      <c r="G403" s="54" t="s">
        <v>490</v>
      </c>
      <c r="O403" s="49" t="s">
        <v>489</v>
      </c>
    </row>
    <row r="404" spans="1:15" ht="11.1" customHeight="1" x14ac:dyDescent="0.25">
      <c r="A404" s="44" t="s">
        <v>450</v>
      </c>
      <c r="B404" s="688"/>
      <c r="C404" s="688"/>
      <c r="D404" s="688"/>
      <c r="E404" s="83">
        <v>23016000</v>
      </c>
      <c r="F404" s="44"/>
      <c r="G404" s="54" t="s">
        <v>492</v>
      </c>
      <c r="O404" s="49" t="s">
        <v>489</v>
      </c>
    </row>
    <row r="405" spans="1:15" ht="11.1" customHeight="1" x14ac:dyDescent="0.25">
      <c r="A405" s="44" t="s">
        <v>451</v>
      </c>
      <c r="B405" s="688"/>
      <c r="C405" s="688"/>
      <c r="D405" s="688"/>
      <c r="E405" s="83">
        <v>23016000</v>
      </c>
      <c r="F405" s="83"/>
      <c r="G405" s="54" t="s">
        <v>493</v>
      </c>
      <c r="O405" s="49" t="s">
        <v>489</v>
      </c>
    </row>
    <row r="406" spans="1:15" ht="11.1" customHeight="1" x14ac:dyDescent="0.25">
      <c r="A406" s="44" t="s">
        <v>452</v>
      </c>
      <c r="B406" s="688"/>
      <c r="C406" s="688"/>
      <c r="D406" s="688"/>
      <c r="E406" s="83">
        <v>23016000</v>
      </c>
      <c r="F406" s="54"/>
      <c r="G406" s="54" t="s">
        <v>494</v>
      </c>
      <c r="O406" s="49" t="s">
        <v>491</v>
      </c>
    </row>
    <row r="407" spans="1:15" ht="11.1" customHeight="1" x14ac:dyDescent="0.25">
      <c r="A407" s="87" t="s">
        <v>453</v>
      </c>
      <c r="B407" s="688"/>
      <c r="C407" s="688"/>
      <c r="D407" s="688"/>
      <c r="E407" s="83">
        <v>23016000</v>
      </c>
      <c r="F407" s="54"/>
      <c r="G407" s="54" t="s">
        <v>495</v>
      </c>
      <c r="O407" s="49" t="s">
        <v>489</v>
      </c>
    </row>
    <row r="408" spans="1:15" ht="11.1" customHeight="1" x14ac:dyDescent="0.25">
      <c r="A408" s="87" t="s">
        <v>440</v>
      </c>
      <c r="B408" s="688"/>
      <c r="C408" s="688"/>
      <c r="D408" s="688"/>
      <c r="E408" s="83">
        <v>23016000</v>
      </c>
      <c r="F408" s="44"/>
      <c r="G408" s="54" t="s">
        <v>496</v>
      </c>
      <c r="O408" s="49" t="s">
        <v>489</v>
      </c>
    </row>
    <row r="409" spans="1:15" ht="11.1" customHeight="1" x14ac:dyDescent="0.25">
      <c r="A409" s="87" t="s">
        <v>441</v>
      </c>
      <c r="B409" s="688"/>
      <c r="C409" s="688"/>
      <c r="D409" s="688"/>
      <c r="E409" s="83">
        <v>23016000</v>
      </c>
      <c r="F409" s="44"/>
      <c r="G409" s="54" t="s">
        <v>497</v>
      </c>
      <c r="O409" s="49" t="s">
        <v>489</v>
      </c>
    </row>
    <row r="410" spans="1:15" ht="11.1" customHeight="1" x14ac:dyDescent="0.25">
      <c r="A410" s="87" t="s">
        <v>442</v>
      </c>
      <c r="B410" s="688"/>
      <c r="C410" s="688"/>
      <c r="D410" s="688"/>
      <c r="E410" s="83">
        <v>23016000</v>
      </c>
      <c r="F410" s="83">
        <v>23016000</v>
      </c>
      <c r="G410" s="54" t="s">
        <v>497</v>
      </c>
      <c r="O410" s="49" t="s">
        <v>489</v>
      </c>
    </row>
    <row r="411" spans="1:15" ht="11.1" customHeight="1" x14ac:dyDescent="0.25">
      <c r="A411" s="87" t="s">
        <v>443</v>
      </c>
      <c r="B411" s="688"/>
      <c r="C411" s="688"/>
      <c r="D411" s="688"/>
      <c r="E411" s="83">
        <v>23016000</v>
      </c>
      <c r="F411" s="83">
        <v>23016000</v>
      </c>
      <c r="G411" s="88" t="s">
        <v>498</v>
      </c>
      <c r="O411" s="49" t="s">
        <v>491</v>
      </c>
    </row>
    <row r="412" spans="1:15" ht="11.1" customHeight="1" x14ac:dyDescent="0.25">
      <c r="A412" s="87" t="s">
        <v>445</v>
      </c>
      <c r="B412" s="688"/>
      <c r="C412" s="688"/>
      <c r="D412" s="688"/>
      <c r="E412" s="83">
        <v>23016000</v>
      </c>
      <c r="F412" s="83">
        <v>23016000</v>
      </c>
      <c r="G412" s="88" t="s">
        <v>499</v>
      </c>
      <c r="O412" s="49" t="s">
        <v>489</v>
      </c>
    </row>
    <row r="413" spans="1:15" ht="11.1" customHeight="1" x14ac:dyDescent="0.25">
      <c r="A413" s="87" t="s">
        <v>446</v>
      </c>
      <c r="B413" s="688"/>
      <c r="C413" s="688"/>
      <c r="D413" s="688"/>
      <c r="E413" s="83">
        <v>23016000</v>
      </c>
      <c r="F413" s="83">
        <v>23016000</v>
      </c>
      <c r="G413" s="88" t="s">
        <v>500</v>
      </c>
      <c r="O413" s="49" t="s">
        <v>489</v>
      </c>
    </row>
    <row r="414" spans="1:15" ht="11.1" customHeight="1" x14ac:dyDescent="0.25">
      <c r="A414" s="87" t="s">
        <v>448</v>
      </c>
      <c r="B414" s="687" t="s">
        <v>632</v>
      </c>
      <c r="C414" s="687" t="s">
        <v>475</v>
      </c>
      <c r="D414" s="687" t="s">
        <v>635</v>
      </c>
      <c r="E414" s="83"/>
      <c r="F414" s="54"/>
      <c r="G414" s="54" t="s">
        <v>501</v>
      </c>
      <c r="O414" s="49" t="s">
        <v>489</v>
      </c>
    </row>
    <row r="415" spans="1:15" ht="11.1" customHeight="1" x14ac:dyDescent="0.25">
      <c r="A415" s="87" t="s">
        <v>449</v>
      </c>
      <c r="B415" s="688"/>
      <c r="C415" s="688"/>
      <c r="D415" s="688"/>
      <c r="E415" s="83">
        <v>50000000</v>
      </c>
      <c r="F415" s="83">
        <v>16042500</v>
      </c>
      <c r="G415" s="54" t="s">
        <v>502</v>
      </c>
    </row>
    <row r="416" spans="1:15" ht="11.1" customHeight="1" x14ac:dyDescent="0.25">
      <c r="A416" s="87" t="s">
        <v>450</v>
      </c>
      <c r="B416" s="688"/>
      <c r="C416" s="688"/>
      <c r="D416" s="688"/>
      <c r="E416" s="83">
        <v>50000000</v>
      </c>
      <c r="F416" s="83">
        <v>16042500</v>
      </c>
      <c r="G416" s="54" t="s">
        <v>502</v>
      </c>
    </row>
    <row r="417" spans="1:7" ht="11.1" customHeight="1" x14ac:dyDescent="0.25">
      <c r="A417" s="87" t="s">
        <v>451</v>
      </c>
      <c r="B417" s="688"/>
      <c r="C417" s="688"/>
      <c r="D417" s="688"/>
      <c r="E417" s="83">
        <v>50000000</v>
      </c>
      <c r="F417" s="83">
        <v>16042500</v>
      </c>
      <c r="G417" s="54" t="s">
        <v>503</v>
      </c>
    </row>
    <row r="418" spans="1:7" ht="11.1" customHeight="1" x14ac:dyDescent="0.25">
      <c r="A418" s="87" t="s">
        <v>452</v>
      </c>
      <c r="B418" s="688"/>
      <c r="C418" s="688"/>
      <c r="D418" s="688"/>
      <c r="E418" s="83">
        <v>50000000</v>
      </c>
      <c r="F418" s="83">
        <v>16042500</v>
      </c>
      <c r="G418" s="54" t="s">
        <v>504</v>
      </c>
    </row>
    <row r="419" spans="1:7" ht="11.1" customHeight="1" x14ac:dyDescent="0.25">
      <c r="A419" s="87" t="s">
        <v>453</v>
      </c>
      <c r="B419" s="688"/>
      <c r="C419" s="688"/>
      <c r="D419" s="688"/>
      <c r="E419" s="83">
        <v>50000000</v>
      </c>
      <c r="F419" s="83">
        <v>16042500</v>
      </c>
      <c r="G419" s="54" t="s">
        <v>505</v>
      </c>
    </row>
    <row r="420" spans="1:7" ht="11.1" customHeight="1" x14ac:dyDescent="0.25">
      <c r="A420" s="87" t="s">
        <v>440</v>
      </c>
      <c r="B420" s="688"/>
      <c r="C420" s="688"/>
      <c r="D420" s="688"/>
      <c r="E420" s="83">
        <v>50000000</v>
      </c>
      <c r="F420" s="83">
        <v>50000000</v>
      </c>
      <c r="G420" s="54" t="s">
        <v>506</v>
      </c>
    </row>
    <row r="421" spans="1:7" ht="11.1" customHeight="1" x14ac:dyDescent="0.25">
      <c r="A421" s="87" t="s">
        <v>441</v>
      </c>
      <c r="B421" s="688"/>
      <c r="C421" s="688"/>
      <c r="D421" s="688"/>
      <c r="E421" s="83">
        <v>50000000</v>
      </c>
      <c r="F421" s="83">
        <v>50000000</v>
      </c>
      <c r="G421" s="54" t="s">
        <v>507</v>
      </c>
    </row>
    <row r="422" spans="1:7" ht="11.1" customHeight="1" x14ac:dyDescent="0.25">
      <c r="A422" s="87" t="s">
        <v>442</v>
      </c>
      <c r="B422" s="688"/>
      <c r="C422" s="688"/>
      <c r="D422" s="688"/>
      <c r="E422" s="83">
        <v>50000000</v>
      </c>
      <c r="F422" s="83">
        <v>50000000</v>
      </c>
      <c r="G422" s="54" t="s">
        <v>508</v>
      </c>
    </row>
    <row r="423" spans="1:7" ht="11.1" customHeight="1" x14ac:dyDescent="0.25">
      <c r="A423" s="87" t="s">
        <v>443</v>
      </c>
      <c r="B423" s="688"/>
      <c r="C423" s="688"/>
      <c r="D423" s="688"/>
      <c r="E423" s="83">
        <v>50000000</v>
      </c>
      <c r="F423" s="83">
        <v>50000000</v>
      </c>
      <c r="G423" s="54" t="s">
        <v>508</v>
      </c>
    </row>
    <row r="424" spans="1:7" ht="11.1" customHeight="1" x14ac:dyDescent="0.25">
      <c r="A424" s="87" t="s">
        <v>445</v>
      </c>
      <c r="B424" s="688"/>
      <c r="C424" s="688"/>
      <c r="D424" s="688"/>
      <c r="E424" s="83">
        <v>50000000</v>
      </c>
      <c r="F424" s="83">
        <v>50000000</v>
      </c>
      <c r="G424" s="54" t="s">
        <v>509</v>
      </c>
    </row>
    <row r="425" spans="1:7" ht="11.1" customHeight="1" x14ac:dyDescent="0.25">
      <c r="A425" s="87" t="s">
        <v>446</v>
      </c>
      <c r="B425" s="688"/>
      <c r="C425" s="688"/>
      <c r="D425" s="688"/>
      <c r="E425" s="83">
        <v>50000000</v>
      </c>
      <c r="F425" s="83">
        <v>50000000</v>
      </c>
      <c r="G425" s="54" t="s">
        <v>510</v>
      </c>
    </row>
    <row r="426" spans="1:7" ht="11.1" customHeight="1" x14ac:dyDescent="0.25">
      <c r="A426" s="87" t="s">
        <v>448</v>
      </c>
      <c r="B426" s="687" t="s">
        <v>632</v>
      </c>
      <c r="C426" s="687" t="s">
        <v>645</v>
      </c>
      <c r="D426" s="687" t="s">
        <v>646</v>
      </c>
      <c r="E426" s="83"/>
      <c r="F426" s="54"/>
      <c r="G426" s="54" t="s">
        <v>511</v>
      </c>
    </row>
    <row r="427" spans="1:7" ht="11.1" customHeight="1" x14ac:dyDescent="0.25">
      <c r="A427" s="87" t="s">
        <v>449</v>
      </c>
      <c r="B427" s="688"/>
      <c r="C427" s="688"/>
      <c r="D427" s="688"/>
      <c r="E427" s="83"/>
      <c r="F427" s="83"/>
      <c r="G427" s="54" t="s">
        <v>512</v>
      </c>
    </row>
    <row r="428" spans="1:7" ht="11.1" customHeight="1" x14ac:dyDescent="0.25">
      <c r="A428" s="87" t="s">
        <v>450</v>
      </c>
      <c r="B428" s="688"/>
      <c r="C428" s="688"/>
      <c r="D428" s="688"/>
      <c r="E428" s="83"/>
      <c r="F428" s="83"/>
      <c r="G428" s="54" t="s">
        <v>513</v>
      </c>
    </row>
    <row r="429" spans="1:7" ht="11.1" customHeight="1" x14ac:dyDescent="0.25">
      <c r="A429" s="87" t="s">
        <v>451</v>
      </c>
      <c r="B429" s="688"/>
      <c r="C429" s="688"/>
      <c r="D429" s="688"/>
      <c r="E429" s="83"/>
      <c r="F429" s="83"/>
      <c r="G429" s="54" t="s">
        <v>514</v>
      </c>
    </row>
    <row r="430" spans="1:7" ht="11.1" customHeight="1" x14ac:dyDescent="0.25">
      <c r="A430" s="87" t="s">
        <v>452</v>
      </c>
      <c r="B430" s="688"/>
      <c r="C430" s="688"/>
      <c r="D430" s="688"/>
      <c r="E430" s="83"/>
      <c r="F430" s="54"/>
      <c r="G430" s="54" t="s">
        <v>515</v>
      </c>
    </row>
    <row r="431" spans="1:7" ht="11.1" customHeight="1" x14ac:dyDescent="0.25">
      <c r="A431" s="87" t="s">
        <v>453</v>
      </c>
      <c r="B431" s="688"/>
      <c r="C431" s="688"/>
      <c r="D431" s="688"/>
      <c r="E431" s="83">
        <v>1980800000</v>
      </c>
      <c r="F431" s="54"/>
      <c r="G431" s="54" t="s">
        <v>516</v>
      </c>
    </row>
    <row r="432" spans="1:7" ht="11.1" customHeight="1" x14ac:dyDescent="0.25">
      <c r="A432" s="87" t="s">
        <v>440</v>
      </c>
      <c r="B432" s="688"/>
      <c r="C432" s="688"/>
      <c r="D432" s="688"/>
      <c r="E432" s="83">
        <v>1980800000</v>
      </c>
      <c r="F432" s="89">
        <v>220709866</v>
      </c>
      <c r="G432" s="54" t="s">
        <v>517</v>
      </c>
    </row>
    <row r="433" spans="1:7" ht="11.1" customHeight="1" x14ac:dyDescent="0.25">
      <c r="A433" s="87" t="s">
        <v>441</v>
      </c>
      <c r="B433" s="688"/>
      <c r="C433" s="688"/>
      <c r="D433" s="688"/>
      <c r="E433" s="83">
        <v>1980800000</v>
      </c>
      <c r="F433" s="54"/>
      <c r="G433" s="54" t="s">
        <v>518</v>
      </c>
    </row>
    <row r="434" spans="1:7" ht="11.1" customHeight="1" x14ac:dyDescent="0.25">
      <c r="A434" s="87" t="s">
        <v>442</v>
      </c>
      <c r="B434" s="688"/>
      <c r="C434" s="688"/>
      <c r="D434" s="688"/>
      <c r="E434" s="83">
        <v>1980800000</v>
      </c>
      <c r="F434" s="54"/>
      <c r="G434" s="54" t="s">
        <v>519</v>
      </c>
    </row>
    <row r="435" spans="1:7" ht="11.1" customHeight="1" x14ac:dyDescent="0.25">
      <c r="A435" s="87" t="s">
        <v>443</v>
      </c>
      <c r="B435" s="688"/>
      <c r="C435" s="688"/>
      <c r="D435" s="688"/>
      <c r="E435" s="83">
        <v>1980800000</v>
      </c>
      <c r="F435" s="85"/>
      <c r="G435" s="54" t="s">
        <v>520</v>
      </c>
    </row>
    <row r="436" spans="1:7" ht="11.1" customHeight="1" x14ac:dyDescent="0.25">
      <c r="A436" s="44" t="s">
        <v>445</v>
      </c>
      <c r="B436" s="688"/>
      <c r="C436" s="688"/>
      <c r="D436" s="688"/>
      <c r="E436" s="90">
        <v>996457345</v>
      </c>
      <c r="F436" s="89">
        <v>570147863.10371172</v>
      </c>
      <c r="G436" s="54" t="s">
        <v>521</v>
      </c>
    </row>
    <row r="437" spans="1:7" ht="11.1" customHeight="1" x14ac:dyDescent="0.25">
      <c r="A437" s="44" t="s">
        <v>446</v>
      </c>
      <c r="B437" s="688"/>
      <c r="C437" s="688"/>
      <c r="D437" s="688"/>
      <c r="E437" s="89">
        <v>779025533</v>
      </c>
      <c r="F437" s="89">
        <v>776901400</v>
      </c>
      <c r="G437" s="54" t="s">
        <v>522</v>
      </c>
    </row>
    <row r="438" spans="1:7" ht="11.1" customHeight="1" x14ac:dyDescent="0.25">
      <c r="A438" s="44" t="s">
        <v>448</v>
      </c>
      <c r="B438" s="687" t="s">
        <v>480</v>
      </c>
      <c r="C438" s="687" t="s">
        <v>481</v>
      </c>
      <c r="D438" s="687" t="s">
        <v>640</v>
      </c>
      <c r="E438" s="83">
        <v>1950000000</v>
      </c>
      <c r="F438" s="54"/>
      <c r="G438" s="54" t="s">
        <v>525</v>
      </c>
    </row>
    <row r="439" spans="1:7" ht="11.1" customHeight="1" x14ac:dyDescent="0.25">
      <c r="A439" s="44" t="s">
        <v>449</v>
      </c>
      <c r="B439" s="688"/>
      <c r="C439" s="688"/>
      <c r="D439" s="688"/>
      <c r="E439" s="83">
        <v>1950000000</v>
      </c>
      <c r="F439" s="83">
        <v>16042500</v>
      </c>
      <c r="G439" s="54" t="s">
        <v>526</v>
      </c>
    </row>
    <row r="440" spans="1:7" ht="11.1" customHeight="1" x14ac:dyDescent="0.25">
      <c r="A440" s="44" t="s">
        <v>450</v>
      </c>
      <c r="B440" s="688"/>
      <c r="C440" s="688"/>
      <c r="D440" s="688"/>
      <c r="E440" s="83">
        <v>1950000000</v>
      </c>
      <c r="F440" s="83">
        <v>16042500</v>
      </c>
      <c r="G440" s="54" t="s">
        <v>527</v>
      </c>
    </row>
    <row r="441" spans="1:7" ht="11.1" customHeight="1" x14ac:dyDescent="0.25">
      <c r="A441" s="44" t="s">
        <v>451</v>
      </c>
      <c r="B441" s="688"/>
      <c r="C441" s="688"/>
      <c r="D441" s="688"/>
      <c r="E441" s="83">
        <v>1950000000</v>
      </c>
      <c r="F441" s="83">
        <v>16042500</v>
      </c>
      <c r="G441" s="54" t="s">
        <v>528</v>
      </c>
    </row>
    <row r="442" spans="1:7" ht="11.1" customHeight="1" x14ac:dyDescent="0.25">
      <c r="A442" s="44" t="s">
        <v>452</v>
      </c>
      <c r="B442" s="688"/>
      <c r="C442" s="688"/>
      <c r="D442" s="688"/>
      <c r="E442" s="83">
        <v>1950000000</v>
      </c>
      <c r="F442" s="83">
        <v>16042500</v>
      </c>
      <c r="G442" s="54" t="s">
        <v>529</v>
      </c>
    </row>
    <row r="443" spans="1:7" ht="11.1" customHeight="1" x14ac:dyDescent="0.25">
      <c r="A443" s="44" t="s">
        <v>453</v>
      </c>
      <c r="B443" s="688"/>
      <c r="C443" s="688"/>
      <c r="D443" s="688"/>
      <c r="E443" s="83">
        <v>1950000000</v>
      </c>
      <c r="F443" s="83">
        <v>16042500</v>
      </c>
      <c r="G443" s="54" t="s">
        <v>530</v>
      </c>
    </row>
    <row r="444" spans="1:7" ht="11.1" customHeight="1" x14ac:dyDescent="0.25">
      <c r="A444" s="44" t="s">
        <v>440</v>
      </c>
      <c r="B444" s="688"/>
      <c r="C444" s="688"/>
      <c r="D444" s="688"/>
      <c r="E444" s="83">
        <v>1950000000</v>
      </c>
      <c r="F444" s="83">
        <v>16042500</v>
      </c>
      <c r="G444" s="54" t="s">
        <v>647</v>
      </c>
    </row>
    <row r="445" spans="1:7" ht="11.1" customHeight="1" x14ac:dyDescent="0.25">
      <c r="A445" s="44" t="s">
        <v>441</v>
      </c>
      <c r="B445" s="688"/>
      <c r="C445" s="688"/>
      <c r="D445" s="688"/>
      <c r="E445" s="83">
        <v>1950000000</v>
      </c>
      <c r="F445" s="83">
        <v>16042500</v>
      </c>
      <c r="G445" s="54" t="s">
        <v>532</v>
      </c>
    </row>
    <row r="446" spans="1:7" ht="11.1" customHeight="1" x14ac:dyDescent="0.25">
      <c r="A446" s="44" t="s">
        <v>442</v>
      </c>
      <c r="B446" s="688"/>
      <c r="C446" s="688"/>
      <c r="D446" s="688"/>
      <c r="E446" s="83">
        <v>1950000000</v>
      </c>
      <c r="F446" s="83">
        <v>16042500</v>
      </c>
      <c r="G446" s="54" t="s">
        <v>533</v>
      </c>
    </row>
    <row r="447" spans="1:7" ht="11.1" customHeight="1" x14ac:dyDescent="0.25">
      <c r="A447" s="44" t="s">
        <v>443</v>
      </c>
      <c r="B447" s="688"/>
      <c r="C447" s="688"/>
      <c r="D447" s="688"/>
      <c r="E447" s="83">
        <v>1950000000</v>
      </c>
      <c r="F447" s="83">
        <v>16042500</v>
      </c>
      <c r="G447" s="54" t="s">
        <v>533</v>
      </c>
    </row>
    <row r="448" spans="1:7" ht="11.1" customHeight="1" x14ac:dyDescent="0.25">
      <c r="A448" s="44" t="s">
        <v>445</v>
      </c>
      <c r="B448" s="688"/>
      <c r="C448" s="688"/>
      <c r="D448" s="688"/>
      <c r="E448" s="83">
        <v>1084003000</v>
      </c>
      <c r="F448" s="83">
        <v>1084003000</v>
      </c>
      <c r="G448" s="54" t="s">
        <v>534</v>
      </c>
    </row>
    <row r="449" spans="1:7" ht="11.1" customHeight="1" x14ac:dyDescent="0.25">
      <c r="A449" s="44" t="s">
        <v>446</v>
      </c>
      <c r="B449" s="688"/>
      <c r="C449" s="688"/>
      <c r="D449" s="688"/>
      <c r="E449" s="83">
        <v>1084003000</v>
      </c>
      <c r="F449" s="89">
        <v>1084003000</v>
      </c>
      <c r="G449" s="54" t="s">
        <v>180</v>
      </c>
    </row>
    <row r="450" spans="1:7" ht="11.1" customHeight="1" x14ac:dyDescent="0.25">
      <c r="A450" s="44" t="s">
        <v>448</v>
      </c>
      <c r="B450" s="687" t="s">
        <v>480</v>
      </c>
      <c r="C450" s="687" t="s">
        <v>535</v>
      </c>
      <c r="D450" s="687" t="s">
        <v>648</v>
      </c>
      <c r="E450" s="44"/>
      <c r="F450" s="44"/>
      <c r="G450" s="54" t="s">
        <v>538</v>
      </c>
    </row>
    <row r="451" spans="1:7" ht="11.1" customHeight="1" x14ac:dyDescent="0.25">
      <c r="A451" s="44" t="s">
        <v>449</v>
      </c>
      <c r="B451" s="688"/>
      <c r="C451" s="688"/>
      <c r="D451" s="688"/>
      <c r="E451" s="83">
        <v>1485001000</v>
      </c>
      <c r="F451" s="83"/>
      <c r="G451" s="54" t="s">
        <v>539</v>
      </c>
    </row>
    <row r="452" spans="1:7" ht="11.1" customHeight="1" x14ac:dyDescent="0.25">
      <c r="A452" s="44" t="s">
        <v>450</v>
      </c>
      <c r="B452" s="688"/>
      <c r="C452" s="688"/>
      <c r="D452" s="688"/>
      <c r="E452" s="83">
        <v>1485001000</v>
      </c>
      <c r="F452" s="83"/>
      <c r="G452" s="54" t="s">
        <v>540</v>
      </c>
    </row>
    <row r="453" spans="1:7" ht="11.1" customHeight="1" x14ac:dyDescent="0.25">
      <c r="A453" s="44" t="s">
        <v>451</v>
      </c>
      <c r="B453" s="688"/>
      <c r="C453" s="688"/>
      <c r="D453" s="688"/>
      <c r="E453" s="83">
        <v>1485001000</v>
      </c>
      <c r="F453" s="83"/>
      <c r="G453" s="54" t="s">
        <v>540</v>
      </c>
    </row>
    <row r="454" spans="1:7" ht="11.1" customHeight="1" x14ac:dyDescent="0.25">
      <c r="A454" s="44" t="s">
        <v>452</v>
      </c>
      <c r="B454" s="688"/>
      <c r="C454" s="688"/>
      <c r="D454" s="688"/>
      <c r="E454" s="83">
        <v>1485001000</v>
      </c>
      <c r="F454" s="44"/>
      <c r="G454" s="54" t="s">
        <v>541</v>
      </c>
    </row>
    <row r="455" spans="1:7" ht="11.1" customHeight="1" x14ac:dyDescent="0.25">
      <c r="A455" s="44" t="s">
        <v>453</v>
      </c>
      <c r="B455" s="688"/>
      <c r="C455" s="688"/>
      <c r="D455" s="688"/>
      <c r="E455" s="83">
        <v>1485001000</v>
      </c>
      <c r="F455" s="83"/>
      <c r="G455" s="54" t="s">
        <v>542</v>
      </c>
    </row>
    <row r="456" spans="1:7" ht="11.1" customHeight="1" x14ac:dyDescent="0.25">
      <c r="A456" s="44" t="s">
        <v>440</v>
      </c>
      <c r="B456" s="688"/>
      <c r="C456" s="688"/>
      <c r="D456" s="688"/>
      <c r="E456" s="83">
        <v>1485001000</v>
      </c>
      <c r="F456" s="83">
        <v>162876800</v>
      </c>
      <c r="G456" s="54" t="s">
        <v>647</v>
      </c>
    </row>
    <row r="457" spans="1:7" ht="11.1" customHeight="1" x14ac:dyDescent="0.25">
      <c r="A457" s="44" t="s">
        <v>441</v>
      </c>
      <c r="B457" s="688"/>
      <c r="C457" s="688"/>
      <c r="D457" s="688"/>
      <c r="E457" s="83">
        <v>1485001000</v>
      </c>
      <c r="F457" s="83">
        <v>162876800</v>
      </c>
      <c r="G457" s="54" t="s">
        <v>544</v>
      </c>
    </row>
    <row r="458" spans="1:7" ht="11.1" customHeight="1" x14ac:dyDescent="0.25">
      <c r="A458" s="44" t="s">
        <v>442</v>
      </c>
      <c r="B458" s="688"/>
      <c r="C458" s="688"/>
      <c r="D458" s="688"/>
      <c r="E458" s="83">
        <v>1485001000</v>
      </c>
      <c r="F458" s="83">
        <v>162876800</v>
      </c>
      <c r="G458" s="54" t="s">
        <v>544</v>
      </c>
    </row>
    <row r="459" spans="1:7" ht="11.1" customHeight="1" x14ac:dyDescent="0.25">
      <c r="A459" s="44" t="s">
        <v>443</v>
      </c>
      <c r="B459" s="688"/>
      <c r="C459" s="688"/>
      <c r="D459" s="688"/>
      <c r="E459" s="83">
        <v>1485001000</v>
      </c>
      <c r="F459" s="83">
        <v>162876800</v>
      </c>
      <c r="G459" s="54" t="s">
        <v>545</v>
      </c>
    </row>
    <row r="460" spans="1:7" ht="11.1" customHeight="1" x14ac:dyDescent="0.25">
      <c r="A460" s="44" t="s">
        <v>445</v>
      </c>
      <c r="B460" s="688"/>
      <c r="C460" s="688"/>
      <c r="D460" s="688"/>
      <c r="E460" s="83">
        <v>1772816000</v>
      </c>
      <c r="F460" s="83">
        <v>1319161234.9654295</v>
      </c>
      <c r="G460" s="54" t="s">
        <v>546</v>
      </c>
    </row>
    <row r="461" spans="1:7" ht="11.1" customHeight="1" x14ac:dyDescent="0.25">
      <c r="A461" s="44" t="s">
        <v>446</v>
      </c>
      <c r="B461" s="688"/>
      <c r="C461" s="688"/>
      <c r="D461" s="688"/>
      <c r="E461" s="83">
        <v>1772816000</v>
      </c>
      <c r="F461" s="83">
        <v>1379968011.9654295</v>
      </c>
      <c r="G461" s="54" t="s">
        <v>547</v>
      </c>
    </row>
    <row r="462" spans="1:7" ht="14.25" customHeight="1" thickBot="1" x14ac:dyDescent="0.3">
      <c r="A462" s="91"/>
      <c r="G462" s="92"/>
    </row>
    <row r="463" spans="1:7" ht="14.25" customHeight="1" x14ac:dyDescent="0.25">
      <c r="A463" s="779" t="s">
        <v>649</v>
      </c>
      <c r="B463" s="681"/>
      <c r="C463" s="681"/>
      <c r="D463" s="681"/>
      <c r="E463" s="681"/>
      <c r="F463" s="681"/>
      <c r="G463" s="756"/>
    </row>
    <row r="464" spans="1:7" ht="14.25" customHeight="1" x14ac:dyDescent="0.25">
      <c r="A464" s="6" t="s">
        <v>27</v>
      </c>
      <c r="B464" s="7" t="s">
        <v>458</v>
      </c>
      <c r="C464" s="7" t="s">
        <v>459</v>
      </c>
      <c r="D464" s="7" t="s">
        <v>628</v>
      </c>
      <c r="E464" s="7" t="s">
        <v>650</v>
      </c>
      <c r="F464" s="7" t="s">
        <v>651</v>
      </c>
      <c r="G464" s="8" t="s">
        <v>631</v>
      </c>
    </row>
    <row r="465" spans="1:15" ht="6" customHeight="1" x14ac:dyDescent="0.25">
      <c r="A465" s="44" t="s">
        <v>448</v>
      </c>
      <c r="B465" s="687" t="s">
        <v>632</v>
      </c>
      <c r="C465" s="687" t="s">
        <v>607</v>
      </c>
      <c r="D465" s="687" t="s">
        <v>633</v>
      </c>
      <c r="E465" s="90">
        <v>484062100</v>
      </c>
      <c r="F465" s="93">
        <v>478551000</v>
      </c>
      <c r="G465" s="54">
        <v>0</v>
      </c>
      <c r="O465" s="49" t="s">
        <v>489</v>
      </c>
    </row>
    <row r="466" spans="1:15" ht="6" customHeight="1" x14ac:dyDescent="0.25">
      <c r="A466" s="44" t="s">
        <v>449</v>
      </c>
      <c r="B466" s="688"/>
      <c r="C466" s="688"/>
      <c r="D466" s="688"/>
      <c r="E466" s="90">
        <v>484062100</v>
      </c>
      <c r="F466" s="93">
        <v>478551000</v>
      </c>
      <c r="G466" s="54" t="s">
        <v>553</v>
      </c>
      <c r="O466" s="49" t="s">
        <v>489</v>
      </c>
    </row>
    <row r="467" spans="1:15" ht="6" customHeight="1" x14ac:dyDescent="0.25">
      <c r="A467" s="44" t="s">
        <v>450</v>
      </c>
      <c r="B467" s="688"/>
      <c r="C467" s="688"/>
      <c r="D467" s="688"/>
      <c r="E467" s="90">
        <v>484062100</v>
      </c>
      <c r="F467" s="93">
        <v>478551000</v>
      </c>
      <c r="G467" s="54" t="s">
        <v>554</v>
      </c>
      <c r="O467" s="49" t="s">
        <v>489</v>
      </c>
    </row>
    <row r="468" spans="1:15" ht="6" customHeight="1" x14ac:dyDescent="0.25">
      <c r="A468" s="44" t="s">
        <v>451</v>
      </c>
      <c r="B468" s="688"/>
      <c r="C468" s="688"/>
      <c r="D468" s="688"/>
      <c r="E468" s="90">
        <v>484062100</v>
      </c>
      <c r="F468" s="94">
        <v>478551000</v>
      </c>
      <c r="G468" s="54" t="s">
        <v>555</v>
      </c>
      <c r="O468" s="49" t="s">
        <v>489</v>
      </c>
    </row>
    <row r="469" spans="1:15" ht="6" customHeight="1" x14ac:dyDescent="0.25">
      <c r="A469" s="44" t="s">
        <v>452</v>
      </c>
      <c r="B469" s="688"/>
      <c r="C469" s="688"/>
      <c r="D469" s="688"/>
      <c r="E469" s="90">
        <v>484062100</v>
      </c>
      <c r="F469" s="93">
        <v>478551000</v>
      </c>
      <c r="G469" s="54" t="s">
        <v>556</v>
      </c>
      <c r="O469" s="49" t="s">
        <v>491</v>
      </c>
    </row>
    <row r="470" spans="1:15" ht="6" customHeight="1" x14ac:dyDescent="0.25">
      <c r="A470" s="87" t="s">
        <v>453</v>
      </c>
      <c r="B470" s="688"/>
      <c r="C470" s="688"/>
      <c r="D470" s="688"/>
      <c r="E470" s="90">
        <v>484062100</v>
      </c>
      <c r="F470" s="93">
        <v>478551000</v>
      </c>
      <c r="G470" s="54" t="s">
        <v>557</v>
      </c>
      <c r="O470" s="49" t="s">
        <v>489</v>
      </c>
    </row>
    <row r="471" spans="1:15" ht="6" customHeight="1" x14ac:dyDescent="0.25">
      <c r="A471" s="87" t="s">
        <v>440</v>
      </c>
      <c r="B471" s="688"/>
      <c r="C471" s="688"/>
      <c r="D471" s="688"/>
      <c r="E471" s="90">
        <v>478551000</v>
      </c>
      <c r="F471" s="93">
        <v>478551000</v>
      </c>
      <c r="G471" s="54" t="s">
        <v>558</v>
      </c>
      <c r="O471" s="49" t="s">
        <v>489</v>
      </c>
    </row>
    <row r="472" spans="1:15" ht="6" customHeight="1" x14ac:dyDescent="0.25">
      <c r="A472" s="87" t="s">
        <v>441</v>
      </c>
      <c r="B472" s="688"/>
      <c r="C472" s="688"/>
      <c r="D472" s="688"/>
      <c r="E472" s="90">
        <v>478551000</v>
      </c>
      <c r="F472" s="93">
        <v>478551000</v>
      </c>
      <c r="G472" s="54" t="s">
        <v>559</v>
      </c>
      <c r="O472" s="49" t="s">
        <v>489</v>
      </c>
    </row>
    <row r="473" spans="1:15" ht="6" customHeight="1" x14ac:dyDescent="0.25">
      <c r="A473" s="87" t="s">
        <v>442</v>
      </c>
      <c r="B473" s="688"/>
      <c r="C473" s="688"/>
      <c r="D473" s="688"/>
      <c r="E473" s="90" t="e">
        <v>#REF!</v>
      </c>
      <c r="F473" s="94">
        <v>538358167</v>
      </c>
      <c r="G473" s="54" t="s">
        <v>560</v>
      </c>
      <c r="O473" s="49" t="s">
        <v>489</v>
      </c>
    </row>
    <row r="474" spans="1:15" ht="6" customHeight="1" x14ac:dyDescent="0.25">
      <c r="A474" s="87" t="s">
        <v>443</v>
      </c>
      <c r="B474" s="688"/>
      <c r="C474" s="688"/>
      <c r="D474" s="688"/>
      <c r="E474" s="90">
        <v>542438233</v>
      </c>
      <c r="F474" s="94">
        <v>502271700</v>
      </c>
      <c r="G474" s="54" t="s">
        <v>561</v>
      </c>
      <c r="O474" s="49" t="s">
        <v>491</v>
      </c>
    </row>
    <row r="475" spans="1:15" ht="6" customHeight="1" x14ac:dyDescent="0.25">
      <c r="A475" s="87" t="s">
        <v>445</v>
      </c>
      <c r="B475" s="688"/>
      <c r="C475" s="688"/>
      <c r="D475" s="688"/>
      <c r="E475" s="90">
        <v>542438233</v>
      </c>
      <c r="F475" s="94">
        <v>515813033</v>
      </c>
      <c r="G475" s="54" t="s">
        <v>562</v>
      </c>
      <c r="O475" s="49" t="s">
        <v>489</v>
      </c>
    </row>
    <row r="476" spans="1:15" ht="6" customHeight="1" x14ac:dyDescent="0.25">
      <c r="A476" s="87" t="s">
        <v>446</v>
      </c>
      <c r="B476" s="688"/>
      <c r="C476" s="688"/>
      <c r="D476" s="688"/>
      <c r="E476" s="90"/>
      <c r="F476" s="94"/>
      <c r="G476" s="54">
        <v>0</v>
      </c>
      <c r="O476" s="49" t="s">
        <v>489</v>
      </c>
    </row>
    <row r="477" spans="1:15" ht="6" customHeight="1" x14ac:dyDescent="0.25">
      <c r="A477" s="44" t="s">
        <v>448</v>
      </c>
      <c r="B477" s="687" t="s">
        <v>632</v>
      </c>
      <c r="C477" s="687" t="s">
        <v>475</v>
      </c>
      <c r="D477" s="687" t="s">
        <v>635</v>
      </c>
      <c r="E477" s="90">
        <v>76069667</v>
      </c>
      <c r="F477" s="93"/>
      <c r="G477" s="54">
        <v>0</v>
      </c>
      <c r="O477" s="49" t="s">
        <v>489</v>
      </c>
    </row>
    <row r="478" spans="1:15" ht="6" customHeight="1" x14ac:dyDescent="0.25">
      <c r="A478" s="44" t="s">
        <v>449</v>
      </c>
      <c r="B478" s="688"/>
      <c r="C478" s="688"/>
      <c r="D478" s="688"/>
      <c r="E478" s="90">
        <v>84427000</v>
      </c>
      <c r="F478" s="93">
        <v>76069667</v>
      </c>
      <c r="G478" s="54" t="s">
        <v>563</v>
      </c>
    </row>
    <row r="479" spans="1:15" ht="6" customHeight="1" x14ac:dyDescent="0.25">
      <c r="A479" s="44" t="s">
        <v>450</v>
      </c>
      <c r="B479" s="688"/>
      <c r="C479" s="688"/>
      <c r="D479" s="688"/>
      <c r="E479" s="90">
        <v>84427000</v>
      </c>
      <c r="F479" s="93">
        <v>76069667</v>
      </c>
      <c r="G479" s="54" t="s">
        <v>564</v>
      </c>
    </row>
    <row r="480" spans="1:15" ht="6" customHeight="1" x14ac:dyDescent="0.25">
      <c r="A480" s="44" t="s">
        <v>451</v>
      </c>
      <c r="B480" s="688"/>
      <c r="C480" s="688"/>
      <c r="D480" s="688"/>
      <c r="E480" s="90">
        <v>84427000</v>
      </c>
      <c r="F480" s="93">
        <v>76069667</v>
      </c>
      <c r="G480" s="54" t="s">
        <v>565</v>
      </c>
    </row>
    <row r="481" spans="1:7" ht="6" customHeight="1" x14ac:dyDescent="0.25">
      <c r="A481" s="44" t="s">
        <v>452</v>
      </c>
      <c r="B481" s="688"/>
      <c r="C481" s="688"/>
      <c r="D481" s="688"/>
      <c r="E481" s="90">
        <v>84427000</v>
      </c>
      <c r="F481" s="93">
        <v>76069667</v>
      </c>
      <c r="G481" s="54" t="s">
        <v>566</v>
      </c>
    </row>
    <row r="482" spans="1:7" ht="6" customHeight="1" x14ac:dyDescent="0.25">
      <c r="A482" s="87" t="s">
        <v>453</v>
      </c>
      <c r="B482" s="688"/>
      <c r="C482" s="688"/>
      <c r="D482" s="688"/>
      <c r="E482" s="90">
        <v>84427000</v>
      </c>
      <c r="F482" s="93">
        <v>76069667</v>
      </c>
      <c r="G482" s="54" t="s">
        <v>567</v>
      </c>
    </row>
    <row r="483" spans="1:7" ht="6" customHeight="1" x14ac:dyDescent="0.25">
      <c r="A483" s="87" t="s">
        <v>440</v>
      </c>
      <c r="B483" s="688"/>
      <c r="C483" s="688"/>
      <c r="D483" s="688"/>
      <c r="E483" s="90">
        <v>84427000</v>
      </c>
      <c r="F483" s="93">
        <v>76069667</v>
      </c>
      <c r="G483" s="54" t="s">
        <v>568</v>
      </c>
    </row>
    <row r="484" spans="1:7" ht="6" customHeight="1" x14ac:dyDescent="0.25">
      <c r="A484" s="87" t="s">
        <v>441</v>
      </c>
      <c r="B484" s="688"/>
      <c r="C484" s="688"/>
      <c r="D484" s="688"/>
      <c r="E484" s="90">
        <v>84427000</v>
      </c>
      <c r="F484" s="93">
        <v>76069667</v>
      </c>
      <c r="G484" s="54" t="s">
        <v>569</v>
      </c>
    </row>
    <row r="485" spans="1:7" ht="6" customHeight="1" x14ac:dyDescent="0.25">
      <c r="A485" s="87" t="s">
        <v>442</v>
      </c>
      <c r="B485" s="688"/>
      <c r="C485" s="688"/>
      <c r="D485" s="688"/>
      <c r="E485" s="90" t="e">
        <v>#REF!</v>
      </c>
      <c r="F485" s="94">
        <v>76069667</v>
      </c>
      <c r="G485" s="54" t="s">
        <v>570</v>
      </c>
    </row>
    <row r="486" spans="1:7" ht="6" customHeight="1" x14ac:dyDescent="0.25">
      <c r="A486" s="87" t="s">
        <v>443</v>
      </c>
      <c r="B486" s="688"/>
      <c r="C486" s="688"/>
      <c r="D486" s="688"/>
      <c r="E486" s="90">
        <v>81488867</v>
      </c>
      <c r="F486" s="94">
        <v>76069667</v>
      </c>
      <c r="G486" s="54" t="s">
        <v>571</v>
      </c>
    </row>
    <row r="487" spans="1:7" ht="6" customHeight="1" x14ac:dyDescent="0.25">
      <c r="A487" s="87" t="s">
        <v>445</v>
      </c>
      <c r="B487" s="688"/>
      <c r="C487" s="688"/>
      <c r="D487" s="688"/>
      <c r="E487" s="90">
        <v>81488867</v>
      </c>
      <c r="F487" s="94">
        <v>76069667</v>
      </c>
      <c r="G487" s="54" t="s">
        <v>572</v>
      </c>
    </row>
    <row r="488" spans="1:7" ht="6" customHeight="1" x14ac:dyDescent="0.25">
      <c r="A488" s="87" t="s">
        <v>446</v>
      </c>
      <c r="B488" s="688"/>
      <c r="C488" s="688"/>
      <c r="D488" s="688"/>
      <c r="E488" s="90"/>
      <c r="F488" s="94"/>
      <c r="G488" s="54">
        <v>0</v>
      </c>
    </row>
    <row r="489" spans="1:7" ht="6" customHeight="1" x14ac:dyDescent="0.25">
      <c r="A489" s="44" t="s">
        <v>448</v>
      </c>
      <c r="B489" s="687" t="s">
        <v>632</v>
      </c>
      <c r="C489" s="687" t="s">
        <v>645</v>
      </c>
      <c r="D489" s="687" t="s">
        <v>646</v>
      </c>
      <c r="E489" s="90">
        <v>907674746</v>
      </c>
      <c r="F489" s="93"/>
      <c r="G489" s="54">
        <v>0</v>
      </c>
    </row>
    <row r="490" spans="1:7" ht="6" customHeight="1" x14ac:dyDescent="0.25">
      <c r="A490" s="44" t="s">
        <v>449</v>
      </c>
      <c r="B490" s="688"/>
      <c r="C490" s="688"/>
      <c r="D490" s="688"/>
      <c r="E490" s="90">
        <v>905368900</v>
      </c>
      <c r="F490" s="93"/>
      <c r="G490" s="54" t="s">
        <v>573</v>
      </c>
    </row>
    <row r="491" spans="1:7" ht="6" customHeight="1" x14ac:dyDescent="0.25">
      <c r="A491" s="44" t="s">
        <v>450</v>
      </c>
      <c r="B491" s="688"/>
      <c r="C491" s="688"/>
      <c r="D491" s="688"/>
      <c r="E491" s="90">
        <v>905368900</v>
      </c>
      <c r="F491" s="93">
        <v>49895267</v>
      </c>
      <c r="G491" s="54" t="s">
        <v>574</v>
      </c>
    </row>
    <row r="492" spans="1:7" ht="6" customHeight="1" x14ac:dyDescent="0.25">
      <c r="A492" s="44" t="s">
        <v>451</v>
      </c>
      <c r="B492" s="688"/>
      <c r="C492" s="688"/>
      <c r="D492" s="688"/>
      <c r="E492" s="90">
        <v>905368900</v>
      </c>
      <c r="F492" s="93">
        <v>903732614</v>
      </c>
      <c r="G492" s="54" t="s">
        <v>575</v>
      </c>
    </row>
    <row r="493" spans="1:7" ht="6" customHeight="1" x14ac:dyDescent="0.25">
      <c r="A493" s="44" t="s">
        <v>452</v>
      </c>
      <c r="B493" s="688"/>
      <c r="C493" s="688"/>
      <c r="D493" s="688"/>
      <c r="E493" s="90">
        <v>905368900</v>
      </c>
      <c r="F493" s="93">
        <v>152937267</v>
      </c>
      <c r="G493" s="54" t="s">
        <v>576</v>
      </c>
    </row>
    <row r="494" spans="1:7" ht="6" customHeight="1" x14ac:dyDescent="0.25">
      <c r="A494" s="87" t="s">
        <v>453</v>
      </c>
      <c r="B494" s="688"/>
      <c r="C494" s="688"/>
      <c r="D494" s="688"/>
      <c r="E494" s="90">
        <v>905368900</v>
      </c>
      <c r="F494" s="93">
        <v>770463533</v>
      </c>
      <c r="G494" s="54" t="s">
        <v>577</v>
      </c>
    </row>
    <row r="495" spans="1:7" ht="6" customHeight="1" x14ac:dyDescent="0.25">
      <c r="A495" s="87" t="s">
        <v>440</v>
      </c>
      <c r="B495" s="688"/>
      <c r="C495" s="688"/>
      <c r="D495" s="688"/>
      <c r="E495" s="90">
        <v>905368900</v>
      </c>
      <c r="F495" s="93">
        <v>770463533</v>
      </c>
      <c r="G495" s="54" t="s">
        <v>578</v>
      </c>
    </row>
    <row r="496" spans="1:7" ht="6" customHeight="1" x14ac:dyDescent="0.25">
      <c r="A496" s="87" t="s">
        <v>441</v>
      </c>
      <c r="B496" s="688"/>
      <c r="C496" s="688"/>
      <c r="D496" s="688"/>
      <c r="E496" s="90">
        <v>905368900</v>
      </c>
      <c r="F496" s="93">
        <v>770463533</v>
      </c>
      <c r="G496" s="54" t="s">
        <v>579</v>
      </c>
    </row>
    <row r="497" spans="1:7" ht="6" customHeight="1" x14ac:dyDescent="0.25">
      <c r="A497" s="87" t="s">
        <v>442</v>
      </c>
      <c r="B497" s="688"/>
      <c r="C497" s="688"/>
      <c r="D497" s="688"/>
      <c r="E497" s="90">
        <v>905368900</v>
      </c>
      <c r="F497" s="94">
        <v>903732614</v>
      </c>
      <c r="G497" s="54" t="s">
        <v>570</v>
      </c>
    </row>
    <row r="498" spans="1:7" ht="6" customHeight="1" x14ac:dyDescent="0.25">
      <c r="A498" s="87" t="s">
        <v>443</v>
      </c>
      <c r="B498" s="688"/>
      <c r="C498" s="688"/>
      <c r="D498" s="688"/>
      <c r="E498" s="90">
        <v>905368900</v>
      </c>
      <c r="F498" s="94">
        <v>770463533</v>
      </c>
      <c r="G498" s="54" t="s">
        <v>580</v>
      </c>
    </row>
    <row r="499" spans="1:7" ht="6" customHeight="1" x14ac:dyDescent="0.25">
      <c r="A499" s="87" t="s">
        <v>445</v>
      </c>
      <c r="B499" s="688"/>
      <c r="C499" s="688"/>
      <c r="D499" s="688"/>
      <c r="E499" s="90">
        <v>905368900</v>
      </c>
      <c r="F499" s="94">
        <v>770463533</v>
      </c>
      <c r="G499" s="54" t="s">
        <v>581</v>
      </c>
    </row>
    <row r="500" spans="1:7" ht="6" customHeight="1" x14ac:dyDescent="0.25">
      <c r="A500" s="87" t="s">
        <v>446</v>
      </c>
      <c r="B500" s="688"/>
      <c r="C500" s="688"/>
      <c r="D500" s="688"/>
      <c r="E500" s="90"/>
      <c r="F500" s="94"/>
      <c r="G500" s="54">
        <v>0</v>
      </c>
    </row>
    <row r="501" spans="1:7" ht="6" customHeight="1" x14ac:dyDescent="0.25">
      <c r="A501" s="44" t="s">
        <v>448</v>
      </c>
      <c r="B501" s="687" t="s">
        <v>480</v>
      </c>
      <c r="C501" s="687" t="s">
        <v>481</v>
      </c>
      <c r="D501" s="687" t="s">
        <v>640</v>
      </c>
      <c r="E501" s="90">
        <v>975245000</v>
      </c>
      <c r="F501" s="93"/>
      <c r="G501" s="54" t="s">
        <v>180</v>
      </c>
    </row>
    <row r="502" spans="1:7" ht="6" customHeight="1" x14ac:dyDescent="0.25">
      <c r="A502" s="44" t="s">
        <v>449</v>
      </c>
      <c r="B502" s="688"/>
      <c r="C502" s="688"/>
      <c r="D502" s="688"/>
      <c r="E502" s="90">
        <v>975245000</v>
      </c>
      <c r="F502" s="93"/>
      <c r="G502" s="54" t="s">
        <v>582</v>
      </c>
    </row>
    <row r="503" spans="1:7" ht="6" customHeight="1" x14ac:dyDescent="0.25">
      <c r="A503" s="44" t="s">
        <v>450</v>
      </c>
      <c r="B503" s="688"/>
      <c r="C503" s="688"/>
      <c r="D503" s="688"/>
      <c r="E503" s="90">
        <v>975245000</v>
      </c>
      <c r="F503" s="93">
        <v>21382200</v>
      </c>
      <c r="G503" s="54" t="s">
        <v>583</v>
      </c>
    </row>
    <row r="504" spans="1:7" ht="6" customHeight="1" x14ac:dyDescent="0.25">
      <c r="A504" s="44" t="s">
        <v>451</v>
      </c>
      <c r="B504" s="688"/>
      <c r="C504" s="688"/>
      <c r="D504" s="688"/>
      <c r="E504" s="90">
        <v>975245000</v>
      </c>
      <c r="F504" s="90">
        <v>970910701</v>
      </c>
      <c r="G504" s="54" t="s">
        <v>584</v>
      </c>
    </row>
    <row r="505" spans="1:7" ht="6" customHeight="1" x14ac:dyDescent="0.25">
      <c r="A505" s="44" t="s">
        <v>452</v>
      </c>
      <c r="B505" s="688"/>
      <c r="C505" s="688"/>
      <c r="D505" s="688"/>
      <c r="E505" s="90">
        <v>975245000</v>
      </c>
      <c r="F505" s="93">
        <v>64890200</v>
      </c>
      <c r="G505" s="54" t="s">
        <v>585</v>
      </c>
    </row>
    <row r="506" spans="1:7" ht="6" customHeight="1" x14ac:dyDescent="0.25">
      <c r="A506" s="87" t="s">
        <v>453</v>
      </c>
      <c r="B506" s="688"/>
      <c r="C506" s="688"/>
      <c r="D506" s="688"/>
      <c r="E506" s="90">
        <v>975245000</v>
      </c>
      <c r="F506" s="93">
        <v>295618667</v>
      </c>
      <c r="G506" s="54" t="s">
        <v>586</v>
      </c>
    </row>
    <row r="507" spans="1:7" ht="6" customHeight="1" x14ac:dyDescent="0.25">
      <c r="A507" s="87" t="s">
        <v>440</v>
      </c>
      <c r="B507" s="688"/>
      <c r="C507" s="688"/>
      <c r="D507" s="688"/>
      <c r="E507" s="90">
        <v>975245000</v>
      </c>
      <c r="F507" s="93">
        <v>295618667</v>
      </c>
      <c r="G507" s="54" t="s">
        <v>587</v>
      </c>
    </row>
    <row r="508" spans="1:7" ht="6" customHeight="1" x14ac:dyDescent="0.25">
      <c r="A508" s="87" t="s">
        <v>441</v>
      </c>
      <c r="B508" s="688"/>
      <c r="C508" s="688"/>
      <c r="D508" s="688"/>
      <c r="E508" s="90">
        <v>975245000</v>
      </c>
      <c r="F508" s="93">
        <v>295618667</v>
      </c>
      <c r="G508" s="54" t="s">
        <v>588</v>
      </c>
    </row>
    <row r="509" spans="1:7" ht="6" customHeight="1" x14ac:dyDescent="0.25">
      <c r="A509" s="87" t="s">
        <v>442</v>
      </c>
      <c r="B509" s="688"/>
      <c r="C509" s="688"/>
      <c r="D509" s="688"/>
      <c r="E509" s="90" t="e">
        <v>#REF!</v>
      </c>
      <c r="F509" s="94">
        <v>0</v>
      </c>
      <c r="G509" s="54" t="s">
        <v>589</v>
      </c>
    </row>
    <row r="510" spans="1:7" ht="6" customHeight="1" x14ac:dyDescent="0.25">
      <c r="A510" s="87" t="s">
        <v>443</v>
      </c>
      <c r="B510" s="688"/>
      <c r="C510" s="688"/>
      <c r="D510" s="688"/>
      <c r="E510" s="90">
        <v>975245000</v>
      </c>
      <c r="F510" s="94">
        <v>295618667</v>
      </c>
      <c r="G510" s="54" t="s">
        <v>590</v>
      </c>
    </row>
    <row r="511" spans="1:7" ht="6" customHeight="1" x14ac:dyDescent="0.25">
      <c r="A511" s="87" t="s">
        <v>445</v>
      </c>
      <c r="B511" s="688"/>
      <c r="C511" s="688"/>
      <c r="D511" s="688"/>
      <c r="E511" s="90">
        <v>975245000</v>
      </c>
      <c r="F511" s="94">
        <v>295618667</v>
      </c>
      <c r="G511" s="54" t="s">
        <v>591</v>
      </c>
    </row>
    <row r="512" spans="1:7" ht="6" customHeight="1" x14ac:dyDescent="0.25">
      <c r="A512" s="87" t="s">
        <v>446</v>
      </c>
      <c r="B512" s="688"/>
      <c r="C512" s="688"/>
      <c r="D512" s="688"/>
      <c r="E512" s="90"/>
      <c r="F512" s="94"/>
      <c r="G512" s="54">
        <v>0</v>
      </c>
    </row>
    <row r="513" spans="1:15" ht="6" customHeight="1" x14ac:dyDescent="0.25">
      <c r="A513" s="44" t="s">
        <v>448</v>
      </c>
      <c r="B513" s="687" t="s">
        <v>480</v>
      </c>
      <c r="C513" s="687" t="s">
        <v>535</v>
      </c>
      <c r="D513" s="687" t="s">
        <v>648</v>
      </c>
      <c r="E513" s="90">
        <v>4061750000</v>
      </c>
      <c r="F513" s="93"/>
      <c r="G513" s="54" t="s">
        <v>592</v>
      </c>
    </row>
    <row r="514" spans="1:15" ht="6" customHeight="1" x14ac:dyDescent="0.25">
      <c r="A514" s="44" t="s">
        <v>449</v>
      </c>
      <c r="B514" s="688"/>
      <c r="C514" s="688"/>
      <c r="D514" s="688"/>
      <c r="E514" s="90">
        <v>4061750000</v>
      </c>
      <c r="F514" s="93"/>
      <c r="G514" s="54" t="s">
        <v>593</v>
      </c>
    </row>
    <row r="515" spans="1:15" ht="6" customHeight="1" x14ac:dyDescent="0.25">
      <c r="A515" s="44" t="s">
        <v>450</v>
      </c>
      <c r="B515" s="688"/>
      <c r="C515" s="688"/>
      <c r="D515" s="688"/>
      <c r="E515" s="90">
        <v>4061750000</v>
      </c>
      <c r="F515" s="93">
        <v>31840467</v>
      </c>
      <c r="G515" s="54" t="s">
        <v>593</v>
      </c>
    </row>
    <row r="516" spans="1:15" ht="6" customHeight="1" x14ac:dyDescent="0.25">
      <c r="A516" s="44" t="s">
        <v>451</v>
      </c>
      <c r="B516" s="688"/>
      <c r="C516" s="688"/>
      <c r="D516" s="688"/>
      <c r="E516" s="90">
        <v>4061750000</v>
      </c>
      <c r="F516" s="90">
        <v>4032060127</v>
      </c>
      <c r="G516" s="54" t="s">
        <v>594</v>
      </c>
    </row>
    <row r="517" spans="1:15" ht="6" customHeight="1" x14ac:dyDescent="0.25">
      <c r="A517" s="44" t="s">
        <v>452</v>
      </c>
      <c r="B517" s="688"/>
      <c r="C517" s="688"/>
      <c r="D517" s="688"/>
      <c r="E517" s="90">
        <v>4061750000</v>
      </c>
      <c r="F517" s="93">
        <v>100688467</v>
      </c>
      <c r="G517" s="54" t="s">
        <v>595</v>
      </c>
    </row>
    <row r="518" spans="1:15" ht="6" customHeight="1" x14ac:dyDescent="0.25">
      <c r="A518" s="87" t="s">
        <v>453</v>
      </c>
      <c r="B518" s="688"/>
      <c r="C518" s="688"/>
      <c r="D518" s="688"/>
      <c r="E518" s="90">
        <v>4061750000</v>
      </c>
      <c r="F518" s="93">
        <v>407309666</v>
      </c>
      <c r="G518" s="54" t="s">
        <v>596</v>
      </c>
    </row>
    <row r="519" spans="1:15" ht="6" customHeight="1" x14ac:dyDescent="0.25">
      <c r="A519" s="87" t="s">
        <v>440</v>
      </c>
      <c r="B519" s="688"/>
      <c r="C519" s="688"/>
      <c r="D519" s="688"/>
      <c r="E519" s="90">
        <v>4061750000</v>
      </c>
      <c r="F519" s="93">
        <v>407309666</v>
      </c>
      <c r="G519" s="54" t="s">
        <v>597</v>
      </c>
    </row>
    <row r="520" spans="1:15" ht="6" customHeight="1" x14ac:dyDescent="0.25">
      <c r="A520" s="87" t="s">
        <v>441</v>
      </c>
      <c r="B520" s="688"/>
      <c r="C520" s="688"/>
      <c r="D520" s="688"/>
      <c r="E520" s="90">
        <v>4061750000</v>
      </c>
      <c r="F520" s="93">
        <v>540882578</v>
      </c>
      <c r="G520" s="54" t="s">
        <v>598</v>
      </c>
    </row>
    <row r="521" spans="1:15" ht="6" customHeight="1" x14ac:dyDescent="0.25">
      <c r="A521" s="87" t="s">
        <v>442</v>
      </c>
      <c r="B521" s="688"/>
      <c r="C521" s="688"/>
      <c r="D521" s="688"/>
      <c r="E521" s="90" t="e">
        <v>#REF!</v>
      </c>
      <c r="F521" s="94">
        <v>0</v>
      </c>
      <c r="G521" s="54" t="s">
        <v>599</v>
      </c>
    </row>
    <row r="522" spans="1:15" ht="6" customHeight="1" x14ac:dyDescent="0.25">
      <c r="A522" s="87" t="s">
        <v>443</v>
      </c>
      <c r="B522" s="688"/>
      <c r="C522" s="688"/>
      <c r="D522" s="688"/>
      <c r="E522" s="90">
        <v>4061750000</v>
      </c>
      <c r="F522" s="94">
        <v>540882578</v>
      </c>
      <c r="G522" s="54" t="s">
        <v>600</v>
      </c>
    </row>
    <row r="523" spans="1:15" ht="6" customHeight="1" x14ac:dyDescent="0.25">
      <c r="A523" s="87" t="s">
        <v>445</v>
      </c>
      <c r="B523" s="688"/>
      <c r="C523" s="688"/>
      <c r="D523" s="688"/>
      <c r="E523" s="90">
        <v>4061750000</v>
      </c>
      <c r="F523" s="94">
        <v>543421578</v>
      </c>
      <c r="G523" s="54" t="s">
        <v>601</v>
      </c>
    </row>
    <row r="524" spans="1:15" ht="6" customHeight="1" x14ac:dyDescent="0.25">
      <c r="A524" s="87" t="s">
        <v>446</v>
      </c>
      <c r="B524" s="688"/>
      <c r="C524" s="688"/>
      <c r="D524" s="688"/>
      <c r="E524" s="90"/>
      <c r="F524" s="94"/>
      <c r="G524" s="54">
        <v>0</v>
      </c>
    </row>
    <row r="525" spans="1:15" ht="14.25" customHeight="1" thickBot="1" x14ac:dyDescent="0.3">
      <c r="A525" s="91"/>
    </row>
    <row r="526" spans="1:15" ht="14.25" customHeight="1" x14ac:dyDescent="0.25">
      <c r="A526" s="779" t="s">
        <v>652</v>
      </c>
      <c r="B526" s="681"/>
      <c r="C526" s="681"/>
      <c r="D526" s="681"/>
      <c r="E526" s="681"/>
      <c r="F526" s="681"/>
      <c r="G526" s="756"/>
    </row>
    <row r="527" spans="1:15" ht="46.5" customHeight="1" thickBot="1" x14ac:dyDescent="0.3">
      <c r="A527" s="40" t="s">
        <v>28</v>
      </c>
      <c r="B527" s="95" t="s">
        <v>458</v>
      </c>
      <c r="C527" s="95" t="s">
        <v>459</v>
      </c>
      <c r="D527" s="95" t="s">
        <v>628</v>
      </c>
      <c r="E527" s="95" t="s">
        <v>653</v>
      </c>
      <c r="F527" s="95" t="s">
        <v>654</v>
      </c>
      <c r="G527" s="96" t="s">
        <v>631</v>
      </c>
    </row>
    <row r="528" spans="1:15" ht="13.5" customHeight="1" x14ac:dyDescent="0.25">
      <c r="A528" s="97" t="s">
        <v>448</v>
      </c>
      <c r="B528" s="737" t="s">
        <v>632</v>
      </c>
      <c r="C528" s="739" t="s">
        <v>607</v>
      </c>
      <c r="D528" s="742" t="s">
        <v>655</v>
      </c>
      <c r="E528" s="109">
        <v>540737989</v>
      </c>
      <c r="F528" s="110"/>
      <c r="G528" s="111" t="str">
        <f t="shared" ref="G528:G559" si="10">+N231</f>
        <v>En enero de 2023 no se presentó avance, conforme a lo programado.</v>
      </c>
      <c r="O528" s="49" t="s">
        <v>489</v>
      </c>
    </row>
    <row r="529" spans="1:15" ht="13.5" customHeight="1" x14ac:dyDescent="0.25">
      <c r="A529" s="98" t="s">
        <v>449</v>
      </c>
      <c r="B529" s="686"/>
      <c r="C529" s="740"/>
      <c r="D529" s="731"/>
      <c r="E529" s="109">
        <v>540737989</v>
      </c>
      <c r="F529" s="110">
        <v>329260000</v>
      </c>
      <c r="G529" s="111" t="str">
        <f t="shared" si="10"/>
        <v>En enero de 2023 no se presentó avance, conforme a lo programado.</v>
      </c>
      <c r="O529" s="49" t="s">
        <v>489</v>
      </c>
    </row>
    <row r="530" spans="1:15" ht="13.5" customHeight="1" x14ac:dyDescent="0.25">
      <c r="A530" s="98" t="s">
        <v>450</v>
      </c>
      <c r="B530" s="686"/>
      <c r="C530" s="740"/>
      <c r="D530" s="731"/>
      <c r="E530" s="109">
        <v>540737989</v>
      </c>
      <c r="F530" s="110">
        <v>487171000</v>
      </c>
      <c r="G530" s="111" t="str">
        <f t="shared" si="10"/>
        <v>En marzo de 2023, se realizaron reuniones de seguimiento por cada alianza: Sumapaz, Usme, Ciudad Bolívar, Chapinero. En Suba se realizaron dos reuniones de seguimiento.</v>
      </c>
      <c r="O530" s="49" t="s">
        <v>489</v>
      </c>
    </row>
    <row r="531" spans="1:15" ht="13.5" customHeight="1" x14ac:dyDescent="0.25">
      <c r="A531" s="98" t="s">
        <v>451</v>
      </c>
      <c r="B531" s="686"/>
      <c r="C531" s="740"/>
      <c r="D531" s="731"/>
      <c r="E531" s="109">
        <v>540737989</v>
      </c>
      <c r="F531" s="112">
        <v>487171000</v>
      </c>
      <c r="G531" s="113" t="str">
        <f t="shared" si="10"/>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O531" s="49" t="s">
        <v>489</v>
      </c>
    </row>
    <row r="532" spans="1:15" ht="13.5" customHeight="1" x14ac:dyDescent="0.25">
      <c r="A532" s="98" t="s">
        <v>452</v>
      </c>
      <c r="B532" s="686"/>
      <c r="C532" s="740"/>
      <c r="D532" s="731"/>
      <c r="E532" s="109">
        <v>540737989</v>
      </c>
      <c r="F532" s="110">
        <v>487171000</v>
      </c>
      <c r="G532" s="111" t="str">
        <f t="shared" si="10"/>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O532" s="49" t="s">
        <v>491</v>
      </c>
    </row>
    <row r="533" spans="1:15" ht="13.5" customHeight="1" x14ac:dyDescent="0.25">
      <c r="A533" s="99" t="s">
        <v>453</v>
      </c>
      <c r="B533" s="686"/>
      <c r="C533" s="740"/>
      <c r="D533" s="731"/>
      <c r="E533" s="109">
        <v>540737989</v>
      </c>
      <c r="F533" s="110">
        <v>487171000</v>
      </c>
      <c r="G533" s="111" t="str">
        <f t="shared" si="10"/>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O533" s="49" t="s">
        <v>489</v>
      </c>
    </row>
    <row r="534" spans="1:15" ht="13.5" customHeight="1" x14ac:dyDescent="0.25">
      <c r="A534" s="99" t="s">
        <v>440</v>
      </c>
      <c r="B534" s="686"/>
      <c r="C534" s="740"/>
      <c r="D534" s="731"/>
      <c r="E534" s="109">
        <v>540737989</v>
      </c>
      <c r="F534" s="110">
        <v>487171000</v>
      </c>
      <c r="G534" s="111" t="str">
        <f t="shared" si="10"/>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O534" s="49" t="s">
        <v>489</v>
      </c>
    </row>
    <row r="535" spans="1:15" ht="13.5" customHeight="1" x14ac:dyDescent="0.25">
      <c r="A535" s="99" t="s">
        <v>441</v>
      </c>
      <c r="B535" s="686"/>
      <c r="C535" s="740"/>
      <c r="D535" s="731"/>
      <c r="E535" s="109" t="e">
        <f>+#REF!</f>
        <v>#REF!</v>
      </c>
      <c r="F535" s="110">
        <v>487171000</v>
      </c>
      <c r="G535" s="114" t="str">
        <f t="shared" si="10"/>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O535" s="49" t="s">
        <v>489</v>
      </c>
    </row>
    <row r="536" spans="1:15" ht="13.5" customHeight="1" x14ac:dyDescent="0.25">
      <c r="A536" s="99" t="s">
        <v>442</v>
      </c>
      <c r="B536" s="686"/>
      <c r="C536" s="740"/>
      <c r="D536" s="731"/>
      <c r="E536" s="109" t="e">
        <f>+#REF!</f>
        <v>#REF!</v>
      </c>
      <c r="F536" s="112" t="e">
        <f>+#REF!</f>
        <v>#REF!</v>
      </c>
      <c r="G536" s="114" t="str">
        <f t="shared" si="10"/>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O536" s="49" t="s">
        <v>489</v>
      </c>
    </row>
    <row r="537" spans="1:15" ht="13.5" customHeight="1" x14ac:dyDescent="0.25">
      <c r="A537" s="99" t="s">
        <v>443</v>
      </c>
      <c r="B537" s="686"/>
      <c r="C537" s="740"/>
      <c r="D537" s="731"/>
      <c r="E537" s="109" t="e">
        <f>+#REF!</f>
        <v>#REF!</v>
      </c>
      <c r="F537" s="112" t="e">
        <f>+#REF!</f>
        <v>#REF!</v>
      </c>
      <c r="G537" s="114" t="str">
        <f t="shared" si="10"/>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537" s="49" t="s">
        <v>491</v>
      </c>
    </row>
    <row r="538" spans="1:15" ht="13.5" customHeight="1" x14ac:dyDescent="0.25">
      <c r="A538" s="99" t="s">
        <v>445</v>
      </c>
      <c r="B538" s="686"/>
      <c r="C538" s="740"/>
      <c r="D538" s="731"/>
      <c r="E538" s="122" t="e">
        <f>+#REF!</f>
        <v>#REF!</v>
      </c>
      <c r="F538" s="123" t="e">
        <f>+#REF!</f>
        <v>#REF!</v>
      </c>
      <c r="G538" s="114" t="str">
        <f t="shared" si="10"/>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538" s="49" t="s">
        <v>489</v>
      </c>
    </row>
    <row r="539" spans="1:15" ht="13.5" customHeight="1" thickBot="1" x14ac:dyDescent="0.3">
      <c r="A539" s="100" t="s">
        <v>446</v>
      </c>
      <c r="B539" s="738"/>
      <c r="C539" s="741"/>
      <c r="D539" s="743"/>
      <c r="E539" s="115"/>
      <c r="F539" s="116"/>
      <c r="G539" s="117">
        <f t="shared" si="10"/>
        <v>0</v>
      </c>
      <c r="O539" s="49" t="s">
        <v>489</v>
      </c>
    </row>
    <row r="540" spans="1:15" ht="13.5" customHeight="1" x14ac:dyDescent="0.25">
      <c r="A540" s="97" t="s">
        <v>448</v>
      </c>
      <c r="B540" s="737" t="s">
        <v>632</v>
      </c>
      <c r="C540" s="739" t="s">
        <v>475</v>
      </c>
      <c r="D540" s="742" t="s">
        <v>635</v>
      </c>
      <c r="E540" s="109">
        <v>286082011</v>
      </c>
      <c r="F540" s="110"/>
      <c r="G540" s="111" t="str">
        <f t="shared" si="10"/>
        <v>En enero de 2023 no se presentó avance, conforme a lo programado.
En 2020,  2021 y 2022, se capacitaron 1097 personas en mejoramiento de praderas, biodigestores, preparación de abonos verdes Biol, entre otros temas.</v>
      </c>
      <c r="O540" s="49" t="s">
        <v>489</v>
      </c>
    </row>
    <row r="541" spans="1:15" ht="13.5" customHeight="1" x14ac:dyDescent="0.25">
      <c r="A541" s="98" t="s">
        <v>449</v>
      </c>
      <c r="B541" s="686"/>
      <c r="C541" s="740"/>
      <c r="D541" s="731"/>
      <c r="E541" s="109">
        <v>286082011</v>
      </c>
      <c r="F541" s="110">
        <v>84278000</v>
      </c>
      <c r="G541" s="111" t="str">
        <f t="shared" si="10"/>
        <v>En enero de 2023 no se presentó avance, conforme a lo programado.</v>
      </c>
    </row>
    <row r="542" spans="1:15" ht="13.5" customHeight="1" x14ac:dyDescent="0.25">
      <c r="A542" s="98" t="s">
        <v>450</v>
      </c>
      <c r="B542" s="686"/>
      <c r="C542" s="740"/>
      <c r="D542" s="731"/>
      <c r="E542" s="109">
        <v>286082011</v>
      </c>
      <c r="F542" s="110">
        <v>84278000</v>
      </c>
      <c r="G542" s="111" t="str">
        <f t="shared" si="10"/>
        <v>En Marzo de 2023 como parte de la celebración del día del agua se realizó un taller con los estudiantes del Colegio Erasmo Valencia, en la Cuenca Tunjuelo se realizó un evento de capacitación sobre preparación de hidrolato a base de suero en la vereda Quiba Bajo</v>
      </c>
    </row>
    <row r="543" spans="1:15" ht="13.5" customHeight="1" x14ac:dyDescent="0.25">
      <c r="A543" s="98" t="s">
        <v>451</v>
      </c>
      <c r="B543" s="686"/>
      <c r="C543" s="740"/>
      <c r="D543" s="731"/>
      <c r="E543" s="109">
        <v>286082011</v>
      </c>
      <c r="F543" s="110">
        <v>84278000</v>
      </c>
      <c r="G543" s="111" t="str">
        <f t="shared" si="10"/>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row>
    <row r="544" spans="1:15" ht="13.5" customHeight="1" x14ac:dyDescent="0.25">
      <c r="A544" s="98" t="s">
        <v>452</v>
      </c>
      <c r="B544" s="686"/>
      <c r="C544" s="740"/>
      <c r="D544" s="731"/>
      <c r="E544" s="109">
        <v>286082011</v>
      </c>
      <c r="F544" s="110">
        <v>84278000</v>
      </c>
      <c r="G544" s="111" t="str">
        <f t="shared" si="10"/>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5" spans="1:7" ht="13.5" customHeight="1" x14ac:dyDescent="0.25">
      <c r="A545" s="99" t="s">
        <v>453</v>
      </c>
      <c r="B545" s="686"/>
      <c r="C545" s="740"/>
      <c r="D545" s="731"/>
      <c r="E545" s="109">
        <v>286082011</v>
      </c>
      <c r="F545" s="110">
        <v>84278000</v>
      </c>
      <c r="G545" s="111" t="str">
        <f t="shared" si="10"/>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6" spans="1:7" ht="13.5" customHeight="1" x14ac:dyDescent="0.25">
      <c r="A546" s="99" t="s">
        <v>440</v>
      </c>
      <c r="B546" s="686"/>
      <c r="C546" s="740"/>
      <c r="D546" s="731"/>
      <c r="E546" s="109">
        <v>286082011</v>
      </c>
      <c r="F546" s="110">
        <v>84278000</v>
      </c>
      <c r="G546" s="111" t="str">
        <f t="shared" si="10"/>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7" spans="1:7" ht="13.5" customHeight="1" x14ac:dyDescent="0.25">
      <c r="A547" s="99" t="s">
        <v>441</v>
      </c>
      <c r="B547" s="686"/>
      <c r="C547" s="740"/>
      <c r="D547" s="731"/>
      <c r="E547" s="109" t="e">
        <f>+#REF!</f>
        <v>#REF!</v>
      </c>
      <c r="F547" s="110" t="e">
        <f>+#REF!</f>
        <v>#REF!</v>
      </c>
      <c r="G547" s="111" t="str">
        <f t="shared" si="10"/>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row>
    <row r="548" spans="1:7" ht="13.5" customHeight="1" x14ac:dyDescent="0.25">
      <c r="A548" s="99" t="s">
        <v>442</v>
      </c>
      <c r="B548" s="686"/>
      <c r="C548" s="740"/>
      <c r="D548" s="731"/>
      <c r="E548" s="109" t="e">
        <f>+#REF!</f>
        <v>#REF!</v>
      </c>
      <c r="F548" s="112" t="e">
        <f>+#REF!</f>
        <v>#REF!</v>
      </c>
      <c r="G548" s="111" t="str">
        <f t="shared" si="10"/>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49" spans="1:7" ht="13.5" customHeight="1" x14ac:dyDescent="0.25">
      <c r="A549" s="99" t="s">
        <v>443</v>
      </c>
      <c r="B549" s="686"/>
      <c r="C549" s="740"/>
      <c r="D549" s="731"/>
      <c r="E549" s="109" t="e">
        <f>+#REF!</f>
        <v>#REF!</v>
      </c>
      <c r="F549" s="112" t="e">
        <f>+#REF!</f>
        <v>#REF!</v>
      </c>
      <c r="G549" s="111" t="str">
        <f t="shared" si="10"/>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50" spans="1:7" ht="13.5" customHeight="1" x14ac:dyDescent="0.25">
      <c r="A550" s="99" t="s">
        <v>445</v>
      </c>
      <c r="B550" s="686"/>
      <c r="C550" s="740"/>
      <c r="D550" s="731"/>
      <c r="E550" s="122" t="e">
        <f>+#REF!</f>
        <v>#REF!</v>
      </c>
      <c r="F550" s="123" t="e">
        <f>+#REF!</f>
        <v>#REF!</v>
      </c>
      <c r="G550" s="111" t="str">
        <f t="shared" si="10"/>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51" spans="1:7" ht="13.5" customHeight="1" thickBot="1" x14ac:dyDescent="0.3">
      <c r="A551" s="100" t="s">
        <v>446</v>
      </c>
      <c r="B551" s="738"/>
      <c r="C551" s="741"/>
      <c r="D551" s="743"/>
      <c r="E551" s="115"/>
      <c r="F551" s="116"/>
      <c r="G551" s="118">
        <f t="shared" si="10"/>
        <v>0</v>
      </c>
    </row>
    <row r="552" spans="1:7" ht="13.5" customHeight="1" x14ac:dyDescent="0.25">
      <c r="A552" s="97" t="s">
        <v>448</v>
      </c>
      <c r="B552" s="737" t="s">
        <v>632</v>
      </c>
      <c r="C552" s="739" t="s">
        <v>645</v>
      </c>
      <c r="D552" s="742" t="s">
        <v>646</v>
      </c>
      <c r="E552" s="109">
        <v>788407000</v>
      </c>
      <c r="F552" s="110">
        <v>305166000</v>
      </c>
      <c r="G552" s="111" t="str">
        <f t="shared" si="10"/>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row>
    <row r="553" spans="1:7" ht="13.5" customHeight="1" x14ac:dyDescent="0.25">
      <c r="A553" s="98" t="s">
        <v>449</v>
      </c>
      <c r="B553" s="686"/>
      <c r="C553" s="740"/>
      <c r="D553" s="731"/>
      <c r="E553" s="109">
        <v>788407000</v>
      </c>
      <c r="F553" s="110">
        <v>347000000</v>
      </c>
      <c r="G553" s="111" t="str">
        <f t="shared" si="10"/>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row>
    <row r="554" spans="1:7" ht="13.5" customHeight="1" x14ac:dyDescent="0.25">
      <c r="A554" s="98" t="s">
        <v>450</v>
      </c>
      <c r="B554" s="686"/>
      <c r="C554" s="740"/>
      <c r="D554" s="731"/>
      <c r="E554" s="109">
        <v>788407000</v>
      </c>
      <c r="F554" s="110">
        <v>695866000</v>
      </c>
      <c r="G554" s="111" t="str">
        <f t="shared" si="10"/>
        <v>En Marzo se vincularon 9 nuevos predios al Ordenamiento Ambiental de Fincas mediante formalización de acuerdos de uso del suelo y Buenas Prácticas Ambientales y Se realizaron 38 Visitas de seguimiento</v>
      </c>
    </row>
    <row r="555" spans="1:7" ht="13.5" customHeight="1" x14ac:dyDescent="0.25">
      <c r="A555" s="98" t="s">
        <v>451</v>
      </c>
      <c r="B555" s="686"/>
      <c r="C555" s="740"/>
      <c r="D555" s="731"/>
      <c r="E555" s="109">
        <v>788407000</v>
      </c>
      <c r="F555" s="110">
        <v>695866000</v>
      </c>
      <c r="G555" s="111" t="str">
        <f t="shared" si="10"/>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6" spans="1:7" ht="13.5" customHeight="1" x14ac:dyDescent="0.25">
      <c r="A556" s="98" t="s">
        <v>452</v>
      </c>
      <c r="B556" s="686"/>
      <c r="C556" s="740"/>
      <c r="D556" s="731"/>
      <c r="E556" s="109">
        <v>788407000</v>
      </c>
      <c r="F556" s="110">
        <v>695866000</v>
      </c>
      <c r="G556" s="111" t="str">
        <f t="shared" si="10"/>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7" spans="1:7" ht="13.5" customHeight="1" x14ac:dyDescent="0.25">
      <c r="A557" s="99" t="s">
        <v>453</v>
      </c>
      <c r="B557" s="686"/>
      <c r="C557" s="740"/>
      <c r="D557" s="731"/>
      <c r="E557" s="109">
        <v>788407000</v>
      </c>
      <c r="F557" s="110">
        <v>695866000</v>
      </c>
      <c r="G557" s="111" t="str">
        <f t="shared" si="10"/>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8" spans="1:7" ht="13.5" customHeight="1" x14ac:dyDescent="0.25">
      <c r="A558" s="99" t="s">
        <v>440</v>
      </c>
      <c r="B558" s="686"/>
      <c r="C558" s="740"/>
      <c r="D558" s="731"/>
      <c r="E558" s="109">
        <v>788407000</v>
      </c>
      <c r="F558" s="110">
        <v>695866000</v>
      </c>
      <c r="G558" s="111" t="str">
        <f t="shared" si="10"/>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9" spans="1:7" ht="13.5" customHeight="1" x14ac:dyDescent="0.25">
      <c r="A559" s="99" t="s">
        <v>441</v>
      </c>
      <c r="B559" s="686"/>
      <c r="C559" s="740"/>
      <c r="D559" s="731"/>
      <c r="E559" s="109" t="e">
        <f>+#REF!</f>
        <v>#REF!</v>
      </c>
      <c r="F559" s="110" t="e">
        <f>+#REF!</f>
        <v>#REF!</v>
      </c>
      <c r="G559" s="111" t="str">
        <f t="shared" si="10"/>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row>
    <row r="560" spans="1:7" ht="13.5" customHeight="1" x14ac:dyDescent="0.25">
      <c r="A560" s="99" t="s">
        <v>442</v>
      </c>
      <c r="B560" s="686"/>
      <c r="C560" s="740"/>
      <c r="D560" s="731"/>
      <c r="E560" s="109" t="e">
        <f>+#REF!</f>
        <v>#REF!</v>
      </c>
      <c r="F560" s="112" t="e">
        <f>+#REF!</f>
        <v>#REF!</v>
      </c>
      <c r="G560" s="113" t="str">
        <f t="shared" ref="G560:G587" si="11">+N263</f>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61" spans="1:7" ht="13.5" customHeight="1" x14ac:dyDescent="0.25">
      <c r="A561" s="99" t="s">
        <v>443</v>
      </c>
      <c r="B561" s="686"/>
      <c r="C561" s="740"/>
      <c r="D561" s="731"/>
      <c r="E561" s="109" t="e">
        <f>+#REF!</f>
        <v>#REF!</v>
      </c>
      <c r="F561" s="112" t="e">
        <f>+#REF!</f>
        <v>#REF!</v>
      </c>
      <c r="G561" s="113" t="str">
        <f t="shared" si="11"/>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row>
    <row r="562" spans="1:7" ht="13.5" customHeight="1" x14ac:dyDescent="0.25">
      <c r="A562" s="99" t="s">
        <v>445</v>
      </c>
      <c r="B562" s="686"/>
      <c r="C562" s="740"/>
      <c r="D562" s="731"/>
      <c r="E562" s="122" t="e">
        <f>+#REF!</f>
        <v>#REF!</v>
      </c>
      <c r="F562" s="123" t="e">
        <f>+#REF!</f>
        <v>#REF!</v>
      </c>
      <c r="G562" s="124" t="str">
        <f t="shared" si="11"/>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63" spans="1:7" ht="13.5" customHeight="1" thickBot="1" x14ac:dyDescent="0.3">
      <c r="A563" s="100" t="s">
        <v>446</v>
      </c>
      <c r="B563" s="738"/>
      <c r="C563" s="741"/>
      <c r="D563" s="743"/>
      <c r="E563" s="115"/>
      <c r="F563" s="116"/>
      <c r="G563" s="118">
        <f t="shared" si="11"/>
        <v>0</v>
      </c>
    </row>
    <row r="564" spans="1:7" ht="13.5" customHeight="1" x14ac:dyDescent="0.25">
      <c r="A564" s="97" t="s">
        <v>448</v>
      </c>
      <c r="B564" s="737" t="s">
        <v>480</v>
      </c>
      <c r="C564" s="739" t="s">
        <v>481</v>
      </c>
      <c r="D564" s="742" t="s">
        <v>640</v>
      </c>
      <c r="E564" s="109"/>
      <c r="F564" s="110"/>
      <c r="G564"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5" spans="1:7" ht="13.5" customHeight="1" x14ac:dyDescent="0.25">
      <c r="A565" s="98" t="s">
        <v>449</v>
      </c>
      <c r="B565" s="686"/>
      <c r="C565" s="740"/>
      <c r="D565" s="731"/>
      <c r="E565" s="109"/>
      <c r="F565" s="110"/>
      <c r="G565"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6" spans="1:7" ht="13.5" customHeight="1" x14ac:dyDescent="0.25">
      <c r="A566" s="98" t="s">
        <v>450</v>
      </c>
      <c r="B566" s="686"/>
      <c r="C566" s="740"/>
      <c r="D566" s="731"/>
      <c r="E566" s="109"/>
      <c r="F566" s="110"/>
      <c r="G566"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7" spans="1:7" ht="13.5" customHeight="1" x14ac:dyDescent="0.25">
      <c r="A567" s="98" t="s">
        <v>451</v>
      </c>
      <c r="B567" s="686"/>
      <c r="C567" s="740"/>
      <c r="D567" s="731"/>
      <c r="E567" s="109"/>
      <c r="F567" s="109"/>
      <c r="G567" s="119"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8" spans="1:7" ht="13.5" customHeight="1" x14ac:dyDescent="0.25">
      <c r="A568" s="98" t="s">
        <v>452</v>
      </c>
      <c r="B568" s="686"/>
      <c r="C568" s="740"/>
      <c r="D568" s="731"/>
      <c r="E568" s="109"/>
      <c r="F568" s="110"/>
      <c r="G568"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9" spans="1:7" ht="13.5" customHeight="1" x14ac:dyDescent="0.25">
      <c r="A569" s="99" t="s">
        <v>453</v>
      </c>
      <c r="B569" s="686"/>
      <c r="C569" s="740"/>
      <c r="D569" s="731"/>
      <c r="E569" s="109"/>
      <c r="F569" s="110"/>
      <c r="G569"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0" spans="1:7" ht="13.5" customHeight="1" x14ac:dyDescent="0.25">
      <c r="A570" s="99" t="s">
        <v>440</v>
      </c>
      <c r="B570" s="686"/>
      <c r="C570" s="740"/>
      <c r="D570" s="731"/>
      <c r="E570" s="109"/>
      <c r="F570" s="110"/>
      <c r="G570"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1" spans="1:7" ht="13.5" customHeight="1" x14ac:dyDescent="0.25">
      <c r="A571" s="99" t="s">
        <v>441</v>
      </c>
      <c r="B571" s="686"/>
      <c r="C571" s="740"/>
      <c r="D571" s="731"/>
      <c r="E571" s="109"/>
      <c r="F571" s="110"/>
      <c r="G571" s="111"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2" spans="1:7" ht="13.5" customHeight="1" x14ac:dyDescent="0.25">
      <c r="A572" s="99" t="s">
        <v>442</v>
      </c>
      <c r="B572" s="686"/>
      <c r="C572" s="740"/>
      <c r="D572" s="731"/>
      <c r="E572" s="109"/>
      <c r="F572" s="112"/>
      <c r="G572" s="113"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3" spans="1:7" ht="13.5" customHeight="1" x14ac:dyDescent="0.25">
      <c r="A573" s="99" t="s">
        <v>443</v>
      </c>
      <c r="B573" s="686"/>
      <c r="C573" s="740"/>
      <c r="D573" s="731"/>
      <c r="E573" s="109"/>
      <c r="F573" s="112"/>
      <c r="G573" s="113"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4" spans="1:7" ht="13.5" customHeight="1" x14ac:dyDescent="0.25">
      <c r="A574" s="99" t="s">
        <v>445</v>
      </c>
      <c r="B574" s="686"/>
      <c r="C574" s="740"/>
      <c r="D574" s="731"/>
      <c r="E574" s="122"/>
      <c r="F574" s="123"/>
      <c r="G574" s="124" t="str">
        <f t="shared" si="1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5" spans="1:7" ht="13.5" customHeight="1" thickBot="1" x14ac:dyDescent="0.3">
      <c r="A575" s="100" t="s">
        <v>446</v>
      </c>
      <c r="B575" s="738"/>
      <c r="C575" s="741"/>
      <c r="D575" s="743"/>
      <c r="E575" s="115"/>
      <c r="F575" s="116"/>
      <c r="G575" s="118">
        <f t="shared" si="11"/>
        <v>0</v>
      </c>
    </row>
    <row r="576" spans="1:7" ht="13.5" customHeight="1" x14ac:dyDescent="0.25">
      <c r="A576" s="97" t="s">
        <v>448</v>
      </c>
      <c r="B576" s="737" t="s">
        <v>480</v>
      </c>
      <c r="C576" s="739" t="s">
        <v>535</v>
      </c>
      <c r="D576" s="742" t="s">
        <v>648</v>
      </c>
      <c r="E576" s="109">
        <v>2243507000</v>
      </c>
      <c r="F576" s="110">
        <v>168556000</v>
      </c>
      <c r="G576" s="111" t="str">
        <f t="shared" si="11"/>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row>
    <row r="577" spans="1:15" ht="13.5" customHeight="1" x14ac:dyDescent="0.25">
      <c r="A577" s="98" t="s">
        <v>449</v>
      </c>
      <c r="B577" s="686"/>
      <c r="C577" s="740"/>
      <c r="D577" s="731"/>
      <c r="E577" s="109">
        <v>2243507000</v>
      </c>
      <c r="F577" s="110">
        <v>847866000</v>
      </c>
      <c r="G577" s="111" t="str">
        <f t="shared" si="11"/>
        <v>En enero de 2023 se inició la entrega de insumos para la implementacion de las herramientas de manejo de paisaje HMP.</v>
      </c>
    </row>
    <row r="578" spans="1:15" ht="13.5" customHeight="1" x14ac:dyDescent="0.25">
      <c r="A578" s="98" t="s">
        <v>450</v>
      </c>
      <c r="B578" s="686"/>
      <c r="C578" s="740"/>
      <c r="D578" s="731"/>
      <c r="E578" s="109">
        <v>2243507000</v>
      </c>
      <c r="F578" s="110">
        <v>950856000</v>
      </c>
      <c r="G578" s="111" t="str">
        <f t="shared" si="11"/>
        <v>En marzo se realizó visita de seguimiento al predio Montebello, Localidad de Usme; encontrando que las áreas de conservación incluidas en el Acuerdo voluntario 01 de 2021, están en perfecto estado con lo que se da cumplimiento a lo pactado en el acuerdo.</v>
      </c>
    </row>
    <row r="579" spans="1:15" ht="13.5" customHeight="1" x14ac:dyDescent="0.25">
      <c r="A579" s="98" t="s">
        <v>451</v>
      </c>
      <c r="B579" s="686"/>
      <c r="C579" s="740"/>
      <c r="D579" s="731"/>
      <c r="E579" s="109">
        <v>2243507000</v>
      </c>
      <c r="F579" s="110">
        <v>950856000</v>
      </c>
      <c r="G579" s="111" t="str">
        <f t="shared" si="11"/>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0" spans="1:15" ht="13.5" customHeight="1" x14ac:dyDescent="0.25">
      <c r="A580" s="98" t="s">
        <v>452</v>
      </c>
      <c r="B580" s="686"/>
      <c r="C580" s="740"/>
      <c r="D580" s="731"/>
      <c r="E580" s="109">
        <v>2243507000</v>
      </c>
      <c r="F580" s="110">
        <v>950856000</v>
      </c>
      <c r="G580" s="111" t="str">
        <f t="shared" si="11"/>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1" spans="1:15" ht="13.5" customHeight="1" x14ac:dyDescent="0.25">
      <c r="A581" s="99" t="s">
        <v>453</v>
      </c>
      <c r="B581" s="686"/>
      <c r="C581" s="740"/>
      <c r="D581" s="731"/>
      <c r="E581" s="109">
        <v>2745216750</v>
      </c>
      <c r="F581" s="110">
        <v>1003986000</v>
      </c>
      <c r="G581" s="111" t="str">
        <f t="shared" si="11"/>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2" spans="1:15" ht="13.5" customHeight="1" x14ac:dyDescent="0.25">
      <c r="A582" s="99" t="s">
        <v>440</v>
      </c>
      <c r="B582" s="686"/>
      <c r="C582" s="740"/>
      <c r="D582" s="731"/>
      <c r="E582" s="109">
        <v>2745216750</v>
      </c>
      <c r="F582" s="110">
        <v>1003986000</v>
      </c>
      <c r="G582" s="111" t="str">
        <f t="shared" si="11"/>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3" spans="1:15" ht="13.5" customHeight="1" x14ac:dyDescent="0.25">
      <c r="A583" s="99" t="s">
        <v>441</v>
      </c>
      <c r="B583" s="686"/>
      <c r="C583" s="740"/>
      <c r="D583" s="731"/>
      <c r="E583" s="109" t="e">
        <f>+#REF!</f>
        <v>#REF!</v>
      </c>
      <c r="F583" s="110" t="e">
        <f>+#REF!</f>
        <v>#REF!</v>
      </c>
      <c r="G583" s="111" t="str">
        <f t="shared" si="11"/>
        <v>Durante el 2023, con la formalización y  firma de acuerdos de conservación, se aplicaron en 426,8 hectáreas los acuerdos y registros del pago por servicios ambientales.</v>
      </c>
    </row>
    <row r="584" spans="1:15" ht="13.5" customHeight="1" x14ac:dyDescent="0.25">
      <c r="A584" s="99" t="s">
        <v>442</v>
      </c>
      <c r="B584" s="686"/>
      <c r="C584" s="740"/>
      <c r="D584" s="731"/>
      <c r="E584" s="109" t="e">
        <f>+#REF!</f>
        <v>#REF!</v>
      </c>
      <c r="F584" s="112" t="e">
        <f>+#REF!</f>
        <v>#REF!</v>
      </c>
      <c r="G584" s="113" t="str">
        <f t="shared" si="11"/>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5" spans="1:15" ht="13.5" customHeight="1" x14ac:dyDescent="0.25">
      <c r="A585" s="99" t="s">
        <v>443</v>
      </c>
      <c r="B585" s="686"/>
      <c r="C585" s="740"/>
      <c r="D585" s="731"/>
      <c r="E585" s="109" t="e">
        <f>+#REF!</f>
        <v>#REF!</v>
      </c>
      <c r="F585" s="112" t="e">
        <f>+#REF!</f>
        <v>#REF!</v>
      </c>
      <c r="G585" s="113" t="str">
        <f t="shared" si="11"/>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86" spans="1:15" ht="13.5" customHeight="1" x14ac:dyDescent="0.25">
      <c r="A586" s="99" t="s">
        <v>445</v>
      </c>
      <c r="B586" s="686"/>
      <c r="C586" s="740"/>
      <c r="D586" s="731"/>
      <c r="E586" s="122" t="e">
        <f>+#REF!</f>
        <v>#REF!</v>
      </c>
      <c r="F586" s="123" t="e">
        <f>+#REF!</f>
        <v>#REF!</v>
      </c>
      <c r="G586" s="124" t="str">
        <f t="shared" si="11"/>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87" spans="1:15" ht="13.5" customHeight="1" thickBot="1" x14ac:dyDescent="0.3">
      <c r="A587" s="100" t="s">
        <v>446</v>
      </c>
      <c r="B587" s="738"/>
      <c r="C587" s="741"/>
      <c r="D587" s="743"/>
      <c r="E587" s="115"/>
      <c r="F587" s="116"/>
      <c r="G587" s="118">
        <f t="shared" si="11"/>
        <v>0</v>
      </c>
    </row>
    <row r="588" spans="1:15" ht="13.5" customHeight="1" thickBot="1" x14ac:dyDescent="0.3">
      <c r="A588" s="91"/>
      <c r="G588" s="92"/>
    </row>
    <row r="589" spans="1:15" ht="14.25" customHeight="1" x14ac:dyDescent="0.25">
      <c r="A589" s="779" t="s">
        <v>656</v>
      </c>
      <c r="B589" s="681"/>
      <c r="C589" s="681"/>
      <c r="D589" s="681"/>
      <c r="E589" s="681"/>
      <c r="F589" s="681"/>
      <c r="G589" s="756"/>
    </row>
    <row r="590" spans="1:15" ht="25.35" customHeight="1" thickBot="1" x14ac:dyDescent="0.3">
      <c r="A590" s="40" t="s">
        <v>29</v>
      </c>
      <c r="B590" s="95" t="s">
        <v>458</v>
      </c>
      <c r="C590" s="95" t="s">
        <v>459</v>
      </c>
      <c r="D590" s="95" t="s">
        <v>628</v>
      </c>
      <c r="E590" s="95" t="s">
        <v>657</v>
      </c>
      <c r="F590" s="95" t="s">
        <v>658</v>
      </c>
      <c r="G590" s="96" t="s">
        <v>631</v>
      </c>
    </row>
    <row r="591" spans="1:15" ht="11.85" customHeight="1" x14ac:dyDescent="0.25">
      <c r="A591" s="97" t="s">
        <v>448</v>
      </c>
      <c r="B591" s="737" t="s">
        <v>632</v>
      </c>
      <c r="C591" s="739" t="s">
        <v>607</v>
      </c>
      <c r="D591" s="742" t="s">
        <v>655</v>
      </c>
      <c r="E591" s="109"/>
      <c r="F591" s="110"/>
      <c r="G591" s="111"/>
      <c r="O591" s="49" t="s">
        <v>489</v>
      </c>
    </row>
    <row r="592" spans="1:15" ht="11.85" customHeight="1" x14ac:dyDescent="0.25">
      <c r="A592" s="98" t="s">
        <v>449</v>
      </c>
      <c r="B592" s="686"/>
      <c r="C592" s="740"/>
      <c r="D592" s="731"/>
      <c r="E592" s="109"/>
      <c r="F592" s="110"/>
      <c r="G592" s="111"/>
      <c r="O592" s="49" t="s">
        <v>489</v>
      </c>
    </row>
    <row r="593" spans="1:15" ht="11.85" customHeight="1" x14ac:dyDescent="0.25">
      <c r="A593" s="98" t="s">
        <v>450</v>
      </c>
      <c r="B593" s="686"/>
      <c r="C593" s="740"/>
      <c r="D593" s="731"/>
      <c r="E593" s="109"/>
      <c r="F593" s="110"/>
      <c r="G593" s="111"/>
      <c r="O593" s="49" t="s">
        <v>489</v>
      </c>
    </row>
    <row r="594" spans="1:15" ht="11.85" customHeight="1" x14ac:dyDescent="0.25">
      <c r="A594" s="98" t="s">
        <v>451</v>
      </c>
      <c r="B594" s="686"/>
      <c r="C594" s="740"/>
      <c r="D594" s="731"/>
      <c r="E594" s="109"/>
      <c r="F594" s="112"/>
      <c r="G594" s="113"/>
      <c r="O594" s="49" t="s">
        <v>489</v>
      </c>
    </row>
    <row r="595" spans="1:15" ht="11.85" customHeight="1" x14ac:dyDescent="0.25">
      <c r="A595" s="98" t="s">
        <v>452</v>
      </c>
      <c r="B595" s="686"/>
      <c r="C595" s="740"/>
      <c r="D595" s="731"/>
      <c r="E595" s="109"/>
      <c r="F595" s="110"/>
      <c r="G595" s="111"/>
      <c r="O595" s="49" t="s">
        <v>491</v>
      </c>
    </row>
    <row r="596" spans="1:15" ht="11.85" customHeight="1" x14ac:dyDescent="0.25">
      <c r="A596" s="99" t="s">
        <v>453</v>
      </c>
      <c r="B596" s="686"/>
      <c r="C596" s="740"/>
      <c r="D596" s="731"/>
      <c r="E596" s="109"/>
      <c r="F596" s="110"/>
      <c r="G596" s="111"/>
      <c r="O596" s="49" t="s">
        <v>489</v>
      </c>
    </row>
    <row r="597" spans="1:15" ht="11.85" customHeight="1" x14ac:dyDescent="0.25">
      <c r="A597" s="99" t="s">
        <v>440</v>
      </c>
      <c r="B597" s="686"/>
      <c r="C597" s="740"/>
      <c r="D597" s="731"/>
      <c r="E597" s="109"/>
      <c r="F597" s="110"/>
      <c r="G597" s="111"/>
      <c r="O597" s="49" t="s">
        <v>489</v>
      </c>
    </row>
    <row r="598" spans="1:15" ht="11.85" customHeight="1" x14ac:dyDescent="0.25">
      <c r="A598" s="99" t="s">
        <v>441</v>
      </c>
      <c r="B598" s="686"/>
      <c r="C598" s="740"/>
      <c r="D598" s="731"/>
      <c r="E598" s="109"/>
      <c r="F598" s="110"/>
      <c r="G598" s="114"/>
      <c r="O598" s="49" t="s">
        <v>489</v>
      </c>
    </row>
    <row r="599" spans="1:15" ht="11.85" customHeight="1" x14ac:dyDescent="0.25">
      <c r="A599" s="99" t="s">
        <v>442</v>
      </c>
      <c r="B599" s="686"/>
      <c r="C599" s="740"/>
      <c r="D599" s="731"/>
      <c r="E599" s="109"/>
      <c r="F599" s="112"/>
      <c r="G599" s="114"/>
      <c r="O599" s="49" t="s">
        <v>489</v>
      </c>
    </row>
    <row r="600" spans="1:15" ht="11.85" customHeight="1" x14ac:dyDescent="0.25">
      <c r="A600" s="99" t="s">
        <v>443</v>
      </c>
      <c r="B600" s="686"/>
      <c r="C600" s="740"/>
      <c r="D600" s="731"/>
      <c r="E600" s="109"/>
      <c r="F600" s="112"/>
      <c r="G600" s="114"/>
      <c r="O600" s="49" t="s">
        <v>491</v>
      </c>
    </row>
    <row r="601" spans="1:15" ht="11.85" customHeight="1" x14ac:dyDescent="0.25">
      <c r="A601" s="99" t="s">
        <v>445</v>
      </c>
      <c r="B601" s="686"/>
      <c r="C601" s="740"/>
      <c r="D601" s="731"/>
      <c r="E601" s="109"/>
      <c r="F601" s="112"/>
      <c r="G601" s="114"/>
      <c r="O601" s="49" t="s">
        <v>489</v>
      </c>
    </row>
    <row r="602" spans="1:15" ht="11.85" customHeight="1" thickBot="1" x14ac:dyDescent="0.3">
      <c r="A602" s="100" t="s">
        <v>446</v>
      </c>
      <c r="B602" s="738"/>
      <c r="C602" s="741"/>
      <c r="D602" s="743"/>
      <c r="E602" s="115"/>
      <c r="F602" s="116"/>
      <c r="G602" s="117"/>
      <c r="O602" s="49" t="s">
        <v>489</v>
      </c>
    </row>
    <row r="603" spans="1:15" ht="14.25" customHeight="1" x14ac:dyDescent="0.25">
      <c r="A603" s="97" t="s">
        <v>448</v>
      </c>
      <c r="B603" s="737" t="s">
        <v>632</v>
      </c>
      <c r="C603" s="739" t="s">
        <v>475</v>
      </c>
      <c r="D603" s="742" t="s">
        <v>635</v>
      </c>
      <c r="E603" s="109"/>
      <c r="F603" s="110"/>
      <c r="G603" s="111"/>
      <c r="O603" s="49" t="s">
        <v>489</v>
      </c>
    </row>
    <row r="604" spans="1:15" ht="14.25" customHeight="1" x14ac:dyDescent="0.25">
      <c r="A604" s="98" t="s">
        <v>449</v>
      </c>
      <c r="B604" s="686"/>
      <c r="C604" s="740"/>
      <c r="D604" s="731"/>
      <c r="E604" s="109"/>
      <c r="F604" s="110"/>
      <c r="G604" s="111"/>
    </row>
    <row r="605" spans="1:15" ht="14.25" customHeight="1" x14ac:dyDescent="0.25">
      <c r="A605" s="98" t="s">
        <v>450</v>
      </c>
      <c r="B605" s="686"/>
      <c r="C605" s="740"/>
      <c r="D605" s="731"/>
      <c r="E605" s="109"/>
      <c r="F605" s="110"/>
      <c r="G605" s="111"/>
    </row>
    <row r="606" spans="1:15" ht="14.25" customHeight="1" x14ac:dyDescent="0.25">
      <c r="A606" s="98" t="s">
        <v>451</v>
      </c>
      <c r="B606" s="686"/>
      <c r="C606" s="740"/>
      <c r="D606" s="731"/>
      <c r="E606" s="109"/>
      <c r="F606" s="110"/>
      <c r="G606" s="111"/>
    </row>
    <row r="607" spans="1:15" ht="14.25" customHeight="1" x14ac:dyDescent="0.25">
      <c r="A607" s="98" t="s">
        <v>452</v>
      </c>
      <c r="B607" s="686"/>
      <c r="C607" s="740"/>
      <c r="D607" s="731"/>
      <c r="E607" s="109"/>
      <c r="F607" s="110"/>
      <c r="G607" s="111"/>
    </row>
    <row r="608" spans="1:15" ht="14.25" customHeight="1" x14ac:dyDescent="0.25">
      <c r="A608" s="99" t="s">
        <v>453</v>
      </c>
      <c r="B608" s="686"/>
      <c r="C608" s="740"/>
      <c r="D608" s="731"/>
      <c r="E608" s="109"/>
      <c r="F608" s="110"/>
      <c r="G608" s="111"/>
    </row>
    <row r="609" spans="1:7" ht="14.25" customHeight="1" x14ac:dyDescent="0.25">
      <c r="A609" s="99" t="s">
        <v>440</v>
      </c>
      <c r="B609" s="686"/>
      <c r="C609" s="740"/>
      <c r="D609" s="731"/>
      <c r="E609" s="109"/>
      <c r="F609" s="110"/>
      <c r="G609" s="111"/>
    </row>
    <row r="610" spans="1:7" ht="14.25" customHeight="1" x14ac:dyDescent="0.25">
      <c r="A610" s="99" t="s">
        <v>441</v>
      </c>
      <c r="B610" s="686"/>
      <c r="C610" s="740"/>
      <c r="D610" s="731"/>
      <c r="E610" s="109"/>
      <c r="F610" s="110"/>
      <c r="G610" s="111"/>
    </row>
    <row r="611" spans="1:7" ht="14.25" customHeight="1" x14ac:dyDescent="0.25">
      <c r="A611" s="99" t="s">
        <v>442</v>
      </c>
      <c r="B611" s="686"/>
      <c r="C611" s="740"/>
      <c r="D611" s="731"/>
      <c r="E611" s="109"/>
      <c r="F611" s="112"/>
      <c r="G611" s="111"/>
    </row>
    <row r="612" spans="1:7" ht="14.25" customHeight="1" x14ac:dyDescent="0.25">
      <c r="A612" s="99" t="s">
        <v>443</v>
      </c>
      <c r="B612" s="686"/>
      <c r="C612" s="740"/>
      <c r="D612" s="731"/>
      <c r="E612" s="109"/>
      <c r="F612" s="112"/>
      <c r="G612" s="111"/>
    </row>
    <row r="613" spans="1:7" ht="14.25" customHeight="1" x14ac:dyDescent="0.25">
      <c r="A613" s="99" t="s">
        <v>445</v>
      </c>
      <c r="B613" s="686"/>
      <c r="C613" s="740"/>
      <c r="D613" s="731"/>
      <c r="E613" s="109"/>
      <c r="F613" s="110"/>
      <c r="G613" s="111"/>
    </row>
    <row r="614" spans="1:7" ht="14.25" customHeight="1" thickBot="1" x14ac:dyDescent="0.3">
      <c r="A614" s="100" t="s">
        <v>446</v>
      </c>
      <c r="B614" s="738"/>
      <c r="C614" s="741"/>
      <c r="D614" s="743"/>
      <c r="E614" s="115"/>
      <c r="F614" s="116"/>
      <c r="G614" s="118"/>
    </row>
    <row r="615" spans="1:7" ht="14.25" customHeight="1" x14ac:dyDescent="0.25">
      <c r="A615" s="97" t="s">
        <v>448</v>
      </c>
      <c r="B615" s="737" t="s">
        <v>632</v>
      </c>
      <c r="C615" s="739" t="s">
        <v>645</v>
      </c>
      <c r="D615" s="742" t="s">
        <v>646</v>
      </c>
      <c r="E615" s="129">
        <f>+INVERSIÓN!EM32</f>
        <v>1771585000</v>
      </c>
      <c r="F615" s="130">
        <v>45540000</v>
      </c>
      <c r="G615" s="131" t="s">
        <v>741</v>
      </c>
    </row>
    <row r="616" spans="1:7" ht="14.25" customHeight="1" x14ac:dyDescent="0.25">
      <c r="A616" s="98" t="s">
        <v>449</v>
      </c>
      <c r="B616" s="686"/>
      <c r="C616" s="740"/>
      <c r="D616" s="731"/>
      <c r="E616" s="109">
        <v>1771585000</v>
      </c>
      <c r="F616" s="378">
        <v>126776000</v>
      </c>
      <c r="G616" s="111" t="s">
        <v>748</v>
      </c>
    </row>
    <row r="617" spans="1:7" ht="14.25" customHeight="1" x14ac:dyDescent="0.25">
      <c r="A617" s="98" t="s">
        <v>450</v>
      </c>
      <c r="B617" s="686"/>
      <c r="C617" s="740"/>
      <c r="D617" s="731"/>
      <c r="E617" s="109">
        <f>+INVERSIÓN!EP32</f>
        <v>1771585000</v>
      </c>
      <c r="F617" s="378">
        <f>+INVERSIÓN!EQ32</f>
        <v>833945000</v>
      </c>
      <c r="G617" s="111" t="s">
        <v>753</v>
      </c>
    </row>
    <row r="618" spans="1:7" ht="14.25" customHeight="1" x14ac:dyDescent="0.25">
      <c r="A618" s="98" t="s">
        <v>451</v>
      </c>
      <c r="B618" s="686"/>
      <c r="C618" s="740"/>
      <c r="D618" s="731"/>
      <c r="E618" s="109">
        <v>1771585000</v>
      </c>
      <c r="F618" s="110">
        <v>652234000</v>
      </c>
      <c r="G618" s="111" t="s">
        <v>755</v>
      </c>
    </row>
    <row r="619" spans="1:7" ht="14.25" customHeight="1" x14ac:dyDescent="0.25">
      <c r="A619" s="98" t="s">
        <v>452</v>
      </c>
      <c r="B619" s="686"/>
      <c r="C619" s="740"/>
      <c r="D619" s="731"/>
      <c r="E619" s="109">
        <f>+E618</f>
        <v>1771585000</v>
      </c>
      <c r="F619" s="110" t="e">
        <f>+#REF!</f>
        <v>#REF!</v>
      </c>
      <c r="G619" s="111" t="s">
        <v>761</v>
      </c>
    </row>
    <row r="620" spans="1:7" ht="14.25" customHeight="1" x14ac:dyDescent="0.25">
      <c r="A620" s="99" t="s">
        <v>453</v>
      </c>
      <c r="B620" s="686"/>
      <c r="C620" s="740"/>
      <c r="D620" s="731"/>
      <c r="E620" s="109"/>
      <c r="F620" s="110"/>
      <c r="G620" s="111"/>
    </row>
    <row r="621" spans="1:7" ht="14.25" customHeight="1" x14ac:dyDescent="0.25">
      <c r="A621" s="99" t="s">
        <v>440</v>
      </c>
      <c r="B621" s="686"/>
      <c r="C621" s="740"/>
      <c r="D621" s="731"/>
      <c r="E621" s="109"/>
      <c r="F621" s="110"/>
      <c r="G621" s="111"/>
    </row>
    <row r="622" spans="1:7" ht="14.25" customHeight="1" x14ac:dyDescent="0.25">
      <c r="A622" s="99" t="s">
        <v>441</v>
      </c>
      <c r="B622" s="686"/>
      <c r="C622" s="740"/>
      <c r="D622" s="731"/>
      <c r="E622" s="109"/>
      <c r="F622" s="110"/>
      <c r="G622" s="111"/>
    </row>
    <row r="623" spans="1:7" ht="14.25" customHeight="1" x14ac:dyDescent="0.25">
      <c r="A623" s="99" t="s">
        <v>442</v>
      </c>
      <c r="B623" s="686"/>
      <c r="C623" s="740"/>
      <c r="D623" s="731"/>
      <c r="E623" s="109"/>
      <c r="F623" s="112"/>
      <c r="G623" s="111"/>
    </row>
    <row r="624" spans="1:7" ht="14.25" customHeight="1" x14ac:dyDescent="0.25">
      <c r="A624" s="99" t="s">
        <v>443</v>
      </c>
      <c r="B624" s="686"/>
      <c r="C624" s="740"/>
      <c r="D624" s="731"/>
      <c r="E624" s="109"/>
      <c r="F624" s="112"/>
      <c r="G624" s="113"/>
    </row>
    <row r="625" spans="1:7" ht="14.25" customHeight="1" x14ac:dyDescent="0.25">
      <c r="A625" s="99" t="s">
        <v>445</v>
      </c>
      <c r="B625" s="686"/>
      <c r="C625" s="740"/>
      <c r="D625" s="731"/>
      <c r="E625" s="109"/>
      <c r="F625" s="110"/>
      <c r="G625" s="111"/>
    </row>
    <row r="626" spans="1:7" ht="14.25" customHeight="1" thickBot="1" x14ac:dyDescent="0.3">
      <c r="A626" s="100" t="s">
        <v>446</v>
      </c>
      <c r="B626" s="738"/>
      <c r="C626" s="741"/>
      <c r="D626" s="743"/>
      <c r="E626" s="115"/>
      <c r="F626" s="116"/>
      <c r="G626" s="118"/>
    </row>
    <row r="627" spans="1:7" x14ac:dyDescent="0.25">
      <c r="A627" s="97" t="s">
        <v>448</v>
      </c>
      <c r="B627" s="737" t="s">
        <v>480</v>
      </c>
      <c r="C627" s="739" t="s">
        <v>481</v>
      </c>
      <c r="D627" s="742" t="s">
        <v>640</v>
      </c>
      <c r="E627" s="109"/>
      <c r="F627" s="110"/>
      <c r="G627" s="111"/>
    </row>
    <row r="628" spans="1:7" x14ac:dyDescent="0.25">
      <c r="A628" s="98" t="s">
        <v>449</v>
      </c>
      <c r="B628" s="686"/>
      <c r="C628" s="740"/>
      <c r="D628" s="731"/>
      <c r="E628" s="109"/>
      <c r="F628" s="110"/>
      <c r="G628" s="111"/>
    </row>
    <row r="629" spans="1:7" x14ac:dyDescent="0.25">
      <c r="A629" s="98" t="s">
        <v>450</v>
      </c>
      <c r="B629" s="686"/>
      <c r="C629" s="740"/>
      <c r="D629" s="731"/>
      <c r="E629" s="109"/>
      <c r="F629" s="110"/>
      <c r="G629" s="111"/>
    </row>
    <row r="630" spans="1:7" x14ac:dyDescent="0.25">
      <c r="A630" s="98" t="s">
        <v>451</v>
      </c>
      <c r="B630" s="686"/>
      <c r="C630" s="740"/>
      <c r="D630" s="731"/>
      <c r="E630" s="109"/>
      <c r="F630" s="109"/>
      <c r="G630" s="119"/>
    </row>
    <row r="631" spans="1:7" x14ac:dyDescent="0.25">
      <c r="A631" s="98" t="s">
        <v>452</v>
      </c>
      <c r="B631" s="686"/>
      <c r="C631" s="740"/>
      <c r="D631" s="731"/>
      <c r="E631" s="109"/>
      <c r="F631" s="110"/>
      <c r="G631" s="111"/>
    </row>
    <row r="632" spans="1:7" x14ac:dyDescent="0.25">
      <c r="A632" s="99" t="s">
        <v>453</v>
      </c>
      <c r="B632" s="686"/>
      <c r="C632" s="740"/>
      <c r="D632" s="731"/>
      <c r="E632" s="109"/>
      <c r="F632" s="110"/>
      <c r="G632" s="111"/>
    </row>
    <row r="633" spans="1:7" x14ac:dyDescent="0.25">
      <c r="A633" s="99" t="s">
        <v>440</v>
      </c>
      <c r="B633" s="686"/>
      <c r="C633" s="740"/>
      <c r="D633" s="731"/>
      <c r="E633" s="109"/>
      <c r="F633" s="110"/>
      <c r="G633" s="111"/>
    </row>
    <row r="634" spans="1:7" x14ac:dyDescent="0.25">
      <c r="A634" s="99" t="s">
        <v>441</v>
      </c>
      <c r="B634" s="686"/>
      <c r="C634" s="740"/>
      <c r="D634" s="731"/>
      <c r="E634" s="109"/>
      <c r="F634" s="110"/>
      <c r="G634" s="111"/>
    </row>
    <row r="635" spans="1:7" x14ac:dyDescent="0.25">
      <c r="A635" s="99" t="s">
        <v>442</v>
      </c>
      <c r="B635" s="686"/>
      <c r="C635" s="740"/>
      <c r="D635" s="731"/>
      <c r="E635" s="109"/>
      <c r="F635" s="112"/>
      <c r="G635" s="113"/>
    </row>
    <row r="636" spans="1:7" x14ac:dyDescent="0.25">
      <c r="A636" s="99" t="s">
        <v>443</v>
      </c>
      <c r="B636" s="686"/>
      <c r="C636" s="740"/>
      <c r="D636" s="731"/>
      <c r="E636" s="109"/>
      <c r="F636" s="112"/>
      <c r="G636" s="113"/>
    </row>
    <row r="637" spans="1:7" x14ac:dyDescent="0.25">
      <c r="A637" s="99" t="s">
        <v>445</v>
      </c>
      <c r="B637" s="686"/>
      <c r="C637" s="740"/>
      <c r="D637" s="731"/>
      <c r="E637" s="109"/>
      <c r="F637" s="110"/>
      <c r="G637" s="111"/>
    </row>
    <row r="638" spans="1:7" ht="15.75" thickBot="1" x14ac:dyDescent="0.3">
      <c r="A638" s="100" t="s">
        <v>446</v>
      </c>
      <c r="B638" s="738"/>
      <c r="C638" s="741"/>
      <c r="D638" s="743"/>
      <c r="E638" s="115"/>
      <c r="F638" s="116"/>
      <c r="G638" s="118"/>
    </row>
    <row r="639" spans="1:7" x14ac:dyDescent="0.25">
      <c r="A639" s="97" t="s">
        <v>448</v>
      </c>
      <c r="B639" s="737" t="s">
        <v>480</v>
      </c>
      <c r="C639" s="739" t="s">
        <v>535</v>
      </c>
      <c r="D639" s="742" t="s">
        <v>648</v>
      </c>
      <c r="E639" s="109"/>
      <c r="F639" s="110"/>
      <c r="G639" s="111"/>
    </row>
    <row r="640" spans="1:7" x14ac:dyDescent="0.25">
      <c r="A640" s="98" t="s">
        <v>449</v>
      </c>
      <c r="B640" s="686"/>
      <c r="C640" s="740"/>
      <c r="D640" s="731"/>
      <c r="E640" s="109"/>
      <c r="F640" s="110"/>
      <c r="G640" s="111"/>
    </row>
    <row r="641" spans="1:7" x14ac:dyDescent="0.25">
      <c r="A641" s="98" t="s">
        <v>450</v>
      </c>
      <c r="B641" s="686"/>
      <c r="C641" s="740"/>
      <c r="D641" s="731"/>
      <c r="E641" s="109"/>
      <c r="F641" s="110"/>
      <c r="G641" s="111"/>
    </row>
    <row r="642" spans="1:7" x14ac:dyDescent="0.25">
      <c r="A642" s="98" t="s">
        <v>451</v>
      </c>
      <c r="B642" s="686"/>
      <c r="C642" s="740"/>
      <c r="D642" s="731"/>
      <c r="E642" s="109"/>
      <c r="F642" s="110"/>
      <c r="G642" s="111"/>
    </row>
    <row r="643" spans="1:7" x14ac:dyDescent="0.25">
      <c r="A643" s="98" t="s">
        <v>452</v>
      </c>
      <c r="B643" s="686"/>
      <c r="C643" s="740"/>
      <c r="D643" s="731"/>
      <c r="E643" s="109"/>
      <c r="F643" s="110"/>
      <c r="G643" s="111"/>
    </row>
    <row r="644" spans="1:7" x14ac:dyDescent="0.25">
      <c r="A644" s="99" t="s">
        <v>453</v>
      </c>
      <c r="B644" s="686"/>
      <c r="C644" s="740"/>
      <c r="D644" s="731"/>
      <c r="E644" s="109"/>
      <c r="F644" s="110"/>
      <c r="G644" s="111"/>
    </row>
    <row r="645" spans="1:7" x14ac:dyDescent="0.25">
      <c r="A645" s="99" t="s">
        <v>440</v>
      </c>
      <c r="B645" s="686"/>
      <c r="C645" s="740"/>
      <c r="D645" s="731"/>
      <c r="E645" s="109"/>
      <c r="F645" s="110"/>
      <c r="G645" s="111"/>
    </row>
    <row r="646" spans="1:7" x14ac:dyDescent="0.25">
      <c r="A646" s="99" t="s">
        <v>441</v>
      </c>
      <c r="B646" s="686"/>
      <c r="C646" s="740"/>
      <c r="D646" s="731"/>
      <c r="E646" s="109"/>
      <c r="F646" s="110"/>
      <c r="G646" s="111"/>
    </row>
    <row r="647" spans="1:7" x14ac:dyDescent="0.25">
      <c r="A647" s="99" t="s">
        <v>442</v>
      </c>
      <c r="B647" s="686"/>
      <c r="C647" s="740"/>
      <c r="D647" s="731"/>
      <c r="E647" s="109"/>
      <c r="F647" s="112"/>
      <c r="G647" s="113"/>
    </row>
    <row r="648" spans="1:7" x14ac:dyDescent="0.25">
      <c r="A648" s="99" t="s">
        <v>443</v>
      </c>
      <c r="B648" s="686"/>
      <c r="C648" s="740"/>
      <c r="D648" s="731"/>
      <c r="E648" s="109"/>
      <c r="F648" s="112"/>
      <c r="G648" s="113"/>
    </row>
    <row r="649" spans="1:7" x14ac:dyDescent="0.25">
      <c r="A649" s="99" t="s">
        <v>445</v>
      </c>
      <c r="B649" s="686"/>
      <c r="C649" s="740"/>
      <c r="D649" s="731"/>
      <c r="E649" s="109"/>
      <c r="F649" s="110"/>
      <c r="G649" s="111"/>
    </row>
    <row r="650" spans="1:7" ht="15.75" thickBot="1" x14ac:dyDescent="0.3">
      <c r="A650" s="100" t="s">
        <v>446</v>
      </c>
      <c r="B650" s="738"/>
      <c r="C650" s="741"/>
      <c r="D650" s="743"/>
      <c r="E650" s="115"/>
      <c r="F650" s="116"/>
      <c r="G650" s="118"/>
    </row>
    <row r="651" spans="1:7" ht="17.25" customHeight="1" x14ac:dyDescent="0.25">
      <c r="A651" s="97" t="s">
        <v>448</v>
      </c>
      <c r="B651" s="737"/>
      <c r="C651" s="739" t="s">
        <v>535</v>
      </c>
      <c r="D651" s="742" t="s">
        <v>648</v>
      </c>
      <c r="E651" s="109">
        <f>+INVERSIÓN!EM53</f>
        <v>3979143000</v>
      </c>
      <c r="F651" s="378">
        <v>41830000</v>
      </c>
      <c r="G651" s="111" t="s">
        <v>740</v>
      </c>
    </row>
    <row r="652" spans="1:7" ht="17.25" customHeight="1" x14ac:dyDescent="0.25">
      <c r="A652" s="98" t="s">
        <v>449</v>
      </c>
      <c r="B652" s="686"/>
      <c r="C652" s="740"/>
      <c r="D652" s="731"/>
      <c r="E652" s="109">
        <v>3979143000</v>
      </c>
      <c r="F652" s="378">
        <v>41830000</v>
      </c>
      <c r="G652" s="111" t="s">
        <v>751</v>
      </c>
    </row>
    <row r="653" spans="1:7" ht="17.25" customHeight="1" x14ac:dyDescent="0.25">
      <c r="A653" s="98" t="s">
        <v>450</v>
      </c>
      <c r="B653" s="686"/>
      <c r="C653" s="740"/>
      <c r="D653" s="731"/>
      <c r="E653" s="109">
        <f>+INVERSIÓN!EP53</f>
        <v>3979143000</v>
      </c>
      <c r="F653" s="378">
        <f>+INVERSIÓN!EQ53</f>
        <v>1556176800</v>
      </c>
      <c r="G653" s="111" t="s">
        <v>752</v>
      </c>
    </row>
    <row r="654" spans="1:7" ht="17.25" customHeight="1" x14ac:dyDescent="0.25">
      <c r="A654" s="98" t="s">
        <v>451</v>
      </c>
      <c r="B654" s="686"/>
      <c r="C654" s="740"/>
      <c r="D654" s="731"/>
      <c r="E654" s="109">
        <v>3979143000</v>
      </c>
      <c r="F654" s="110">
        <v>340250000</v>
      </c>
      <c r="G654" s="111" t="s">
        <v>756</v>
      </c>
    </row>
    <row r="655" spans="1:7" ht="17.25" customHeight="1" x14ac:dyDescent="0.25">
      <c r="A655" s="98" t="s">
        <v>452</v>
      </c>
      <c r="B655" s="686"/>
      <c r="C655" s="740"/>
      <c r="D655" s="731"/>
      <c r="E655" s="109">
        <f>+E654</f>
        <v>3979143000</v>
      </c>
      <c r="F655" s="110" t="e">
        <f>+#REF!</f>
        <v>#REF!</v>
      </c>
      <c r="G655" s="111" t="s">
        <v>764</v>
      </c>
    </row>
    <row r="656" spans="1:7" ht="17.25" customHeight="1" x14ac:dyDescent="0.25">
      <c r="A656" s="99" t="s">
        <v>453</v>
      </c>
      <c r="B656" s="686"/>
      <c r="C656" s="740"/>
      <c r="D656" s="731"/>
      <c r="E656" s="109"/>
      <c r="F656" s="110"/>
      <c r="G656" s="111"/>
    </row>
    <row r="657" spans="1:8" ht="17.25" customHeight="1" x14ac:dyDescent="0.25">
      <c r="A657" s="99" t="s">
        <v>440</v>
      </c>
      <c r="B657" s="686"/>
      <c r="C657" s="740"/>
      <c r="D657" s="731"/>
      <c r="E657" s="109"/>
      <c r="F657" s="110"/>
      <c r="G657" s="111"/>
    </row>
    <row r="658" spans="1:8" ht="17.25" customHeight="1" x14ac:dyDescent="0.25">
      <c r="A658" s="99" t="s">
        <v>441</v>
      </c>
      <c r="B658" s="686"/>
      <c r="C658" s="740"/>
      <c r="D658" s="731"/>
      <c r="E658" s="109"/>
      <c r="F658" s="110"/>
      <c r="G658" s="111"/>
    </row>
    <row r="659" spans="1:8" ht="17.25" customHeight="1" x14ac:dyDescent="0.25">
      <c r="A659" s="99" t="s">
        <v>442</v>
      </c>
      <c r="B659" s="686"/>
      <c r="C659" s="740"/>
      <c r="D659" s="731"/>
      <c r="E659" s="109"/>
      <c r="F659" s="112"/>
      <c r="G659" s="113"/>
    </row>
    <row r="660" spans="1:8" ht="17.25" customHeight="1" x14ac:dyDescent="0.25">
      <c r="A660" s="99" t="s">
        <v>443</v>
      </c>
      <c r="B660" s="686"/>
      <c r="C660" s="740"/>
      <c r="D660" s="731"/>
      <c r="E660" s="109"/>
      <c r="F660" s="112"/>
      <c r="G660" s="113"/>
    </row>
    <row r="661" spans="1:8" ht="17.25" customHeight="1" x14ac:dyDescent="0.25">
      <c r="A661" s="99" t="s">
        <v>445</v>
      </c>
      <c r="B661" s="686"/>
      <c r="C661" s="740"/>
      <c r="D661" s="731"/>
      <c r="E661" s="109"/>
      <c r="F661" s="110"/>
      <c r="G661" s="111"/>
    </row>
    <row r="662" spans="1:8" ht="17.25" customHeight="1" thickBot="1" x14ac:dyDescent="0.3">
      <c r="A662" s="100" t="s">
        <v>446</v>
      </c>
      <c r="B662" s="738"/>
      <c r="C662" s="741"/>
      <c r="D662" s="743"/>
      <c r="E662" s="115"/>
      <c r="F662" s="116"/>
      <c r="G662" s="118">
        <f>+N353</f>
        <v>0</v>
      </c>
    </row>
    <row r="663" spans="1:8" ht="14.25" customHeight="1" thickBot="1" x14ac:dyDescent="0.3"/>
    <row r="664" spans="1:8" ht="14.25" customHeight="1" x14ac:dyDescent="0.25">
      <c r="A664" s="779" t="s">
        <v>659</v>
      </c>
      <c r="B664" s="681"/>
      <c r="C664" s="681"/>
      <c r="D664" s="681"/>
      <c r="E664" s="681"/>
      <c r="F664" s="681"/>
      <c r="G664" s="681"/>
      <c r="H664" s="756"/>
    </row>
    <row r="665" spans="1:8" ht="14.25" customHeight="1" x14ac:dyDescent="0.25">
      <c r="A665" s="6" t="s">
        <v>25</v>
      </c>
      <c r="B665" s="7" t="s">
        <v>660</v>
      </c>
      <c r="C665" s="7" t="s">
        <v>461</v>
      </c>
      <c r="D665" s="7" t="s">
        <v>462</v>
      </c>
      <c r="E665" s="7" t="s">
        <v>661</v>
      </c>
      <c r="F665" s="7" t="s">
        <v>662</v>
      </c>
      <c r="G665" s="7" t="s">
        <v>663</v>
      </c>
      <c r="H665" s="8" t="s">
        <v>631</v>
      </c>
    </row>
    <row r="666" spans="1:8" ht="10.5" customHeight="1" x14ac:dyDescent="0.25">
      <c r="A666" s="44" t="s">
        <v>440</v>
      </c>
      <c r="B666" s="780" t="s">
        <v>664</v>
      </c>
      <c r="C666" s="44"/>
      <c r="D666" s="44"/>
      <c r="E666" s="44"/>
      <c r="F666" s="44"/>
      <c r="G666" s="44" t="e">
        <v>#DIV/0!</v>
      </c>
      <c r="H666" s="54"/>
    </row>
    <row r="667" spans="1:8" ht="10.5" customHeight="1" x14ac:dyDescent="0.25">
      <c r="A667" s="44" t="s">
        <v>441</v>
      </c>
      <c r="B667" s="688"/>
      <c r="C667" s="44"/>
      <c r="D667" s="44"/>
      <c r="E667" s="44"/>
      <c r="F667" s="44"/>
      <c r="G667" s="44" t="e">
        <v>#DIV/0!</v>
      </c>
      <c r="H667" s="54"/>
    </row>
    <row r="668" spans="1:8" ht="10.5" customHeight="1" x14ac:dyDescent="0.25">
      <c r="A668" s="44" t="s">
        <v>442</v>
      </c>
      <c r="B668" s="688"/>
      <c r="C668" s="44"/>
      <c r="D668" s="44"/>
      <c r="E668" s="44"/>
      <c r="F668" s="44"/>
      <c r="G668" s="44" t="e">
        <v>#DIV/0!</v>
      </c>
      <c r="H668" s="54"/>
    </row>
    <row r="669" spans="1:8" ht="10.5" customHeight="1" x14ac:dyDescent="0.25">
      <c r="A669" s="44" t="s">
        <v>443</v>
      </c>
      <c r="B669" s="688"/>
      <c r="C669" s="46" t="s">
        <v>665</v>
      </c>
      <c r="D669" s="101">
        <v>50</v>
      </c>
      <c r="E669" s="101">
        <v>0.5</v>
      </c>
      <c r="F669" s="101">
        <v>0</v>
      </c>
      <c r="G669" s="44">
        <v>0</v>
      </c>
      <c r="H669" s="84" t="s">
        <v>666</v>
      </c>
    </row>
    <row r="670" spans="1:8" ht="10.5" customHeight="1" x14ac:dyDescent="0.25">
      <c r="A670" s="44" t="s">
        <v>445</v>
      </c>
      <c r="B670" s="688"/>
      <c r="C670" s="46" t="s">
        <v>665</v>
      </c>
      <c r="D670" s="101">
        <v>50</v>
      </c>
      <c r="E670" s="101">
        <v>0.5</v>
      </c>
      <c r="F670" s="101">
        <v>0</v>
      </c>
      <c r="G670" s="44">
        <v>0</v>
      </c>
      <c r="H670" s="54"/>
    </row>
    <row r="671" spans="1:8" ht="10.5" customHeight="1" x14ac:dyDescent="0.25">
      <c r="A671" s="44" t="s">
        <v>446</v>
      </c>
      <c r="B671" s="688"/>
      <c r="C671" s="46" t="s">
        <v>665</v>
      </c>
      <c r="D671" s="101">
        <v>50</v>
      </c>
      <c r="E671" s="101">
        <v>0.5</v>
      </c>
      <c r="F671" s="44">
        <v>0.5</v>
      </c>
      <c r="G671" s="59">
        <v>1</v>
      </c>
      <c r="H671" s="54" t="s">
        <v>667</v>
      </c>
    </row>
    <row r="672" spans="1:8" ht="10.5" customHeight="1" x14ac:dyDescent="0.25">
      <c r="A672" s="44" t="s">
        <v>440</v>
      </c>
      <c r="B672" s="780" t="s">
        <v>668</v>
      </c>
      <c r="C672" s="44"/>
      <c r="D672" s="44"/>
      <c r="E672" s="44"/>
      <c r="F672" s="44"/>
      <c r="G672" s="44" t="e">
        <v>#DIV/0!</v>
      </c>
      <c r="H672" s="54"/>
    </row>
    <row r="673" spans="1:9" ht="10.5" customHeight="1" x14ac:dyDescent="0.25">
      <c r="A673" s="44" t="s">
        <v>441</v>
      </c>
      <c r="B673" s="688"/>
      <c r="C673" s="44"/>
      <c r="D673" s="44"/>
      <c r="E673" s="44"/>
      <c r="F673" s="44"/>
      <c r="G673" s="44" t="e">
        <v>#DIV/0!</v>
      </c>
      <c r="H673" s="54"/>
    </row>
    <row r="674" spans="1:9" ht="10.5" customHeight="1" x14ac:dyDescent="0.25">
      <c r="A674" s="44" t="s">
        <v>442</v>
      </c>
      <c r="B674" s="688"/>
      <c r="C674" s="44"/>
      <c r="D674" s="44"/>
      <c r="E674" s="44"/>
      <c r="F674" s="44"/>
      <c r="G674" s="44" t="e">
        <v>#DIV/0!</v>
      </c>
      <c r="H674" s="54"/>
    </row>
    <row r="675" spans="1:9" ht="10.5" customHeight="1" x14ac:dyDescent="0.25">
      <c r="A675" s="44" t="s">
        <v>443</v>
      </c>
      <c r="B675" s="688"/>
      <c r="C675" s="46" t="s">
        <v>665</v>
      </c>
      <c r="D675" s="101">
        <v>50</v>
      </c>
      <c r="E675" s="101">
        <v>100</v>
      </c>
      <c r="F675" s="101">
        <v>36</v>
      </c>
      <c r="G675" s="44">
        <v>0.36</v>
      </c>
      <c r="H675" s="84" t="s">
        <v>669</v>
      </c>
    </row>
    <row r="676" spans="1:9" ht="10.5" customHeight="1" x14ac:dyDescent="0.25">
      <c r="A676" s="44" t="s">
        <v>445</v>
      </c>
      <c r="B676" s="688"/>
      <c r="C676" s="46" t="s">
        <v>665</v>
      </c>
      <c r="D676" s="101">
        <v>50</v>
      </c>
      <c r="E676" s="101">
        <v>100</v>
      </c>
      <c r="F676" s="101">
        <v>36</v>
      </c>
      <c r="G676" s="44">
        <v>0.36</v>
      </c>
      <c r="H676" s="84" t="s">
        <v>669</v>
      </c>
    </row>
    <row r="677" spans="1:9" ht="10.5" customHeight="1" x14ac:dyDescent="0.25">
      <c r="A677" s="44" t="s">
        <v>446</v>
      </c>
      <c r="B677" s="688"/>
      <c r="C677" s="46" t="s">
        <v>665</v>
      </c>
      <c r="D677" s="101">
        <v>50</v>
      </c>
      <c r="E677" s="44">
        <v>66</v>
      </c>
      <c r="F677" s="44">
        <v>66</v>
      </c>
      <c r="G677" s="59">
        <v>1</v>
      </c>
      <c r="H677" s="44" t="s">
        <v>670</v>
      </c>
    </row>
    <row r="678" spans="1:9" ht="14.25" customHeight="1" x14ac:dyDescent="0.25">
      <c r="A678" s="747" t="s">
        <v>671</v>
      </c>
      <c r="B678" s="748"/>
      <c r="C678" s="748"/>
      <c r="D678" s="748"/>
      <c r="E678" s="748"/>
      <c r="F678" s="748"/>
      <c r="G678" s="748"/>
      <c r="H678" s="749"/>
    </row>
    <row r="679" spans="1:9" ht="14.25" customHeight="1" x14ac:dyDescent="0.25">
      <c r="A679" s="6" t="s">
        <v>26</v>
      </c>
      <c r="B679" s="7" t="s">
        <v>660</v>
      </c>
      <c r="C679" s="7" t="s">
        <v>461</v>
      </c>
      <c r="D679" s="7" t="s">
        <v>484</v>
      </c>
      <c r="E679" s="7" t="s">
        <v>672</v>
      </c>
      <c r="F679" s="7" t="s">
        <v>673</v>
      </c>
      <c r="G679" s="7" t="s">
        <v>663</v>
      </c>
      <c r="H679" s="8" t="s">
        <v>631</v>
      </c>
    </row>
    <row r="680" spans="1:9" ht="10.5" customHeight="1" x14ac:dyDescent="0.25">
      <c r="A680" s="44" t="s">
        <v>448</v>
      </c>
      <c r="B680" s="780" t="s">
        <v>664</v>
      </c>
      <c r="C680" s="780" t="s">
        <v>665</v>
      </c>
      <c r="D680" s="780">
        <v>20</v>
      </c>
      <c r="E680" s="780">
        <v>1.5</v>
      </c>
      <c r="F680" s="783">
        <v>1.5</v>
      </c>
      <c r="G680" s="782">
        <v>1</v>
      </c>
      <c r="H680" s="48" t="s">
        <v>488</v>
      </c>
      <c r="I680" s="1" t="s">
        <v>489</v>
      </c>
    </row>
    <row r="681" spans="1:9" ht="10.5" customHeight="1" x14ac:dyDescent="0.25">
      <c r="A681" s="44" t="s">
        <v>449</v>
      </c>
      <c r="B681" s="688"/>
      <c r="C681" s="688"/>
      <c r="D681" s="688"/>
      <c r="E681" s="688"/>
      <c r="F681" s="688"/>
      <c r="G681" s="688"/>
      <c r="H681" s="48" t="s">
        <v>490</v>
      </c>
      <c r="I681" s="1" t="s">
        <v>489</v>
      </c>
    </row>
    <row r="682" spans="1:9" ht="10.5" customHeight="1" x14ac:dyDescent="0.25">
      <c r="A682" s="44" t="s">
        <v>450</v>
      </c>
      <c r="B682" s="688"/>
      <c r="C682" s="688"/>
      <c r="D682" s="688"/>
      <c r="E682" s="688"/>
      <c r="F682" s="688"/>
      <c r="G682" s="688"/>
      <c r="H682" s="48" t="s">
        <v>492</v>
      </c>
      <c r="I682" s="1" t="s">
        <v>489</v>
      </c>
    </row>
    <row r="683" spans="1:9" ht="10.5" customHeight="1" x14ac:dyDescent="0.25">
      <c r="A683" s="44" t="s">
        <v>451</v>
      </c>
      <c r="B683" s="688"/>
      <c r="C683" s="688"/>
      <c r="D683" s="688"/>
      <c r="E683" s="688"/>
      <c r="F683" s="688"/>
      <c r="G683" s="688"/>
      <c r="H683" s="48" t="s">
        <v>493</v>
      </c>
      <c r="I683" s="1" t="s">
        <v>489</v>
      </c>
    </row>
    <row r="684" spans="1:9" ht="10.5" customHeight="1" x14ac:dyDescent="0.25">
      <c r="A684" s="44" t="s">
        <v>452</v>
      </c>
      <c r="B684" s="688"/>
      <c r="C684" s="688"/>
      <c r="D684" s="688"/>
      <c r="E684" s="688"/>
      <c r="F684" s="688"/>
      <c r="G684" s="688"/>
      <c r="H684" s="48" t="s">
        <v>674</v>
      </c>
      <c r="I684" s="1" t="s">
        <v>489</v>
      </c>
    </row>
    <row r="685" spans="1:9" ht="10.5" customHeight="1" x14ac:dyDescent="0.25">
      <c r="A685" s="44" t="s">
        <v>453</v>
      </c>
      <c r="B685" s="688"/>
      <c r="C685" s="688"/>
      <c r="D685" s="688"/>
      <c r="E685" s="688"/>
      <c r="F685" s="688"/>
      <c r="G685" s="688"/>
      <c r="H685" s="48" t="s">
        <v>529</v>
      </c>
      <c r="I685" s="1" t="s">
        <v>489</v>
      </c>
    </row>
    <row r="686" spans="1:9" ht="10.5" customHeight="1" x14ac:dyDescent="0.25">
      <c r="A686" s="44" t="s">
        <v>440</v>
      </c>
      <c r="B686" s="688"/>
      <c r="C686" s="688"/>
      <c r="D686" s="688"/>
      <c r="E686" s="688"/>
      <c r="F686" s="688"/>
      <c r="G686" s="688"/>
      <c r="H686" s="48" t="s">
        <v>530</v>
      </c>
      <c r="I686" s="1" t="s">
        <v>489</v>
      </c>
    </row>
    <row r="687" spans="1:9" ht="10.5" customHeight="1" x14ac:dyDescent="0.25">
      <c r="A687" s="44" t="s">
        <v>441</v>
      </c>
      <c r="B687" s="688"/>
      <c r="C687" s="688"/>
      <c r="D687" s="688"/>
      <c r="E687" s="688"/>
      <c r="F687" s="688"/>
      <c r="G687" s="688"/>
      <c r="H687" s="48" t="s">
        <v>496</v>
      </c>
      <c r="I687" s="1" t="s">
        <v>489</v>
      </c>
    </row>
    <row r="688" spans="1:9" ht="10.5" customHeight="1" x14ac:dyDescent="0.25">
      <c r="A688" s="44" t="s">
        <v>442</v>
      </c>
      <c r="B688" s="688"/>
      <c r="C688" s="688"/>
      <c r="D688" s="688"/>
      <c r="E688" s="688"/>
      <c r="F688" s="688"/>
      <c r="G688" s="688"/>
      <c r="H688" s="48" t="s">
        <v>497</v>
      </c>
      <c r="I688" s="1" t="s">
        <v>489</v>
      </c>
    </row>
    <row r="689" spans="1:17" ht="10.5" customHeight="1" x14ac:dyDescent="0.25">
      <c r="A689" s="44" t="s">
        <v>443</v>
      </c>
      <c r="B689" s="688"/>
      <c r="C689" s="688"/>
      <c r="D689" s="688"/>
      <c r="E689" s="688"/>
      <c r="F689" s="688"/>
      <c r="G689" s="688"/>
      <c r="H689" s="48" t="s">
        <v>497</v>
      </c>
      <c r="I689" s="1" t="s">
        <v>489</v>
      </c>
    </row>
    <row r="690" spans="1:17" ht="10.5" customHeight="1" x14ac:dyDescent="0.25">
      <c r="A690" s="44" t="s">
        <v>445</v>
      </c>
      <c r="B690" s="688"/>
      <c r="C690" s="688"/>
      <c r="D690" s="688"/>
      <c r="E690" s="688"/>
      <c r="F690" s="688"/>
      <c r="G690" s="688"/>
      <c r="H690" s="48" t="s">
        <v>498</v>
      </c>
      <c r="I690" s="1" t="s">
        <v>489</v>
      </c>
    </row>
    <row r="691" spans="1:17" ht="10.5" customHeight="1" x14ac:dyDescent="0.25">
      <c r="A691" s="44" t="s">
        <v>446</v>
      </c>
      <c r="B691" s="688"/>
      <c r="C691" s="688"/>
      <c r="D691" s="688"/>
      <c r="E691" s="688"/>
      <c r="F691" s="688"/>
      <c r="G691" s="688"/>
      <c r="H691" s="48" t="s">
        <v>499</v>
      </c>
      <c r="I691" s="1" t="s">
        <v>489</v>
      </c>
    </row>
    <row r="692" spans="1:17" ht="10.5" customHeight="1" x14ac:dyDescent="0.25">
      <c r="A692" s="44" t="s">
        <v>448</v>
      </c>
      <c r="B692" s="780" t="s">
        <v>668</v>
      </c>
      <c r="C692" s="780" t="s">
        <v>665</v>
      </c>
      <c r="D692" s="780">
        <v>20</v>
      </c>
      <c r="E692" s="780">
        <v>481</v>
      </c>
      <c r="F692" s="781">
        <v>481</v>
      </c>
      <c r="G692" s="782">
        <v>1</v>
      </c>
      <c r="H692" s="48" t="s">
        <v>501</v>
      </c>
      <c r="I692" s="1" t="s">
        <v>489</v>
      </c>
    </row>
    <row r="693" spans="1:17" ht="10.5" customHeight="1" x14ac:dyDescent="0.25">
      <c r="A693" s="44" t="s">
        <v>449</v>
      </c>
      <c r="B693" s="688"/>
      <c r="C693" s="688"/>
      <c r="D693" s="688"/>
      <c r="E693" s="688"/>
      <c r="F693" s="688"/>
      <c r="G693" s="688"/>
      <c r="H693" s="48" t="s">
        <v>502</v>
      </c>
      <c r="I693" s="1" t="s">
        <v>489</v>
      </c>
    </row>
    <row r="694" spans="1:17" ht="10.5" customHeight="1" x14ac:dyDescent="0.25">
      <c r="A694" s="44" t="s">
        <v>450</v>
      </c>
      <c r="B694" s="688"/>
      <c r="C694" s="688"/>
      <c r="D694" s="688"/>
      <c r="E694" s="688"/>
      <c r="F694" s="688"/>
      <c r="G694" s="688"/>
      <c r="H694" s="48" t="s">
        <v>502</v>
      </c>
      <c r="I694" s="1" t="s">
        <v>489</v>
      </c>
    </row>
    <row r="695" spans="1:17" ht="10.5" customHeight="1" x14ac:dyDescent="0.25">
      <c r="A695" s="44" t="s">
        <v>451</v>
      </c>
      <c r="B695" s="688"/>
      <c r="C695" s="688"/>
      <c r="D695" s="688"/>
      <c r="E695" s="688"/>
      <c r="F695" s="688"/>
      <c r="G695" s="688"/>
      <c r="H695" s="48" t="s">
        <v>503</v>
      </c>
      <c r="I695" s="1" t="s">
        <v>489</v>
      </c>
    </row>
    <row r="696" spans="1:17" ht="10.5" customHeight="1" x14ac:dyDescent="0.25">
      <c r="A696" s="44" t="s">
        <v>452</v>
      </c>
      <c r="B696" s="688"/>
      <c r="C696" s="688"/>
      <c r="D696" s="688"/>
      <c r="E696" s="688"/>
      <c r="F696" s="688"/>
      <c r="G696" s="688"/>
      <c r="H696" s="48" t="s">
        <v>541</v>
      </c>
      <c r="I696" s="1" t="s">
        <v>489</v>
      </c>
    </row>
    <row r="697" spans="1:17" ht="10.5" customHeight="1" x14ac:dyDescent="0.25">
      <c r="A697" s="44" t="s">
        <v>453</v>
      </c>
      <c r="B697" s="688"/>
      <c r="C697" s="688"/>
      <c r="D697" s="688"/>
      <c r="E697" s="688"/>
      <c r="F697" s="688"/>
      <c r="G697" s="688"/>
      <c r="H697" s="48" t="s">
        <v>542</v>
      </c>
      <c r="I697" s="1" t="s">
        <v>489</v>
      </c>
      <c r="J697" s="49"/>
      <c r="K697" s="49"/>
      <c r="L697" s="49"/>
      <c r="M697" s="49"/>
      <c r="N697" s="49"/>
      <c r="O697" s="49"/>
    </row>
    <row r="698" spans="1:17" ht="10.5" customHeight="1" x14ac:dyDescent="0.25">
      <c r="A698" s="44" t="s">
        <v>440</v>
      </c>
      <c r="B698" s="688"/>
      <c r="C698" s="688"/>
      <c r="D698" s="688"/>
      <c r="E698" s="688"/>
      <c r="F698" s="688"/>
      <c r="G698" s="688"/>
      <c r="H698" s="48" t="s">
        <v>506</v>
      </c>
      <c r="I698" s="1" t="s">
        <v>489</v>
      </c>
      <c r="J698" s="49"/>
      <c r="K698" s="49"/>
      <c r="L698" s="49"/>
      <c r="M698" s="49"/>
      <c r="N698" s="49"/>
      <c r="O698" s="49"/>
    </row>
    <row r="699" spans="1:17" ht="10.5" customHeight="1" x14ac:dyDescent="0.25">
      <c r="A699" s="44" t="s">
        <v>441</v>
      </c>
      <c r="B699" s="688"/>
      <c r="C699" s="688"/>
      <c r="D699" s="688"/>
      <c r="E699" s="688"/>
      <c r="F699" s="688"/>
      <c r="G699" s="688"/>
      <c r="H699" s="48" t="s">
        <v>507</v>
      </c>
      <c r="I699" s="1" t="s">
        <v>489</v>
      </c>
      <c r="J699" s="49"/>
      <c r="K699" s="49"/>
      <c r="L699" s="49"/>
      <c r="M699" s="49"/>
      <c r="N699" s="49"/>
      <c r="O699" s="49"/>
    </row>
    <row r="700" spans="1:17" ht="10.5" customHeight="1" x14ac:dyDescent="0.25">
      <c r="A700" s="44" t="s">
        <v>442</v>
      </c>
      <c r="B700" s="688"/>
      <c r="C700" s="688"/>
      <c r="D700" s="688"/>
      <c r="E700" s="688"/>
      <c r="F700" s="688"/>
      <c r="G700" s="688"/>
      <c r="H700" s="48" t="s">
        <v>508</v>
      </c>
      <c r="I700" s="1" t="s">
        <v>489</v>
      </c>
      <c r="J700" s="49"/>
      <c r="K700" s="49"/>
      <c r="L700" s="49"/>
      <c r="M700" s="49"/>
      <c r="N700" s="49"/>
      <c r="O700" s="49"/>
    </row>
    <row r="701" spans="1:17" ht="10.5" customHeight="1" x14ac:dyDescent="0.25">
      <c r="A701" s="44" t="s">
        <v>443</v>
      </c>
      <c r="B701" s="688"/>
      <c r="C701" s="688"/>
      <c r="D701" s="688"/>
      <c r="E701" s="688"/>
      <c r="F701" s="688"/>
      <c r="G701" s="688"/>
      <c r="H701" s="48" t="s">
        <v>508</v>
      </c>
      <c r="I701" s="1" t="s">
        <v>489</v>
      </c>
      <c r="J701" s="49"/>
      <c r="K701" s="49"/>
      <c r="L701" s="49"/>
      <c r="M701" s="49"/>
      <c r="N701" s="49"/>
      <c r="O701" s="49"/>
    </row>
    <row r="702" spans="1:17" ht="10.5" customHeight="1" x14ac:dyDescent="0.25">
      <c r="A702" s="44" t="s">
        <v>445</v>
      </c>
      <c r="B702" s="688"/>
      <c r="C702" s="688"/>
      <c r="D702" s="688"/>
      <c r="E702" s="688"/>
      <c r="F702" s="688"/>
      <c r="G702" s="688"/>
      <c r="H702" s="48" t="s">
        <v>509</v>
      </c>
      <c r="I702" s="1" t="s">
        <v>489</v>
      </c>
      <c r="J702" s="49"/>
      <c r="K702" s="49"/>
      <c r="L702" s="49"/>
      <c r="M702" s="49"/>
      <c r="N702" s="49"/>
      <c r="O702" s="49"/>
    </row>
    <row r="703" spans="1:17" ht="10.5" customHeight="1" x14ac:dyDescent="0.25">
      <c r="A703" s="44" t="s">
        <v>446</v>
      </c>
      <c r="B703" s="688"/>
      <c r="C703" s="688"/>
      <c r="D703" s="688"/>
      <c r="E703" s="688"/>
      <c r="F703" s="688"/>
      <c r="G703" s="688"/>
      <c r="H703" s="48" t="s">
        <v>510</v>
      </c>
      <c r="I703" s="1" t="s">
        <v>489</v>
      </c>
      <c r="J703" s="49"/>
      <c r="K703" s="49"/>
      <c r="L703" s="49"/>
      <c r="M703" s="49"/>
      <c r="N703" s="49"/>
      <c r="O703" s="49"/>
    </row>
    <row r="704" spans="1:17" ht="10.5" customHeight="1" x14ac:dyDescent="0.25">
      <c r="A704" s="44" t="s">
        <v>448</v>
      </c>
      <c r="B704" s="780" t="s">
        <v>675</v>
      </c>
      <c r="C704" s="780" t="s">
        <v>665</v>
      </c>
      <c r="D704" s="780">
        <v>20</v>
      </c>
      <c r="E704" s="780">
        <v>192</v>
      </c>
      <c r="F704" s="781">
        <v>192</v>
      </c>
      <c r="G704" s="782">
        <v>1</v>
      </c>
      <c r="H704" s="48" t="s">
        <v>511</v>
      </c>
      <c r="I704" s="1" t="s">
        <v>489</v>
      </c>
      <c r="J704" s="49"/>
      <c r="K704" s="49"/>
      <c r="L704" s="49"/>
      <c r="M704" s="49"/>
      <c r="N704" s="49"/>
      <c r="O704" s="49"/>
      <c r="P704" s="49"/>
      <c r="Q704" s="49"/>
    </row>
    <row r="705" spans="1:17" ht="10.5" customHeight="1" x14ac:dyDescent="0.25">
      <c r="A705" s="44" t="s">
        <v>449</v>
      </c>
      <c r="B705" s="688"/>
      <c r="C705" s="688"/>
      <c r="D705" s="688"/>
      <c r="E705" s="688"/>
      <c r="F705" s="688"/>
      <c r="G705" s="688"/>
      <c r="H705" s="48" t="s">
        <v>512</v>
      </c>
      <c r="I705" s="1" t="s">
        <v>489</v>
      </c>
      <c r="J705" s="49"/>
      <c r="K705" s="49"/>
      <c r="L705" s="49"/>
      <c r="M705" s="49"/>
      <c r="N705" s="49"/>
      <c r="O705" s="49"/>
      <c r="P705" s="49"/>
      <c r="Q705" s="49"/>
    </row>
    <row r="706" spans="1:17" ht="10.5" customHeight="1" x14ac:dyDescent="0.25">
      <c r="A706" s="44" t="s">
        <v>450</v>
      </c>
      <c r="B706" s="688"/>
      <c r="C706" s="688"/>
      <c r="D706" s="688"/>
      <c r="E706" s="688"/>
      <c r="F706" s="688"/>
      <c r="G706" s="688"/>
      <c r="H706" s="48" t="s">
        <v>513</v>
      </c>
      <c r="I706" s="1" t="s">
        <v>489</v>
      </c>
      <c r="J706" s="49"/>
      <c r="K706" s="49"/>
      <c r="L706" s="49"/>
      <c r="M706" s="49"/>
      <c r="N706" s="49"/>
      <c r="O706" s="49"/>
      <c r="P706" s="49"/>
      <c r="Q706" s="49"/>
    </row>
    <row r="707" spans="1:17" ht="10.5" customHeight="1" x14ac:dyDescent="0.25">
      <c r="A707" s="44" t="s">
        <v>451</v>
      </c>
      <c r="B707" s="688"/>
      <c r="C707" s="688"/>
      <c r="D707" s="688"/>
      <c r="E707" s="688"/>
      <c r="F707" s="688"/>
      <c r="G707" s="688"/>
      <c r="H707" s="48" t="s">
        <v>514</v>
      </c>
      <c r="I707" s="1" t="s">
        <v>489</v>
      </c>
      <c r="J707" s="49"/>
      <c r="K707" s="49"/>
      <c r="L707" s="49"/>
      <c r="M707" s="49"/>
      <c r="N707" s="49"/>
      <c r="O707" s="49"/>
      <c r="P707" s="49"/>
      <c r="Q707" s="49"/>
    </row>
    <row r="708" spans="1:17" ht="10.5" customHeight="1" x14ac:dyDescent="0.25">
      <c r="A708" s="44" t="s">
        <v>452</v>
      </c>
      <c r="B708" s="688"/>
      <c r="C708" s="688"/>
      <c r="D708" s="688"/>
      <c r="E708" s="688"/>
      <c r="F708" s="688"/>
      <c r="G708" s="688"/>
      <c r="H708" s="48" t="s">
        <v>504</v>
      </c>
      <c r="I708" s="1" t="s">
        <v>489</v>
      </c>
      <c r="J708" s="49"/>
      <c r="K708" s="49"/>
      <c r="L708" s="49"/>
      <c r="M708" s="49"/>
      <c r="N708" s="49"/>
      <c r="O708" s="49"/>
      <c r="P708" s="49"/>
      <c r="Q708" s="49"/>
    </row>
    <row r="709" spans="1:17" ht="10.5" customHeight="1" x14ac:dyDescent="0.25">
      <c r="A709" s="44" t="s">
        <v>453</v>
      </c>
      <c r="B709" s="688"/>
      <c r="C709" s="688"/>
      <c r="D709" s="688"/>
      <c r="E709" s="688"/>
      <c r="F709" s="688"/>
      <c r="G709" s="688"/>
      <c r="H709" s="48" t="s">
        <v>505</v>
      </c>
      <c r="I709" s="1" t="s">
        <v>489</v>
      </c>
      <c r="J709" s="49"/>
      <c r="K709" s="49"/>
      <c r="L709" s="49"/>
      <c r="M709" s="49"/>
      <c r="N709" s="49"/>
      <c r="O709" s="49"/>
      <c r="P709" s="49"/>
      <c r="Q709" s="49"/>
    </row>
    <row r="710" spans="1:17" ht="10.5" customHeight="1" x14ac:dyDescent="0.25">
      <c r="A710" s="44" t="s">
        <v>440</v>
      </c>
      <c r="B710" s="688"/>
      <c r="C710" s="688"/>
      <c r="D710" s="688"/>
      <c r="E710" s="688"/>
      <c r="F710" s="688"/>
      <c r="G710" s="688"/>
      <c r="H710" s="48" t="s">
        <v>517</v>
      </c>
      <c r="I710" s="1" t="s">
        <v>489</v>
      </c>
      <c r="J710" s="49"/>
      <c r="K710" s="49"/>
      <c r="L710" s="49"/>
      <c r="M710" s="49"/>
      <c r="N710" s="49"/>
      <c r="O710" s="49"/>
      <c r="P710" s="49"/>
      <c r="Q710" s="49"/>
    </row>
    <row r="711" spans="1:17" ht="10.5" customHeight="1" x14ac:dyDescent="0.25">
      <c r="A711" s="44" t="s">
        <v>441</v>
      </c>
      <c r="B711" s="688"/>
      <c r="C711" s="688"/>
      <c r="D711" s="688"/>
      <c r="E711" s="688"/>
      <c r="F711" s="688"/>
      <c r="G711" s="688"/>
      <c r="H711" s="48" t="s">
        <v>518</v>
      </c>
      <c r="I711" s="1" t="s">
        <v>489</v>
      </c>
      <c r="J711" s="49"/>
      <c r="K711" s="49"/>
      <c r="L711" s="49"/>
      <c r="M711" s="49"/>
      <c r="N711" s="49"/>
      <c r="O711" s="49"/>
      <c r="P711" s="49"/>
      <c r="Q711" s="49"/>
    </row>
    <row r="712" spans="1:17" ht="10.5" customHeight="1" x14ac:dyDescent="0.25">
      <c r="A712" s="44" t="s">
        <v>442</v>
      </c>
      <c r="B712" s="688"/>
      <c r="C712" s="688"/>
      <c r="D712" s="688"/>
      <c r="E712" s="688"/>
      <c r="F712" s="688"/>
      <c r="G712" s="688"/>
      <c r="H712" s="48" t="s">
        <v>519</v>
      </c>
      <c r="I712" s="1" t="s">
        <v>489</v>
      </c>
      <c r="J712" s="49"/>
      <c r="K712" s="49"/>
      <c r="L712" s="49"/>
      <c r="M712" s="49"/>
      <c r="N712" s="49"/>
      <c r="O712" s="49"/>
      <c r="P712" s="49"/>
      <c r="Q712" s="49"/>
    </row>
    <row r="713" spans="1:17" ht="10.5" customHeight="1" x14ac:dyDescent="0.25">
      <c r="A713" s="44" t="s">
        <v>443</v>
      </c>
      <c r="B713" s="688"/>
      <c r="C713" s="688"/>
      <c r="D713" s="688"/>
      <c r="E713" s="688"/>
      <c r="F713" s="688"/>
      <c r="G713" s="688"/>
      <c r="H713" s="48" t="s">
        <v>520</v>
      </c>
      <c r="I713" s="1" t="s">
        <v>489</v>
      </c>
      <c r="J713" s="49"/>
      <c r="K713" s="49"/>
      <c r="L713" s="49"/>
      <c r="M713" s="49"/>
      <c r="N713" s="49"/>
      <c r="O713" s="49"/>
      <c r="P713" s="49"/>
      <c r="Q713" s="49"/>
    </row>
    <row r="714" spans="1:17" ht="10.5" customHeight="1" x14ac:dyDescent="0.25">
      <c r="A714" s="44" t="s">
        <v>445</v>
      </c>
      <c r="B714" s="688"/>
      <c r="C714" s="688"/>
      <c r="D714" s="688"/>
      <c r="E714" s="688"/>
      <c r="F714" s="688"/>
      <c r="G714" s="688"/>
      <c r="H714" s="48" t="s">
        <v>521</v>
      </c>
      <c r="I714" s="1" t="s">
        <v>489</v>
      </c>
      <c r="J714" s="49"/>
      <c r="K714" s="49"/>
      <c r="L714" s="49"/>
      <c r="M714" s="49"/>
      <c r="N714" s="49"/>
      <c r="O714" s="49"/>
      <c r="P714" s="49"/>
      <c r="Q714" s="49"/>
    </row>
    <row r="715" spans="1:17" ht="10.5" customHeight="1" x14ac:dyDescent="0.25">
      <c r="A715" s="44" t="s">
        <v>446</v>
      </c>
      <c r="B715" s="688"/>
      <c r="C715" s="688"/>
      <c r="D715" s="688"/>
      <c r="E715" s="688"/>
      <c r="F715" s="688"/>
      <c r="G715" s="688"/>
      <c r="H715" s="48" t="s">
        <v>522</v>
      </c>
      <c r="I715" s="1" t="s">
        <v>489</v>
      </c>
      <c r="J715" s="49"/>
      <c r="K715" s="49"/>
      <c r="L715" s="49"/>
      <c r="M715" s="49"/>
      <c r="N715" s="49"/>
      <c r="O715" s="49"/>
      <c r="P715" s="49"/>
      <c r="Q715" s="49"/>
    </row>
    <row r="716" spans="1:17" ht="10.5" customHeight="1" x14ac:dyDescent="0.25">
      <c r="A716" s="44" t="s">
        <v>448</v>
      </c>
      <c r="B716" s="780" t="s">
        <v>676</v>
      </c>
      <c r="C716" s="780" t="s">
        <v>665</v>
      </c>
      <c r="D716" s="780">
        <v>20</v>
      </c>
      <c r="E716" s="780">
        <v>0.8</v>
      </c>
      <c r="F716" s="783">
        <v>0.80100000000000016</v>
      </c>
      <c r="G716" s="782">
        <v>1.0012500000000002</v>
      </c>
      <c r="H716" s="48" t="s">
        <v>525</v>
      </c>
      <c r="I716" s="1" t="s">
        <v>489</v>
      </c>
      <c r="J716" s="49"/>
      <c r="K716" s="49"/>
      <c r="L716" s="49"/>
      <c r="M716" s="49"/>
      <c r="N716" s="49"/>
      <c r="O716" s="49"/>
    </row>
    <row r="717" spans="1:17" ht="10.5" customHeight="1" x14ac:dyDescent="0.25">
      <c r="A717" s="44" t="s">
        <v>449</v>
      </c>
      <c r="B717" s="688"/>
      <c r="C717" s="688"/>
      <c r="D717" s="688"/>
      <c r="E717" s="688"/>
      <c r="F717" s="688"/>
      <c r="G717" s="688"/>
      <c r="H717" s="48" t="s">
        <v>526</v>
      </c>
      <c r="I717" s="1" t="s">
        <v>489</v>
      </c>
      <c r="J717" s="49"/>
      <c r="K717" s="49"/>
      <c r="L717" s="49"/>
      <c r="M717" s="49"/>
      <c r="N717" s="49"/>
      <c r="O717" s="49"/>
    </row>
    <row r="718" spans="1:17" ht="10.5" customHeight="1" x14ac:dyDescent="0.25">
      <c r="A718" s="44" t="s">
        <v>450</v>
      </c>
      <c r="B718" s="688"/>
      <c r="C718" s="688"/>
      <c r="D718" s="688"/>
      <c r="E718" s="688"/>
      <c r="F718" s="688"/>
      <c r="G718" s="688"/>
      <c r="H718" s="48" t="s">
        <v>527</v>
      </c>
      <c r="I718" s="1" t="s">
        <v>489</v>
      </c>
      <c r="J718" s="49"/>
      <c r="K718" s="49"/>
      <c r="L718" s="49"/>
      <c r="M718" s="49"/>
      <c r="N718" s="49"/>
      <c r="O718" s="49"/>
    </row>
    <row r="719" spans="1:17" ht="10.5" customHeight="1" x14ac:dyDescent="0.25">
      <c r="A719" s="44" t="s">
        <v>451</v>
      </c>
      <c r="B719" s="688"/>
      <c r="C719" s="688"/>
      <c r="D719" s="688"/>
      <c r="E719" s="688"/>
      <c r="F719" s="688"/>
      <c r="G719" s="688"/>
      <c r="H719" s="48" t="s">
        <v>528</v>
      </c>
      <c r="I719" s="1" t="s">
        <v>489</v>
      </c>
      <c r="J719" s="49"/>
      <c r="K719" s="49"/>
      <c r="L719" s="49"/>
      <c r="M719" s="49"/>
      <c r="N719" s="49"/>
      <c r="O719" s="49"/>
    </row>
    <row r="720" spans="1:17" ht="10.5" customHeight="1" x14ac:dyDescent="0.25">
      <c r="A720" s="44" t="s">
        <v>452</v>
      </c>
      <c r="B720" s="688"/>
      <c r="C720" s="688"/>
      <c r="D720" s="688"/>
      <c r="E720" s="688"/>
      <c r="F720" s="688"/>
      <c r="G720" s="688"/>
      <c r="H720" s="48" t="s">
        <v>494</v>
      </c>
      <c r="I720" s="1" t="s">
        <v>489</v>
      </c>
      <c r="J720" s="49"/>
      <c r="K720" s="49"/>
      <c r="L720" s="49"/>
      <c r="M720" s="49"/>
      <c r="N720" s="49"/>
      <c r="O720" s="49"/>
    </row>
    <row r="721" spans="1:9" ht="10.5" customHeight="1" x14ac:dyDescent="0.25">
      <c r="A721" s="44" t="s">
        <v>453</v>
      </c>
      <c r="B721" s="688"/>
      <c r="C721" s="688"/>
      <c r="D721" s="688"/>
      <c r="E721" s="688"/>
      <c r="F721" s="688"/>
      <c r="G721" s="688"/>
      <c r="H721" s="48" t="s">
        <v>495</v>
      </c>
      <c r="I721" s="1" t="s">
        <v>489</v>
      </c>
    </row>
    <row r="722" spans="1:9" ht="10.5" customHeight="1" x14ac:dyDescent="0.25">
      <c r="A722" s="44" t="s">
        <v>440</v>
      </c>
      <c r="B722" s="688"/>
      <c r="C722" s="688"/>
      <c r="D722" s="688"/>
      <c r="E722" s="688"/>
      <c r="F722" s="688"/>
      <c r="G722" s="688"/>
      <c r="H722" s="48" t="s">
        <v>647</v>
      </c>
      <c r="I722" s="1" t="s">
        <v>489</v>
      </c>
    </row>
    <row r="723" spans="1:9" ht="10.5" customHeight="1" x14ac:dyDescent="0.25">
      <c r="A723" s="44" t="s">
        <v>441</v>
      </c>
      <c r="B723" s="688"/>
      <c r="C723" s="688"/>
      <c r="D723" s="688"/>
      <c r="E723" s="688"/>
      <c r="F723" s="688"/>
      <c r="G723" s="688"/>
      <c r="H723" s="48" t="s">
        <v>532</v>
      </c>
      <c r="I723" s="1" t="s">
        <v>489</v>
      </c>
    </row>
    <row r="724" spans="1:9" ht="10.5" customHeight="1" x14ac:dyDescent="0.25">
      <c r="A724" s="44" t="s">
        <v>442</v>
      </c>
      <c r="B724" s="688"/>
      <c r="C724" s="688"/>
      <c r="D724" s="688"/>
      <c r="E724" s="688"/>
      <c r="F724" s="688"/>
      <c r="G724" s="688"/>
      <c r="H724" s="48" t="s">
        <v>533</v>
      </c>
      <c r="I724" s="1" t="s">
        <v>489</v>
      </c>
    </row>
    <row r="725" spans="1:9" ht="10.5" customHeight="1" x14ac:dyDescent="0.25">
      <c r="A725" s="44" t="s">
        <v>443</v>
      </c>
      <c r="B725" s="688"/>
      <c r="C725" s="688"/>
      <c r="D725" s="688"/>
      <c r="E725" s="688"/>
      <c r="F725" s="688"/>
      <c r="G725" s="688"/>
      <c r="H725" s="48" t="s">
        <v>533</v>
      </c>
      <c r="I725" s="1" t="s">
        <v>489</v>
      </c>
    </row>
    <row r="726" spans="1:9" ht="10.5" customHeight="1" x14ac:dyDescent="0.25">
      <c r="A726" s="44" t="s">
        <v>445</v>
      </c>
      <c r="B726" s="688"/>
      <c r="C726" s="688"/>
      <c r="D726" s="688"/>
      <c r="E726" s="688"/>
      <c r="F726" s="688"/>
      <c r="G726" s="688"/>
      <c r="H726" s="48" t="s">
        <v>534</v>
      </c>
      <c r="I726" s="1" t="s">
        <v>489</v>
      </c>
    </row>
    <row r="727" spans="1:9" ht="10.5" customHeight="1" x14ac:dyDescent="0.25">
      <c r="A727" s="44" t="s">
        <v>446</v>
      </c>
      <c r="B727" s="688"/>
      <c r="C727" s="688"/>
      <c r="D727" s="688"/>
      <c r="E727" s="688"/>
      <c r="F727" s="688"/>
      <c r="G727" s="688"/>
      <c r="H727" s="48" t="s">
        <v>180</v>
      </c>
      <c r="I727" s="1" t="s">
        <v>489</v>
      </c>
    </row>
    <row r="728" spans="1:9" ht="10.5" customHeight="1" x14ac:dyDescent="0.25">
      <c r="A728" s="44" t="s">
        <v>448</v>
      </c>
      <c r="B728" s="780" t="s">
        <v>677</v>
      </c>
      <c r="C728" s="780" t="s">
        <v>678</v>
      </c>
      <c r="D728" s="780">
        <v>20</v>
      </c>
      <c r="E728" s="780">
        <v>200</v>
      </c>
      <c r="F728" s="781">
        <v>200</v>
      </c>
      <c r="G728" s="782">
        <v>1</v>
      </c>
      <c r="H728" s="48" t="s">
        <v>538</v>
      </c>
      <c r="I728" s="1" t="s">
        <v>489</v>
      </c>
    </row>
    <row r="729" spans="1:9" ht="10.5" customHeight="1" x14ac:dyDescent="0.25">
      <c r="A729" s="44" t="s">
        <v>449</v>
      </c>
      <c r="B729" s="688"/>
      <c r="C729" s="688"/>
      <c r="D729" s="688"/>
      <c r="E729" s="688"/>
      <c r="F729" s="688"/>
      <c r="G729" s="688"/>
      <c r="H729" s="48" t="s">
        <v>539</v>
      </c>
      <c r="I729" s="1" t="s">
        <v>489</v>
      </c>
    </row>
    <row r="730" spans="1:9" ht="10.5" customHeight="1" x14ac:dyDescent="0.25">
      <c r="A730" s="44" t="s">
        <v>450</v>
      </c>
      <c r="B730" s="688"/>
      <c r="C730" s="688"/>
      <c r="D730" s="688"/>
      <c r="E730" s="688"/>
      <c r="F730" s="688"/>
      <c r="G730" s="688"/>
      <c r="H730" s="48" t="s">
        <v>540</v>
      </c>
      <c r="I730" s="1" t="s">
        <v>489</v>
      </c>
    </row>
    <row r="731" spans="1:9" ht="10.5" customHeight="1" x14ac:dyDescent="0.25">
      <c r="A731" s="44" t="s">
        <v>451</v>
      </c>
      <c r="B731" s="688"/>
      <c r="C731" s="688"/>
      <c r="D731" s="688"/>
      <c r="E731" s="688"/>
      <c r="F731" s="688"/>
      <c r="G731" s="688"/>
      <c r="H731" s="48" t="s">
        <v>540</v>
      </c>
      <c r="I731" s="1" t="s">
        <v>489</v>
      </c>
    </row>
    <row r="732" spans="1:9" ht="10.5" customHeight="1" x14ac:dyDescent="0.25">
      <c r="A732" s="44" t="s">
        <v>452</v>
      </c>
      <c r="B732" s="688"/>
      <c r="C732" s="688"/>
      <c r="D732" s="688"/>
      <c r="E732" s="688"/>
      <c r="F732" s="688"/>
      <c r="G732" s="688"/>
      <c r="H732" s="48" t="s">
        <v>515</v>
      </c>
      <c r="I732" s="1" t="s">
        <v>489</v>
      </c>
    </row>
    <row r="733" spans="1:9" ht="10.5" customHeight="1" x14ac:dyDescent="0.25">
      <c r="A733" s="44" t="s">
        <v>453</v>
      </c>
      <c r="B733" s="688"/>
      <c r="C733" s="688"/>
      <c r="D733" s="688"/>
      <c r="E733" s="688"/>
      <c r="F733" s="688"/>
      <c r="G733" s="688"/>
      <c r="H733" s="48" t="s">
        <v>516</v>
      </c>
      <c r="I733" s="1" t="s">
        <v>489</v>
      </c>
    </row>
    <row r="734" spans="1:9" ht="10.5" customHeight="1" x14ac:dyDescent="0.25">
      <c r="A734" s="44" t="s">
        <v>440</v>
      </c>
      <c r="B734" s="688"/>
      <c r="C734" s="688"/>
      <c r="D734" s="688"/>
      <c r="E734" s="688"/>
      <c r="F734" s="688"/>
      <c r="G734" s="688"/>
      <c r="H734" s="48" t="s">
        <v>647</v>
      </c>
      <c r="I734" s="1" t="s">
        <v>491</v>
      </c>
    </row>
    <row r="735" spans="1:9" ht="10.5" customHeight="1" x14ac:dyDescent="0.25">
      <c r="A735" s="44" t="s">
        <v>441</v>
      </c>
      <c r="B735" s="688"/>
      <c r="C735" s="688"/>
      <c r="D735" s="688"/>
      <c r="E735" s="688"/>
      <c r="F735" s="688"/>
      <c r="G735" s="688"/>
      <c r="H735" s="48" t="s">
        <v>544</v>
      </c>
      <c r="I735" s="1" t="s">
        <v>489</v>
      </c>
    </row>
    <row r="736" spans="1:9" ht="10.5" customHeight="1" x14ac:dyDescent="0.25">
      <c r="A736" s="44" t="s">
        <v>442</v>
      </c>
      <c r="B736" s="688"/>
      <c r="C736" s="688"/>
      <c r="D736" s="688"/>
      <c r="E736" s="688"/>
      <c r="F736" s="688"/>
      <c r="G736" s="688"/>
      <c r="H736" s="48" t="s">
        <v>544</v>
      </c>
      <c r="I736" s="1" t="s">
        <v>489</v>
      </c>
    </row>
    <row r="737" spans="1:9" ht="10.5" customHeight="1" x14ac:dyDescent="0.25">
      <c r="A737" s="44" t="s">
        <v>443</v>
      </c>
      <c r="B737" s="688"/>
      <c r="C737" s="688"/>
      <c r="D737" s="688"/>
      <c r="E737" s="688"/>
      <c r="F737" s="688"/>
      <c r="G737" s="688"/>
      <c r="H737" s="48" t="s">
        <v>545</v>
      </c>
      <c r="I737" s="1" t="s">
        <v>489</v>
      </c>
    </row>
    <row r="738" spans="1:9" ht="10.5" customHeight="1" x14ac:dyDescent="0.25">
      <c r="A738" s="44" t="s">
        <v>445</v>
      </c>
      <c r="B738" s="688"/>
      <c r="C738" s="688"/>
      <c r="D738" s="688"/>
      <c r="E738" s="688"/>
      <c r="F738" s="688"/>
      <c r="G738" s="688"/>
      <c r="H738" s="48" t="s">
        <v>546</v>
      </c>
      <c r="I738" s="1" t="s">
        <v>489</v>
      </c>
    </row>
    <row r="739" spans="1:9" ht="10.5" customHeight="1" x14ac:dyDescent="0.25">
      <c r="A739" s="44" t="s">
        <v>446</v>
      </c>
      <c r="B739" s="688"/>
      <c r="C739" s="688"/>
      <c r="D739" s="688"/>
      <c r="E739" s="688"/>
      <c r="F739" s="688"/>
      <c r="G739" s="688"/>
      <c r="H739" s="48" t="s">
        <v>547</v>
      </c>
      <c r="I739" s="1" t="s">
        <v>489</v>
      </c>
    </row>
    <row r="740" spans="1:9" ht="10.5" customHeight="1" x14ac:dyDescent="0.25">
      <c r="I740" s="49" t="s">
        <v>491</v>
      </c>
    </row>
    <row r="741" spans="1:9" ht="10.5" customHeight="1" x14ac:dyDescent="0.25">
      <c r="I741" s="49" t="s">
        <v>489</v>
      </c>
    </row>
    <row r="742" spans="1:9" ht="10.5" customHeight="1" thickBot="1" x14ac:dyDescent="0.3">
      <c r="I742" s="49" t="s">
        <v>489</v>
      </c>
    </row>
    <row r="743" spans="1:9" ht="10.5" customHeight="1" x14ac:dyDescent="0.25">
      <c r="A743" s="779" t="s">
        <v>679</v>
      </c>
      <c r="B743" s="681"/>
      <c r="C743" s="681"/>
      <c r="D743" s="681"/>
      <c r="E743" s="681"/>
      <c r="F743" s="681"/>
      <c r="G743" s="681"/>
      <c r="H743" s="756"/>
    </row>
    <row r="744" spans="1:9" ht="10.5" customHeight="1" x14ac:dyDescent="0.25">
      <c r="A744" s="6" t="s">
        <v>27</v>
      </c>
      <c r="B744" s="7" t="s">
        <v>660</v>
      </c>
      <c r="C744" s="7" t="s">
        <v>461</v>
      </c>
      <c r="D744" s="7" t="s">
        <v>549</v>
      </c>
      <c r="E744" s="7" t="s">
        <v>680</v>
      </c>
      <c r="F744" s="7" t="s">
        <v>681</v>
      </c>
      <c r="G744" s="7" t="s">
        <v>682</v>
      </c>
      <c r="H744" s="8" t="s">
        <v>631</v>
      </c>
    </row>
    <row r="745" spans="1:9" ht="10.5" customHeight="1" x14ac:dyDescent="0.25">
      <c r="A745" s="44" t="s">
        <v>448</v>
      </c>
      <c r="B745" s="780" t="s">
        <v>664</v>
      </c>
      <c r="C745" s="780" t="s">
        <v>665</v>
      </c>
      <c r="D745" s="780">
        <v>20</v>
      </c>
      <c r="E745" s="780">
        <v>2</v>
      </c>
      <c r="F745" s="783">
        <v>3</v>
      </c>
      <c r="G745" s="782">
        <v>1.5</v>
      </c>
      <c r="H745" s="54">
        <v>0</v>
      </c>
      <c r="I745" s="1" t="s">
        <v>489</v>
      </c>
    </row>
    <row r="746" spans="1:9" ht="10.5" customHeight="1" x14ac:dyDescent="0.25">
      <c r="A746" s="44" t="s">
        <v>449</v>
      </c>
      <c r="B746" s="688"/>
      <c r="C746" s="688"/>
      <c r="D746" s="688"/>
      <c r="E746" s="688"/>
      <c r="F746" s="688"/>
      <c r="G746" s="688"/>
      <c r="H746" s="54" t="s">
        <v>553</v>
      </c>
      <c r="I746" s="1" t="s">
        <v>489</v>
      </c>
    </row>
    <row r="747" spans="1:9" ht="10.5" customHeight="1" x14ac:dyDescent="0.25">
      <c r="A747" s="44" t="s">
        <v>450</v>
      </c>
      <c r="B747" s="688"/>
      <c r="C747" s="688"/>
      <c r="D747" s="688"/>
      <c r="E747" s="688"/>
      <c r="F747" s="688"/>
      <c r="G747" s="688"/>
      <c r="H747" s="54" t="s">
        <v>554</v>
      </c>
      <c r="I747" s="1" t="s">
        <v>489</v>
      </c>
    </row>
    <row r="748" spans="1:9" ht="10.5" customHeight="1" x14ac:dyDescent="0.25">
      <c r="A748" s="44" t="s">
        <v>451</v>
      </c>
      <c r="B748" s="688"/>
      <c r="C748" s="688"/>
      <c r="D748" s="688"/>
      <c r="E748" s="688"/>
      <c r="F748" s="688"/>
      <c r="G748" s="688"/>
      <c r="H748" s="54" t="s">
        <v>555</v>
      </c>
      <c r="I748" s="1" t="s">
        <v>489</v>
      </c>
    </row>
    <row r="749" spans="1:9" ht="10.5" customHeight="1" x14ac:dyDescent="0.25">
      <c r="A749" s="44" t="s">
        <v>452</v>
      </c>
      <c r="B749" s="688"/>
      <c r="C749" s="688"/>
      <c r="D749" s="688"/>
      <c r="E749" s="688"/>
      <c r="F749" s="688"/>
      <c r="G749" s="688"/>
      <c r="H749" s="54" t="s">
        <v>556</v>
      </c>
      <c r="I749" s="1" t="s">
        <v>489</v>
      </c>
    </row>
    <row r="750" spans="1:9" ht="10.5" customHeight="1" x14ac:dyDescent="0.25">
      <c r="A750" s="44" t="s">
        <v>453</v>
      </c>
      <c r="B750" s="688"/>
      <c r="C750" s="688"/>
      <c r="D750" s="688"/>
      <c r="E750" s="688"/>
      <c r="F750" s="688"/>
      <c r="G750" s="688"/>
      <c r="H750" s="54" t="s">
        <v>557</v>
      </c>
      <c r="I750" s="1" t="s">
        <v>489</v>
      </c>
    </row>
    <row r="751" spans="1:9" ht="10.5" customHeight="1" x14ac:dyDescent="0.25">
      <c r="A751" s="44" t="s">
        <v>440</v>
      </c>
      <c r="B751" s="688"/>
      <c r="C751" s="688"/>
      <c r="D751" s="688"/>
      <c r="E751" s="688"/>
      <c r="F751" s="688"/>
      <c r="G751" s="688"/>
      <c r="H751" s="54" t="s">
        <v>558</v>
      </c>
      <c r="I751" s="1" t="s">
        <v>489</v>
      </c>
    </row>
    <row r="752" spans="1:9" ht="10.5" customHeight="1" x14ac:dyDescent="0.25">
      <c r="A752" s="44" t="s">
        <v>441</v>
      </c>
      <c r="B752" s="688"/>
      <c r="C752" s="688"/>
      <c r="D752" s="688"/>
      <c r="E752" s="688"/>
      <c r="F752" s="688"/>
      <c r="G752" s="688"/>
      <c r="H752" s="54" t="s">
        <v>559</v>
      </c>
      <c r="I752" s="1" t="s">
        <v>489</v>
      </c>
    </row>
    <row r="753" spans="1:15" ht="10.5" customHeight="1" x14ac:dyDescent="0.25">
      <c r="A753" s="44" t="s">
        <v>442</v>
      </c>
      <c r="B753" s="688"/>
      <c r="C753" s="688"/>
      <c r="D753" s="688"/>
      <c r="E753" s="688"/>
      <c r="F753" s="688"/>
      <c r="G753" s="688"/>
      <c r="H753" s="54" t="s">
        <v>560</v>
      </c>
      <c r="I753" s="1" t="s">
        <v>489</v>
      </c>
    </row>
    <row r="754" spans="1:15" ht="10.5" customHeight="1" x14ac:dyDescent="0.25">
      <c r="A754" s="44" t="s">
        <v>443</v>
      </c>
      <c r="B754" s="688"/>
      <c r="C754" s="688"/>
      <c r="D754" s="688"/>
      <c r="E754" s="688"/>
      <c r="F754" s="688"/>
      <c r="G754" s="688"/>
      <c r="H754" s="54" t="s">
        <v>561</v>
      </c>
      <c r="I754" s="1" t="s">
        <v>489</v>
      </c>
    </row>
    <row r="755" spans="1:15" ht="10.5" customHeight="1" x14ac:dyDescent="0.25">
      <c r="A755" s="44" t="s">
        <v>445</v>
      </c>
      <c r="B755" s="688"/>
      <c r="C755" s="688"/>
      <c r="D755" s="688"/>
      <c r="E755" s="688"/>
      <c r="F755" s="688"/>
      <c r="G755" s="688"/>
      <c r="H755" s="54" t="s">
        <v>562</v>
      </c>
      <c r="I755" s="1" t="s">
        <v>489</v>
      </c>
    </row>
    <row r="756" spans="1:15" ht="10.5" customHeight="1" x14ac:dyDescent="0.25">
      <c r="A756" s="44" t="s">
        <v>446</v>
      </c>
      <c r="B756" s="688"/>
      <c r="C756" s="688"/>
      <c r="D756" s="688"/>
      <c r="E756" s="688"/>
      <c r="F756" s="688"/>
      <c r="G756" s="688"/>
      <c r="H756" s="54">
        <v>0</v>
      </c>
      <c r="I756" s="1" t="s">
        <v>489</v>
      </c>
    </row>
    <row r="757" spans="1:15" ht="10.5" customHeight="1" x14ac:dyDescent="0.25">
      <c r="A757" s="44" t="s">
        <v>448</v>
      </c>
      <c r="B757" s="780" t="s">
        <v>668</v>
      </c>
      <c r="C757" s="780" t="s">
        <v>665</v>
      </c>
      <c r="D757" s="780">
        <v>20</v>
      </c>
      <c r="E757" s="780">
        <v>550</v>
      </c>
      <c r="F757" s="783">
        <v>550</v>
      </c>
      <c r="G757" s="782">
        <v>1</v>
      </c>
      <c r="H757" s="54">
        <v>0</v>
      </c>
      <c r="I757" s="1" t="s">
        <v>489</v>
      </c>
    </row>
    <row r="758" spans="1:15" ht="10.5" customHeight="1" x14ac:dyDescent="0.25">
      <c r="A758" s="44" t="s">
        <v>449</v>
      </c>
      <c r="B758" s="688"/>
      <c r="C758" s="688"/>
      <c r="D758" s="688"/>
      <c r="E758" s="688"/>
      <c r="F758" s="688"/>
      <c r="G758" s="688"/>
      <c r="H758" s="54" t="s">
        <v>563</v>
      </c>
      <c r="I758" s="1" t="s">
        <v>489</v>
      </c>
    </row>
    <row r="759" spans="1:15" ht="10.5" customHeight="1" x14ac:dyDescent="0.25">
      <c r="A759" s="44" t="s">
        <v>450</v>
      </c>
      <c r="B759" s="688"/>
      <c r="C759" s="688"/>
      <c r="D759" s="688"/>
      <c r="E759" s="688"/>
      <c r="F759" s="688"/>
      <c r="G759" s="688"/>
      <c r="H759" s="54" t="s">
        <v>564</v>
      </c>
      <c r="I759" s="1" t="s">
        <v>489</v>
      </c>
    </row>
    <row r="760" spans="1:15" ht="10.5" customHeight="1" x14ac:dyDescent="0.25">
      <c r="A760" s="44" t="s">
        <v>451</v>
      </c>
      <c r="B760" s="688"/>
      <c r="C760" s="688"/>
      <c r="D760" s="688"/>
      <c r="E760" s="688"/>
      <c r="F760" s="688"/>
      <c r="G760" s="688"/>
      <c r="H760" s="54" t="s">
        <v>565</v>
      </c>
      <c r="I760" s="1" t="s">
        <v>489</v>
      </c>
    </row>
    <row r="761" spans="1:15" ht="10.5" customHeight="1" x14ac:dyDescent="0.25">
      <c r="A761" s="44" t="s">
        <v>452</v>
      </c>
      <c r="B761" s="688"/>
      <c r="C761" s="688"/>
      <c r="D761" s="688"/>
      <c r="E761" s="688"/>
      <c r="F761" s="688"/>
      <c r="G761" s="688"/>
      <c r="H761" s="54" t="s">
        <v>566</v>
      </c>
      <c r="I761" s="1" t="s">
        <v>489</v>
      </c>
    </row>
    <row r="762" spans="1:15" ht="10.5" customHeight="1" x14ac:dyDescent="0.25">
      <c r="A762" s="44" t="s">
        <v>453</v>
      </c>
      <c r="B762" s="688"/>
      <c r="C762" s="688"/>
      <c r="D762" s="688"/>
      <c r="E762" s="688"/>
      <c r="F762" s="688"/>
      <c r="G762" s="688"/>
      <c r="H762" s="54" t="s">
        <v>567</v>
      </c>
      <c r="I762" s="1" t="s">
        <v>489</v>
      </c>
      <c r="J762" s="49"/>
      <c r="K762" s="49"/>
      <c r="L762" s="49"/>
      <c r="M762" s="49"/>
      <c r="N762" s="49"/>
      <c r="O762" s="49"/>
    </row>
    <row r="763" spans="1:15" ht="10.5" customHeight="1" x14ac:dyDescent="0.25">
      <c r="A763" s="44" t="s">
        <v>440</v>
      </c>
      <c r="B763" s="688"/>
      <c r="C763" s="688"/>
      <c r="D763" s="688"/>
      <c r="E763" s="688"/>
      <c r="F763" s="688"/>
      <c r="G763" s="688"/>
      <c r="H763" s="54" t="s">
        <v>568</v>
      </c>
      <c r="I763" s="1" t="s">
        <v>489</v>
      </c>
      <c r="J763" s="49"/>
      <c r="K763" s="49"/>
      <c r="L763" s="49"/>
      <c r="M763" s="49"/>
      <c r="N763" s="49"/>
      <c r="O763" s="49"/>
    </row>
    <row r="764" spans="1:15" ht="10.5" customHeight="1" x14ac:dyDescent="0.25">
      <c r="A764" s="44" t="s">
        <v>441</v>
      </c>
      <c r="B764" s="688"/>
      <c r="C764" s="688"/>
      <c r="D764" s="688"/>
      <c r="E764" s="688"/>
      <c r="F764" s="688"/>
      <c r="G764" s="688"/>
      <c r="H764" s="54" t="s">
        <v>569</v>
      </c>
      <c r="I764" s="1" t="s">
        <v>489</v>
      </c>
      <c r="J764" s="49"/>
      <c r="K764" s="49"/>
      <c r="L764" s="49"/>
      <c r="M764" s="49"/>
      <c r="N764" s="49"/>
      <c r="O764" s="49"/>
    </row>
    <row r="765" spans="1:15" ht="10.5" customHeight="1" x14ac:dyDescent="0.25">
      <c r="A765" s="44" t="s">
        <v>442</v>
      </c>
      <c r="B765" s="688"/>
      <c r="C765" s="688"/>
      <c r="D765" s="688"/>
      <c r="E765" s="688"/>
      <c r="F765" s="688"/>
      <c r="G765" s="688"/>
      <c r="H765" s="54" t="s">
        <v>570</v>
      </c>
      <c r="I765" s="1" t="s">
        <v>489</v>
      </c>
      <c r="J765" s="49"/>
      <c r="K765" s="49"/>
      <c r="L765" s="49"/>
      <c r="M765" s="49"/>
      <c r="N765" s="49"/>
      <c r="O765" s="49"/>
    </row>
    <row r="766" spans="1:15" ht="10.5" customHeight="1" x14ac:dyDescent="0.25">
      <c r="A766" s="44" t="s">
        <v>443</v>
      </c>
      <c r="B766" s="688"/>
      <c r="C766" s="688"/>
      <c r="D766" s="688"/>
      <c r="E766" s="688"/>
      <c r="F766" s="688"/>
      <c r="G766" s="688"/>
      <c r="H766" s="54" t="s">
        <v>571</v>
      </c>
      <c r="I766" s="1" t="s">
        <v>489</v>
      </c>
      <c r="J766" s="49"/>
      <c r="K766" s="49"/>
      <c r="L766" s="49"/>
      <c r="M766" s="49"/>
      <c r="N766" s="49"/>
      <c r="O766" s="49"/>
    </row>
    <row r="767" spans="1:15" ht="10.5" customHeight="1" x14ac:dyDescent="0.25">
      <c r="A767" s="44" t="s">
        <v>445</v>
      </c>
      <c r="B767" s="688"/>
      <c r="C767" s="688"/>
      <c r="D767" s="688"/>
      <c r="E767" s="688"/>
      <c r="F767" s="688"/>
      <c r="G767" s="688"/>
      <c r="H767" s="54" t="s">
        <v>572</v>
      </c>
      <c r="I767" s="1" t="s">
        <v>489</v>
      </c>
      <c r="J767" s="49"/>
      <c r="K767" s="49"/>
      <c r="L767" s="49"/>
      <c r="M767" s="49"/>
      <c r="N767" s="49"/>
      <c r="O767" s="49"/>
    </row>
    <row r="768" spans="1:15" ht="10.5" customHeight="1" x14ac:dyDescent="0.25">
      <c r="A768" s="44" t="s">
        <v>446</v>
      </c>
      <c r="B768" s="688"/>
      <c r="C768" s="688"/>
      <c r="D768" s="688"/>
      <c r="E768" s="688"/>
      <c r="F768" s="688"/>
      <c r="G768" s="688"/>
      <c r="H768" s="54">
        <v>0</v>
      </c>
      <c r="I768" s="1" t="s">
        <v>489</v>
      </c>
      <c r="J768" s="49"/>
      <c r="K768" s="49"/>
      <c r="L768" s="49"/>
      <c r="M768" s="49"/>
      <c r="N768" s="49"/>
      <c r="O768" s="49"/>
    </row>
    <row r="769" spans="1:17" ht="10.5" customHeight="1" x14ac:dyDescent="0.25">
      <c r="A769" s="44" t="s">
        <v>448</v>
      </c>
      <c r="B769" s="780" t="s">
        <v>675</v>
      </c>
      <c r="C769" s="780" t="s">
        <v>665</v>
      </c>
      <c r="D769" s="780">
        <v>20</v>
      </c>
      <c r="E769" s="780">
        <v>168</v>
      </c>
      <c r="F769" s="783">
        <v>169</v>
      </c>
      <c r="G769" s="782">
        <v>1.0059523809523809</v>
      </c>
      <c r="H769" s="54">
        <v>0</v>
      </c>
      <c r="I769" s="1" t="s">
        <v>489</v>
      </c>
      <c r="J769" s="49"/>
      <c r="K769" s="49"/>
      <c r="L769" s="49"/>
      <c r="M769" s="49"/>
      <c r="N769" s="49"/>
      <c r="O769" s="49"/>
      <c r="P769" s="49"/>
      <c r="Q769" s="49"/>
    </row>
    <row r="770" spans="1:17" ht="10.5" customHeight="1" x14ac:dyDescent="0.25">
      <c r="A770" s="44" t="s">
        <v>449</v>
      </c>
      <c r="B770" s="688"/>
      <c r="C770" s="688"/>
      <c r="D770" s="688"/>
      <c r="E770" s="688"/>
      <c r="F770" s="688"/>
      <c r="G770" s="688"/>
      <c r="H770" s="54" t="s">
        <v>573</v>
      </c>
      <c r="I770" s="1" t="s">
        <v>489</v>
      </c>
      <c r="J770" s="49"/>
      <c r="K770" s="49"/>
      <c r="L770" s="49"/>
      <c r="M770" s="49"/>
      <c r="N770" s="49"/>
      <c r="O770" s="49"/>
      <c r="P770" s="49"/>
      <c r="Q770" s="49"/>
    </row>
    <row r="771" spans="1:17" ht="10.5" customHeight="1" x14ac:dyDescent="0.25">
      <c r="A771" s="44" t="s">
        <v>450</v>
      </c>
      <c r="B771" s="688"/>
      <c r="C771" s="688"/>
      <c r="D771" s="688"/>
      <c r="E771" s="688"/>
      <c r="F771" s="688"/>
      <c r="G771" s="688"/>
      <c r="H771" s="54" t="s">
        <v>574</v>
      </c>
      <c r="I771" s="1" t="s">
        <v>489</v>
      </c>
      <c r="J771" s="49"/>
      <c r="K771" s="49"/>
      <c r="L771" s="49"/>
      <c r="M771" s="49"/>
      <c r="N771" s="49"/>
      <c r="O771" s="49"/>
      <c r="P771" s="49"/>
      <c r="Q771" s="49"/>
    </row>
    <row r="772" spans="1:17" ht="10.5" customHeight="1" x14ac:dyDescent="0.25">
      <c r="A772" s="44" t="s">
        <v>451</v>
      </c>
      <c r="B772" s="688"/>
      <c r="C772" s="688"/>
      <c r="D772" s="688"/>
      <c r="E772" s="688"/>
      <c r="F772" s="688"/>
      <c r="G772" s="688"/>
      <c r="H772" s="54" t="s">
        <v>575</v>
      </c>
      <c r="I772" s="1" t="s">
        <v>489</v>
      </c>
      <c r="J772" s="49"/>
      <c r="K772" s="49"/>
      <c r="L772" s="49"/>
      <c r="M772" s="49"/>
      <c r="N772" s="49"/>
      <c r="O772" s="49"/>
      <c r="P772" s="49"/>
      <c r="Q772" s="49"/>
    </row>
    <row r="773" spans="1:17" ht="10.5" customHeight="1" x14ac:dyDescent="0.25">
      <c r="A773" s="44" t="s">
        <v>452</v>
      </c>
      <c r="B773" s="688"/>
      <c r="C773" s="688"/>
      <c r="D773" s="688"/>
      <c r="E773" s="688"/>
      <c r="F773" s="688"/>
      <c r="G773" s="688"/>
      <c r="H773" s="54" t="s">
        <v>576</v>
      </c>
      <c r="I773" s="1" t="s">
        <v>489</v>
      </c>
      <c r="J773" s="49"/>
      <c r="K773" s="49"/>
      <c r="L773" s="49"/>
      <c r="M773" s="49"/>
      <c r="N773" s="49"/>
      <c r="O773" s="49"/>
      <c r="P773" s="49"/>
      <c r="Q773" s="49"/>
    </row>
    <row r="774" spans="1:17" ht="10.5" customHeight="1" x14ac:dyDescent="0.25">
      <c r="A774" s="44" t="s">
        <v>453</v>
      </c>
      <c r="B774" s="688"/>
      <c r="C774" s="688"/>
      <c r="D774" s="688"/>
      <c r="E774" s="688"/>
      <c r="F774" s="688"/>
      <c r="G774" s="688"/>
      <c r="H774" s="54" t="s">
        <v>577</v>
      </c>
      <c r="I774" s="1" t="s">
        <v>489</v>
      </c>
      <c r="J774" s="49"/>
      <c r="K774" s="49"/>
      <c r="L774" s="49"/>
      <c r="M774" s="49"/>
      <c r="N774" s="49"/>
      <c r="O774" s="49"/>
      <c r="P774" s="49"/>
      <c r="Q774" s="49"/>
    </row>
    <row r="775" spans="1:17" ht="10.5" customHeight="1" x14ac:dyDescent="0.25">
      <c r="A775" s="44" t="s">
        <v>440</v>
      </c>
      <c r="B775" s="688"/>
      <c r="C775" s="688"/>
      <c r="D775" s="688"/>
      <c r="E775" s="688"/>
      <c r="F775" s="688"/>
      <c r="G775" s="688"/>
      <c r="H775" s="54" t="s">
        <v>578</v>
      </c>
      <c r="I775" s="1" t="s">
        <v>489</v>
      </c>
      <c r="J775" s="49"/>
      <c r="K775" s="49"/>
      <c r="L775" s="49"/>
      <c r="M775" s="49"/>
      <c r="N775" s="49"/>
      <c r="O775" s="49"/>
      <c r="P775" s="49"/>
      <c r="Q775" s="49"/>
    </row>
    <row r="776" spans="1:17" ht="10.5" customHeight="1" x14ac:dyDescent="0.25">
      <c r="A776" s="44" t="s">
        <v>441</v>
      </c>
      <c r="B776" s="688"/>
      <c r="C776" s="688"/>
      <c r="D776" s="688"/>
      <c r="E776" s="688"/>
      <c r="F776" s="688"/>
      <c r="G776" s="688"/>
      <c r="H776" s="54" t="s">
        <v>579</v>
      </c>
      <c r="I776" s="1" t="s">
        <v>489</v>
      </c>
      <c r="J776" s="49"/>
      <c r="K776" s="49"/>
      <c r="L776" s="49"/>
      <c r="M776" s="49"/>
      <c r="N776" s="49"/>
      <c r="O776" s="49"/>
      <c r="P776" s="49"/>
      <c r="Q776" s="49"/>
    </row>
    <row r="777" spans="1:17" ht="10.5" customHeight="1" x14ac:dyDescent="0.25">
      <c r="A777" s="44" t="s">
        <v>442</v>
      </c>
      <c r="B777" s="688"/>
      <c r="C777" s="688"/>
      <c r="D777" s="688"/>
      <c r="E777" s="688"/>
      <c r="F777" s="688"/>
      <c r="G777" s="688"/>
      <c r="H777" s="54" t="s">
        <v>570</v>
      </c>
      <c r="I777" s="1" t="s">
        <v>489</v>
      </c>
      <c r="J777" s="49"/>
      <c r="K777" s="49"/>
      <c r="L777" s="49"/>
      <c r="M777" s="49"/>
      <c r="N777" s="49"/>
      <c r="O777" s="49"/>
      <c r="P777" s="49"/>
      <c r="Q777" s="49"/>
    </row>
    <row r="778" spans="1:17" ht="10.5" customHeight="1" x14ac:dyDescent="0.25">
      <c r="A778" s="44" t="s">
        <v>443</v>
      </c>
      <c r="B778" s="688"/>
      <c r="C778" s="688"/>
      <c r="D778" s="688"/>
      <c r="E778" s="688"/>
      <c r="F778" s="688"/>
      <c r="G778" s="688"/>
      <c r="H778" s="54" t="s">
        <v>580</v>
      </c>
      <c r="I778" s="1" t="s">
        <v>489</v>
      </c>
      <c r="J778" s="49"/>
      <c r="K778" s="49"/>
      <c r="L778" s="49"/>
      <c r="M778" s="49"/>
      <c r="N778" s="49"/>
      <c r="O778" s="49"/>
      <c r="P778" s="49"/>
      <c r="Q778" s="49"/>
    </row>
    <row r="779" spans="1:17" ht="10.5" customHeight="1" x14ac:dyDescent="0.25">
      <c r="A779" s="44" t="s">
        <v>445</v>
      </c>
      <c r="B779" s="688"/>
      <c r="C779" s="688"/>
      <c r="D779" s="688"/>
      <c r="E779" s="688"/>
      <c r="F779" s="688"/>
      <c r="G779" s="688"/>
      <c r="H779" s="54" t="s">
        <v>581</v>
      </c>
      <c r="I779" s="1" t="s">
        <v>489</v>
      </c>
      <c r="J779" s="49"/>
      <c r="K779" s="49"/>
      <c r="L779" s="49"/>
      <c r="M779" s="49"/>
      <c r="N779" s="49"/>
      <c r="O779" s="49"/>
      <c r="P779" s="49"/>
      <c r="Q779" s="49"/>
    </row>
    <row r="780" spans="1:17" ht="10.5" customHeight="1" x14ac:dyDescent="0.25">
      <c r="A780" s="44" t="s">
        <v>446</v>
      </c>
      <c r="B780" s="688"/>
      <c r="C780" s="688"/>
      <c r="D780" s="688"/>
      <c r="E780" s="688"/>
      <c r="F780" s="688"/>
      <c r="G780" s="688"/>
      <c r="H780" s="54">
        <v>0</v>
      </c>
      <c r="I780" s="1" t="s">
        <v>489</v>
      </c>
      <c r="J780" s="49"/>
      <c r="K780" s="49"/>
      <c r="L780" s="49"/>
      <c r="M780" s="49"/>
      <c r="N780" s="49"/>
      <c r="O780" s="49"/>
      <c r="P780" s="49"/>
      <c r="Q780" s="49"/>
    </row>
    <row r="781" spans="1:17" ht="10.5" customHeight="1" x14ac:dyDescent="0.25">
      <c r="A781" s="44" t="s">
        <v>448</v>
      </c>
      <c r="B781" s="780" t="s">
        <v>676</v>
      </c>
      <c r="C781" s="780" t="s">
        <v>665</v>
      </c>
      <c r="D781" s="780">
        <v>20</v>
      </c>
      <c r="E781" s="780">
        <v>0.1</v>
      </c>
      <c r="F781" s="783">
        <v>9.9999999999999992E-2</v>
      </c>
      <c r="G781" s="782">
        <v>0.99999999999999989</v>
      </c>
      <c r="H781" s="54" t="s">
        <v>180</v>
      </c>
      <c r="I781" s="1" t="s">
        <v>489</v>
      </c>
      <c r="J781" s="49"/>
      <c r="K781" s="49"/>
      <c r="L781" s="49"/>
      <c r="M781" s="49"/>
      <c r="N781" s="49"/>
      <c r="O781" s="49"/>
    </row>
    <row r="782" spans="1:17" ht="10.5" customHeight="1" x14ac:dyDescent="0.25">
      <c r="A782" s="44" t="s">
        <v>449</v>
      </c>
      <c r="B782" s="688"/>
      <c r="C782" s="688"/>
      <c r="D782" s="688"/>
      <c r="E782" s="688"/>
      <c r="F782" s="688"/>
      <c r="G782" s="688"/>
      <c r="H782" s="54" t="s">
        <v>582</v>
      </c>
      <c r="I782" s="1" t="s">
        <v>489</v>
      </c>
      <c r="J782" s="49"/>
      <c r="K782" s="49"/>
      <c r="L782" s="49"/>
      <c r="M782" s="49"/>
      <c r="N782" s="49"/>
      <c r="O782" s="49"/>
    </row>
    <row r="783" spans="1:17" ht="10.5" customHeight="1" x14ac:dyDescent="0.25">
      <c r="A783" s="44" t="s">
        <v>450</v>
      </c>
      <c r="B783" s="688"/>
      <c r="C783" s="688"/>
      <c r="D783" s="688"/>
      <c r="E783" s="688"/>
      <c r="F783" s="688"/>
      <c r="G783" s="688"/>
      <c r="H783" s="54" t="s">
        <v>583</v>
      </c>
      <c r="I783" s="1" t="s">
        <v>489</v>
      </c>
      <c r="J783" s="49"/>
      <c r="K783" s="49"/>
      <c r="L783" s="49"/>
      <c r="M783" s="49"/>
      <c r="N783" s="49"/>
      <c r="O783" s="49"/>
    </row>
    <row r="784" spans="1:17" ht="10.5" customHeight="1" x14ac:dyDescent="0.25">
      <c r="A784" s="44" t="s">
        <v>451</v>
      </c>
      <c r="B784" s="688"/>
      <c r="C784" s="688"/>
      <c r="D784" s="688"/>
      <c r="E784" s="688"/>
      <c r="F784" s="688"/>
      <c r="G784" s="688"/>
      <c r="H784" s="54" t="s">
        <v>584</v>
      </c>
      <c r="I784" s="1" t="s">
        <v>489</v>
      </c>
      <c r="J784" s="49"/>
      <c r="K784" s="49"/>
      <c r="L784" s="49"/>
      <c r="M784" s="49"/>
      <c r="N784" s="49"/>
      <c r="O784" s="49"/>
    </row>
    <row r="785" spans="1:15" ht="10.5" customHeight="1" x14ac:dyDescent="0.25">
      <c r="A785" s="44" t="s">
        <v>452</v>
      </c>
      <c r="B785" s="688"/>
      <c r="C785" s="688"/>
      <c r="D785" s="688"/>
      <c r="E785" s="688"/>
      <c r="F785" s="688"/>
      <c r="G785" s="688"/>
      <c r="H785" s="54" t="s">
        <v>585</v>
      </c>
      <c r="I785" s="1" t="s">
        <v>489</v>
      </c>
      <c r="J785" s="49"/>
      <c r="K785" s="49"/>
      <c r="L785" s="49"/>
      <c r="M785" s="49"/>
      <c r="N785" s="49"/>
      <c r="O785" s="49"/>
    </row>
    <row r="786" spans="1:15" ht="10.5" customHeight="1" x14ac:dyDescent="0.25">
      <c r="A786" s="44" t="s">
        <v>453</v>
      </c>
      <c r="B786" s="688"/>
      <c r="C786" s="688"/>
      <c r="D786" s="688"/>
      <c r="E786" s="688"/>
      <c r="F786" s="688"/>
      <c r="G786" s="688"/>
      <c r="H786" s="54" t="s">
        <v>586</v>
      </c>
      <c r="I786" s="1" t="s">
        <v>489</v>
      </c>
    </row>
    <row r="787" spans="1:15" ht="10.5" customHeight="1" x14ac:dyDescent="0.25">
      <c r="A787" s="44" t="s">
        <v>440</v>
      </c>
      <c r="B787" s="688"/>
      <c r="C787" s="688"/>
      <c r="D787" s="688"/>
      <c r="E787" s="688"/>
      <c r="F787" s="688"/>
      <c r="G787" s="688"/>
      <c r="H787" s="54" t="s">
        <v>587</v>
      </c>
      <c r="I787" s="1" t="s">
        <v>489</v>
      </c>
    </row>
    <row r="788" spans="1:15" ht="10.5" customHeight="1" x14ac:dyDescent="0.25">
      <c r="A788" s="44" t="s">
        <v>441</v>
      </c>
      <c r="B788" s="688"/>
      <c r="C788" s="688"/>
      <c r="D788" s="688"/>
      <c r="E788" s="688"/>
      <c r="F788" s="688"/>
      <c r="G788" s="688"/>
      <c r="H788" s="54" t="s">
        <v>588</v>
      </c>
      <c r="I788" s="1" t="s">
        <v>489</v>
      </c>
    </row>
    <row r="789" spans="1:15" ht="10.5" customHeight="1" x14ac:dyDescent="0.25">
      <c r="A789" s="44" t="s">
        <v>442</v>
      </c>
      <c r="B789" s="688"/>
      <c r="C789" s="688"/>
      <c r="D789" s="688"/>
      <c r="E789" s="688"/>
      <c r="F789" s="688"/>
      <c r="G789" s="688"/>
      <c r="H789" s="54" t="s">
        <v>589</v>
      </c>
      <c r="I789" s="1" t="s">
        <v>489</v>
      </c>
    </row>
    <row r="790" spans="1:15" ht="10.5" customHeight="1" x14ac:dyDescent="0.25">
      <c r="A790" s="44" t="s">
        <v>443</v>
      </c>
      <c r="B790" s="688"/>
      <c r="C790" s="688"/>
      <c r="D790" s="688"/>
      <c r="E790" s="688"/>
      <c r="F790" s="688"/>
      <c r="G790" s="688"/>
      <c r="H790" s="54" t="s">
        <v>590</v>
      </c>
      <c r="I790" s="1" t="s">
        <v>489</v>
      </c>
    </row>
    <row r="791" spans="1:15" ht="10.5" customHeight="1" x14ac:dyDescent="0.25">
      <c r="A791" s="44" t="s">
        <v>445</v>
      </c>
      <c r="B791" s="688"/>
      <c r="C791" s="688"/>
      <c r="D791" s="688"/>
      <c r="E791" s="688"/>
      <c r="F791" s="688"/>
      <c r="G791" s="688"/>
      <c r="H791" s="54" t="s">
        <v>591</v>
      </c>
      <c r="I791" s="1" t="s">
        <v>489</v>
      </c>
    </row>
    <row r="792" spans="1:15" ht="10.5" customHeight="1" x14ac:dyDescent="0.25">
      <c r="A792" s="44" t="s">
        <v>446</v>
      </c>
      <c r="B792" s="688"/>
      <c r="C792" s="688"/>
      <c r="D792" s="688"/>
      <c r="E792" s="688"/>
      <c r="F792" s="688"/>
      <c r="G792" s="688"/>
      <c r="H792" s="54">
        <v>0</v>
      </c>
      <c r="I792" s="1" t="s">
        <v>489</v>
      </c>
    </row>
    <row r="793" spans="1:15" ht="10.5" customHeight="1" x14ac:dyDescent="0.25">
      <c r="A793" s="44" t="s">
        <v>448</v>
      </c>
      <c r="B793" s="780" t="s">
        <v>677</v>
      </c>
      <c r="C793" s="780" t="s">
        <v>678</v>
      </c>
      <c r="D793" s="780">
        <v>20</v>
      </c>
      <c r="E793" s="780">
        <v>550</v>
      </c>
      <c r="F793" s="783">
        <v>561.6</v>
      </c>
      <c r="G793" s="782">
        <v>1.021090909090909</v>
      </c>
      <c r="H793" s="54" t="s">
        <v>592</v>
      </c>
      <c r="I793" s="1" t="s">
        <v>489</v>
      </c>
    </row>
    <row r="794" spans="1:15" ht="10.5" customHeight="1" x14ac:dyDescent="0.25">
      <c r="A794" s="44" t="s">
        <v>449</v>
      </c>
      <c r="B794" s="688"/>
      <c r="C794" s="688"/>
      <c r="D794" s="688"/>
      <c r="E794" s="688"/>
      <c r="F794" s="688"/>
      <c r="G794" s="688"/>
      <c r="H794" s="54" t="s">
        <v>593</v>
      </c>
      <c r="I794" s="1" t="s">
        <v>489</v>
      </c>
    </row>
    <row r="795" spans="1:15" ht="10.5" customHeight="1" x14ac:dyDescent="0.25">
      <c r="A795" s="44" t="s">
        <v>450</v>
      </c>
      <c r="B795" s="688"/>
      <c r="C795" s="688"/>
      <c r="D795" s="688"/>
      <c r="E795" s="688"/>
      <c r="F795" s="688"/>
      <c r="G795" s="688"/>
      <c r="H795" s="54" t="s">
        <v>593</v>
      </c>
      <c r="I795" s="1" t="s">
        <v>489</v>
      </c>
    </row>
    <row r="796" spans="1:15" ht="10.5" customHeight="1" x14ac:dyDescent="0.25">
      <c r="A796" s="44" t="s">
        <v>451</v>
      </c>
      <c r="B796" s="688"/>
      <c r="C796" s="688"/>
      <c r="D796" s="688"/>
      <c r="E796" s="688"/>
      <c r="F796" s="688"/>
      <c r="G796" s="688"/>
      <c r="H796" s="54" t="s">
        <v>594</v>
      </c>
      <c r="I796" s="1" t="s">
        <v>489</v>
      </c>
    </row>
    <row r="797" spans="1:15" ht="10.5" customHeight="1" x14ac:dyDescent="0.25">
      <c r="A797" s="44" t="s">
        <v>452</v>
      </c>
      <c r="B797" s="688"/>
      <c r="C797" s="688"/>
      <c r="D797" s="688"/>
      <c r="E797" s="688"/>
      <c r="F797" s="688"/>
      <c r="G797" s="688"/>
      <c r="H797" s="54" t="s">
        <v>595</v>
      </c>
      <c r="I797" s="1" t="s">
        <v>489</v>
      </c>
    </row>
    <row r="798" spans="1:15" ht="10.5" customHeight="1" x14ac:dyDescent="0.25">
      <c r="A798" s="44" t="s">
        <v>453</v>
      </c>
      <c r="B798" s="688"/>
      <c r="C798" s="688"/>
      <c r="D798" s="688"/>
      <c r="E798" s="688"/>
      <c r="F798" s="688"/>
      <c r="G798" s="688"/>
      <c r="H798" s="54" t="s">
        <v>596</v>
      </c>
      <c r="I798" s="1" t="s">
        <v>489</v>
      </c>
    </row>
    <row r="799" spans="1:15" ht="10.5" customHeight="1" x14ac:dyDescent="0.25">
      <c r="A799" s="44" t="s">
        <v>440</v>
      </c>
      <c r="B799" s="688"/>
      <c r="C799" s="688"/>
      <c r="D799" s="688"/>
      <c r="E799" s="688"/>
      <c r="F799" s="688"/>
      <c r="G799" s="688"/>
      <c r="H799" s="54" t="s">
        <v>597</v>
      </c>
      <c r="I799" s="1" t="s">
        <v>491</v>
      </c>
    </row>
    <row r="800" spans="1:15" ht="10.5" customHeight="1" x14ac:dyDescent="0.25">
      <c r="A800" s="44" t="s">
        <v>441</v>
      </c>
      <c r="B800" s="688"/>
      <c r="C800" s="688"/>
      <c r="D800" s="688"/>
      <c r="E800" s="688"/>
      <c r="F800" s="688"/>
      <c r="G800" s="688"/>
      <c r="H800" s="54" t="s">
        <v>598</v>
      </c>
      <c r="I800" s="1" t="s">
        <v>489</v>
      </c>
    </row>
    <row r="801" spans="1:9" ht="10.5" customHeight="1" x14ac:dyDescent="0.25">
      <c r="A801" s="44" t="s">
        <v>442</v>
      </c>
      <c r="B801" s="688"/>
      <c r="C801" s="688"/>
      <c r="D801" s="688"/>
      <c r="E801" s="688"/>
      <c r="F801" s="688"/>
      <c r="G801" s="688"/>
      <c r="H801" s="54" t="s">
        <v>599</v>
      </c>
      <c r="I801" s="1" t="s">
        <v>489</v>
      </c>
    </row>
    <row r="802" spans="1:9" ht="10.5" customHeight="1" x14ac:dyDescent="0.25">
      <c r="A802" s="44" t="s">
        <v>443</v>
      </c>
      <c r="B802" s="688"/>
      <c r="C802" s="688"/>
      <c r="D802" s="688"/>
      <c r="E802" s="688"/>
      <c r="F802" s="688"/>
      <c r="G802" s="688"/>
      <c r="H802" s="54" t="s">
        <v>600</v>
      </c>
      <c r="I802" s="1" t="s">
        <v>489</v>
      </c>
    </row>
    <row r="803" spans="1:9" ht="10.5" customHeight="1" x14ac:dyDescent="0.25">
      <c r="A803" s="44" t="s">
        <v>445</v>
      </c>
      <c r="B803" s="688"/>
      <c r="C803" s="688"/>
      <c r="D803" s="688"/>
      <c r="E803" s="688"/>
      <c r="F803" s="688"/>
      <c r="G803" s="688"/>
      <c r="H803" s="54" t="s">
        <v>601</v>
      </c>
      <c r="I803" s="1" t="s">
        <v>489</v>
      </c>
    </row>
    <row r="804" spans="1:9" ht="10.5" customHeight="1" x14ac:dyDescent="0.25">
      <c r="A804" s="44" t="s">
        <v>446</v>
      </c>
      <c r="B804" s="688"/>
      <c r="C804" s="688"/>
      <c r="D804" s="688"/>
      <c r="E804" s="688"/>
      <c r="F804" s="688"/>
      <c r="G804" s="688"/>
      <c r="H804" s="54">
        <v>0</v>
      </c>
      <c r="I804" s="1" t="s">
        <v>489</v>
      </c>
    </row>
    <row r="805" spans="1:9" ht="14.25" customHeight="1" thickBot="1" x14ac:dyDescent="0.3"/>
    <row r="806" spans="1:9" ht="14.25" customHeight="1" x14ac:dyDescent="0.25">
      <c r="A806" s="779" t="s">
        <v>683</v>
      </c>
      <c r="B806" s="681"/>
      <c r="C806" s="681"/>
      <c r="D806" s="681"/>
      <c r="E806" s="681"/>
      <c r="F806" s="681"/>
      <c r="G806" s="681"/>
      <c r="H806" s="756"/>
    </row>
    <row r="807" spans="1:9" ht="14.25" customHeight="1" x14ac:dyDescent="0.25">
      <c r="A807" s="40" t="s">
        <v>28</v>
      </c>
      <c r="B807" s="20" t="s">
        <v>660</v>
      </c>
      <c r="C807" s="20" t="s">
        <v>461</v>
      </c>
      <c r="D807" s="20" t="s">
        <v>603</v>
      </c>
      <c r="E807" s="20" t="s">
        <v>684</v>
      </c>
      <c r="F807" s="20" t="s">
        <v>685</v>
      </c>
      <c r="G807" s="20" t="s">
        <v>686</v>
      </c>
      <c r="H807" s="41" t="s">
        <v>631</v>
      </c>
    </row>
    <row r="808" spans="1:9" ht="9.6" customHeight="1" x14ac:dyDescent="0.25">
      <c r="A808" s="102" t="s">
        <v>448</v>
      </c>
      <c r="B808" s="719" t="s">
        <v>664</v>
      </c>
      <c r="C808" s="719" t="s">
        <v>665</v>
      </c>
      <c r="D808" s="719">
        <v>20</v>
      </c>
      <c r="E808" s="784">
        <v>1</v>
      </c>
      <c r="F808" s="722" t="e">
        <f>+#REF!</f>
        <v>#REF!</v>
      </c>
      <c r="G808" s="733" t="e">
        <f>+F808/E808</f>
        <v>#REF!</v>
      </c>
      <c r="H808" s="54" t="str">
        <f t="shared" ref="H808:H839" si="12">N231</f>
        <v>En enero de 2023 no se presentó avance, conforme a lo programado.</v>
      </c>
      <c r="I808" s="1" t="s">
        <v>489</v>
      </c>
    </row>
    <row r="809" spans="1:9" ht="9.6" customHeight="1" x14ac:dyDescent="0.25">
      <c r="A809" s="102" t="s">
        <v>449</v>
      </c>
      <c r="B809" s="731"/>
      <c r="C809" s="731"/>
      <c r="D809" s="731"/>
      <c r="E809" s="731"/>
      <c r="F809" s="731"/>
      <c r="G809" s="734"/>
      <c r="H809" s="54" t="str">
        <f t="shared" si="12"/>
        <v>En enero de 2023 no se presentó avance, conforme a lo programado.</v>
      </c>
      <c r="I809" s="1" t="s">
        <v>489</v>
      </c>
    </row>
    <row r="810" spans="1:9" ht="9.6" customHeight="1" x14ac:dyDescent="0.25">
      <c r="A810" s="102" t="s">
        <v>450</v>
      </c>
      <c r="B810" s="731"/>
      <c r="C810" s="731"/>
      <c r="D810" s="731"/>
      <c r="E810" s="731"/>
      <c r="F810" s="731"/>
      <c r="G810" s="734"/>
      <c r="H810" s="54" t="str">
        <f t="shared" si="12"/>
        <v>En marzo de 2023, se realizaron reuniones de seguimiento por cada alianza: Sumapaz, Usme, Ciudad Bolívar, Chapinero. En Suba se realizaron dos reuniones de seguimiento.</v>
      </c>
      <c r="I810" s="1" t="s">
        <v>489</v>
      </c>
    </row>
    <row r="811" spans="1:9" ht="9.6" customHeight="1" x14ac:dyDescent="0.25">
      <c r="A811" s="102" t="s">
        <v>451</v>
      </c>
      <c r="B811" s="731"/>
      <c r="C811" s="731"/>
      <c r="D811" s="731"/>
      <c r="E811" s="731"/>
      <c r="F811" s="731"/>
      <c r="G811" s="734"/>
      <c r="H811" s="54" t="str">
        <f t="shared" si="12"/>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I811" s="1" t="s">
        <v>489</v>
      </c>
    </row>
    <row r="812" spans="1:9" ht="9.6" customHeight="1" x14ac:dyDescent="0.25">
      <c r="A812" s="102" t="s">
        <v>452</v>
      </c>
      <c r="B812" s="731"/>
      <c r="C812" s="731"/>
      <c r="D812" s="731"/>
      <c r="E812" s="731"/>
      <c r="F812" s="731"/>
      <c r="G812" s="734"/>
      <c r="H812" s="54" t="str">
        <f t="shared" si="12"/>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I812" s="1" t="s">
        <v>489</v>
      </c>
    </row>
    <row r="813" spans="1:9" ht="9.6" customHeight="1" x14ac:dyDescent="0.25">
      <c r="A813" s="102" t="s">
        <v>453</v>
      </c>
      <c r="B813" s="731"/>
      <c r="C813" s="731"/>
      <c r="D813" s="731"/>
      <c r="E813" s="731"/>
      <c r="F813" s="731"/>
      <c r="G813" s="734"/>
      <c r="H813" s="54" t="str">
        <f t="shared" si="12"/>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I813" s="1" t="s">
        <v>489</v>
      </c>
    </row>
    <row r="814" spans="1:9" ht="9.6" customHeight="1" x14ac:dyDescent="0.25">
      <c r="A814" s="102" t="s">
        <v>440</v>
      </c>
      <c r="B814" s="731"/>
      <c r="C814" s="731"/>
      <c r="D814" s="731"/>
      <c r="E814" s="731"/>
      <c r="F814" s="731"/>
      <c r="G814" s="734"/>
      <c r="H814" s="54" t="str">
        <f t="shared" si="12"/>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I814" s="1" t="s">
        <v>489</v>
      </c>
    </row>
    <row r="815" spans="1:9" ht="9.6" customHeight="1" x14ac:dyDescent="0.25">
      <c r="A815" s="102" t="s">
        <v>441</v>
      </c>
      <c r="B815" s="731"/>
      <c r="C815" s="731"/>
      <c r="D815" s="731"/>
      <c r="E815" s="731"/>
      <c r="F815" s="731"/>
      <c r="G815" s="734"/>
      <c r="H815" s="54" t="str">
        <f t="shared" si="12"/>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I815" s="1" t="s">
        <v>489</v>
      </c>
    </row>
    <row r="816" spans="1:9" ht="9.6" customHeight="1" x14ac:dyDescent="0.25">
      <c r="A816" s="102" t="s">
        <v>442</v>
      </c>
      <c r="B816" s="731"/>
      <c r="C816" s="731"/>
      <c r="D816" s="731"/>
      <c r="E816" s="731"/>
      <c r="F816" s="731"/>
      <c r="G816" s="734"/>
      <c r="H816" s="54" t="str">
        <f t="shared" si="12"/>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I816" s="1" t="s">
        <v>489</v>
      </c>
    </row>
    <row r="817" spans="1:17" ht="9.6" customHeight="1" x14ac:dyDescent="0.25">
      <c r="A817" s="102" t="s">
        <v>443</v>
      </c>
      <c r="B817" s="731"/>
      <c r="C817" s="731"/>
      <c r="D817" s="731"/>
      <c r="E817" s="731"/>
      <c r="F817" s="731"/>
      <c r="G817" s="734"/>
      <c r="H817" s="54" t="str">
        <f t="shared" si="12"/>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817" s="1" t="s">
        <v>489</v>
      </c>
    </row>
    <row r="818" spans="1:17" ht="9.6" customHeight="1" x14ac:dyDescent="0.25">
      <c r="A818" s="102" t="s">
        <v>445</v>
      </c>
      <c r="B818" s="731"/>
      <c r="C818" s="731"/>
      <c r="D818" s="731"/>
      <c r="E818" s="731"/>
      <c r="F818" s="731"/>
      <c r="G818" s="734"/>
      <c r="H818" s="125" t="str">
        <f t="shared" si="12"/>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818" s="1" t="s">
        <v>489</v>
      </c>
    </row>
    <row r="819" spans="1:17" ht="9.6" customHeight="1" x14ac:dyDescent="0.25">
      <c r="A819" s="102" t="s">
        <v>446</v>
      </c>
      <c r="B819" s="732"/>
      <c r="C819" s="732"/>
      <c r="D819" s="732"/>
      <c r="E819" s="732"/>
      <c r="F819" s="732"/>
      <c r="G819" s="735"/>
      <c r="H819" s="54">
        <f t="shared" si="12"/>
        <v>0</v>
      </c>
      <c r="I819" s="1" t="s">
        <v>489</v>
      </c>
    </row>
    <row r="820" spans="1:17" ht="9.6" customHeight="1" x14ac:dyDescent="0.25">
      <c r="A820" s="102" t="s">
        <v>448</v>
      </c>
      <c r="B820" s="719" t="s">
        <v>668</v>
      </c>
      <c r="C820" s="719" t="s">
        <v>665</v>
      </c>
      <c r="D820" s="719">
        <v>20</v>
      </c>
      <c r="E820" s="736">
        <v>110</v>
      </c>
      <c r="F820" s="722" t="e">
        <f>+#REF!</f>
        <v>#REF!</v>
      </c>
      <c r="G820" s="733" t="e">
        <f t="shared" ref="G820" si="13">+F820/E820</f>
        <v>#REF!</v>
      </c>
      <c r="H820" s="54" t="str">
        <f t="shared" si="12"/>
        <v>En enero de 2023 no se presentó avance, conforme a lo programado.
En 2020,  2021 y 2022, se capacitaron 1097 personas en mejoramiento de praderas, biodigestores, preparación de abonos verdes Biol, entre otros temas.</v>
      </c>
      <c r="I820" s="1" t="s">
        <v>489</v>
      </c>
    </row>
    <row r="821" spans="1:17" ht="9.6" customHeight="1" x14ac:dyDescent="0.25">
      <c r="A821" s="102" t="s">
        <v>449</v>
      </c>
      <c r="B821" s="731"/>
      <c r="C821" s="731"/>
      <c r="D821" s="731"/>
      <c r="E821" s="731"/>
      <c r="F821" s="731"/>
      <c r="G821" s="734"/>
      <c r="H821" s="54" t="str">
        <f t="shared" si="12"/>
        <v>En enero de 2023 no se presentó avance, conforme a lo programado.</v>
      </c>
      <c r="I821" s="1" t="s">
        <v>489</v>
      </c>
    </row>
    <row r="822" spans="1:17" ht="9.6" customHeight="1" x14ac:dyDescent="0.25">
      <c r="A822" s="102" t="s">
        <v>450</v>
      </c>
      <c r="B822" s="731"/>
      <c r="C822" s="731"/>
      <c r="D822" s="731"/>
      <c r="E822" s="731"/>
      <c r="F822" s="731"/>
      <c r="G822" s="734"/>
      <c r="H822" s="54" t="str">
        <f t="shared" si="12"/>
        <v>En Marzo de 2023 como parte de la celebración del día del agua se realizó un taller con los estudiantes del Colegio Erasmo Valencia, en la Cuenca Tunjuelo se realizó un evento de capacitación sobre preparación de hidrolato a base de suero en la vereda Quiba Bajo</v>
      </c>
      <c r="I822" s="1" t="s">
        <v>489</v>
      </c>
    </row>
    <row r="823" spans="1:17" ht="9.6" customHeight="1" x14ac:dyDescent="0.25">
      <c r="A823" s="102" t="s">
        <v>451</v>
      </c>
      <c r="B823" s="731"/>
      <c r="C823" s="731"/>
      <c r="D823" s="731"/>
      <c r="E823" s="731"/>
      <c r="F823" s="731"/>
      <c r="G823" s="734"/>
      <c r="H823" s="54" t="str">
        <f t="shared" si="12"/>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c r="I823" s="1" t="s">
        <v>489</v>
      </c>
    </row>
    <row r="824" spans="1:17" ht="9.6" customHeight="1" x14ac:dyDescent="0.25">
      <c r="A824" s="102" t="s">
        <v>452</v>
      </c>
      <c r="B824" s="731"/>
      <c r="C824" s="731"/>
      <c r="D824" s="731"/>
      <c r="E824" s="731"/>
      <c r="F824" s="731"/>
      <c r="G824" s="734"/>
      <c r="H824" s="54" t="str">
        <f t="shared" si="12"/>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4" s="1" t="s">
        <v>489</v>
      </c>
    </row>
    <row r="825" spans="1:17" ht="9.6" customHeight="1" x14ac:dyDescent="0.25">
      <c r="A825" s="102" t="s">
        <v>453</v>
      </c>
      <c r="B825" s="731"/>
      <c r="C825" s="731"/>
      <c r="D825" s="731"/>
      <c r="E825" s="731"/>
      <c r="F825" s="731"/>
      <c r="G825" s="734"/>
      <c r="H825" s="54" t="str">
        <f t="shared" si="12"/>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5" s="1" t="s">
        <v>489</v>
      </c>
      <c r="J825" s="49"/>
      <c r="K825" s="49"/>
      <c r="L825" s="49"/>
      <c r="M825" s="49"/>
      <c r="N825" s="49"/>
      <c r="O825" s="49"/>
    </row>
    <row r="826" spans="1:17" ht="9.6" customHeight="1" x14ac:dyDescent="0.25">
      <c r="A826" s="102" t="s">
        <v>440</v>
      </c>
      <c r="B826" s="731"/>
      <c r="C826" s="731"/>
      <c r="D826" s="731"/>
      <c r="E826" s="731"/>
      <c r="F826" s="731"/>
      <c r="G826" s="734"/>
      <c r="H826" s="54" t="str">
        <f t="shared" si="12"/>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6" s="1" t="s">
        <v>489</v>
      </c>
      <c r="J826" s="49"/>
      <c r="K826" s="49"/>
      <c r="L826" s="49"/>
      <c r="M826" s="49"/>
      <c r="N826" s="49"/>
      <c r="O826" s="49"/>
    </row>
    <row r="827" spans="1:17" ht="9.6" customHeight="1" x14ac:dyDescent="0.25">
      <c r="A827" s="102" t="s">
        <v>441</v>
      </c>
      <c r="B827" s="731"/>
      <c r="C827" s="731"/>
      <c r="D827" s="731"/>
      <c r="E827" s="731"/>
      <c r="F827" s="731"/>
      <c r="G827" s="734"/>
      <c r="H827" s="54" t="str">
        <f t="shared" si="12"/>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c r="I827" s="1" t="s">
        <v>489</v>
      </c>
      <c r="J827" s="49"/>
      <c r="K827" s="49"/>
      <c r="L827" s="49"/>
      <c r="M827" s="49"/>
      <c r="N827" s="49"/>
      <c r="O827" s="49"/>
    </row>
    <row r="828" spans="1:17" ht="9.6" customHeight="1" x14ac:dyDescent="0.25">
      <c r="A828" s="102" t="s">
        <v>442</v>
      </c>
      <c r="B828" s="731"/>
      <c r="C828" s="731"/>
      <c r="D828" s="731"/>
      <c r="E828" s="731"/>
      <c r="F828" s="731"/>
      <c r="G828" s="734"/>
      <c r="H828" s="54" t="str">
        <f t="shared" si="12"/>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28" s="1" t="s">
        <v>489</v>
      </c>
      <c r="J828" s="49"/>
      <c r="K828" s="49"/>
      <c r="L828" s="49"/>
      <c r="M828" s="49"/>
      <c r="N828" s="49"/>
      <c r="O828" s="49"/>
    </row>
    <row r="829" spans="1:17" ht="9.6" customHeight="1" x14ac:dyDescent="0.25">
      <c r="A829" s="102" t="s">
        <v>443</v>
      </c>
      <c r="B829" s="731"/>
      <c r="C829" s="731"/>
      <c r="D829" s="731"/>
      <c r="E829" s="731"/>
      <c r="F829" s="731"/>
      <c r="G829" s="734"/>
      <c r="H829" s="54" t="str">
        <f t="shared" si="12"/>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29" s="1" t="s">
        <v>489</v>
      </c>
      <c r="J829" s="49"/>
      <c r="K829" s="49"/>
      <c r="L829" s="49"/>
      <c r="M829" s="49"/>
      <c r="N829" s="49"/>
      <c r="O829" s="49"/>
    </row>
    <row r="830" spans="1:17" ht="9.6" customHeight="1" x14ac:dyDescent="0.25">
      <c r="A830" s="102" t="s">
        <v>445</v>
      </c>
      <c r="B830" s="731"/>
      <c r="C830" s="731"/>
      <c r="D830" s="731"/>
      <c r="E830" s="731"/>
      <c r="F830" s="731"/>
      <c r="G830" s="734"/>
      <c r="H830" s="125" t="str">
        <f t="shared" si="12"/>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30" s="1" t="s">
        <v>489</v>
      </c>
      <c r="J830" s="49"/>
      <c r="K830" s="49"/>
      <c r="L830" s="49"/>
      <c r="M830" s="49"/>
      <c r="N830" s="49"/>
      <c r="O830" s="49"/>
    </row>
    <row r="831" spans="1:17" ht="9.6" customHeight="1" x14ac:dyDescent="0.25">
      <c r="A831" s="102" t="s">
        <v>446</v>
      </c>
      <c r="B831" s="732"/>
      <c r="C831" s="732"/>
      <c r="D831" s="732"/>
      <c r="E831" s="732"/>
      <c r="F831" s="732"/>
      <c r="G831" s="735"/>
      <c r="H831" s="54">
        <f t="shared" si="12"/>
        <v>0</v>
      </c>
      <c r="I831" s="1" t="s">
        <v>489</v>
      </c>
      <c r="J831" s="49"/>
      <c r="K831" s="49"/>
      <c r="L831" s="49"/>
      <c r="M831" s="49"/>
      <c r="N831" s="49"/>
      <c r="O831" s="49"/>
    </row>
    <row r="832" spans="1:17" ht="9.6" customHeight="1" x14ac:dyDescent="0.25">
      <c r="A832" s="102" t="s">
        <v>448</v>
      </c>
      <c r="B832" s="719" t="s">
        <v>675</v>
      </c>
      <c r="C832" s="719" t="s">
        <v>665</v>
      </c>
      <c r="D832" s="719">
        <v>20</v>
      </c>
      <c r="E832" s="736">
        <v>52</v>
      </c>
      <c r="F832" s="722" t="e">
        <f>+#REF!</f>
        <v>#REF!</v>
      </c>
      <c r="G832" s="733" t="e">
        <f t="shared" ref="G832" si="14">+F832/E832</f>
        <v>#REF!</v>
      </c>
      <c r="H832" s="54" t="str">
        <f t="shared" si="12"/>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c r="I832" s="1" t="s">
        <v>489</v>
      </c>
      <c r="J832" s="49"/>
      <c r="K832" s="49"/>
      <c r="L832" s="49"/>
      <c r="M832" s="49"/>
      <c r="N832" s="49"/>
      <c r="O832" s="49"/>
      <c r="P832" s="49"/>
      <c r="Q832" s="49"/>
    </row>
    <row r="833" spans="1:17" ht="9.6" customHeight="1" x14ac:dyDescent="0.25">
      <c r="A833" s="102" t="s">
        <v>449</v>
      </c>
      <c r="B833" s="731"/>
      <c r="C833" s="731"/>
      <c r="D833" s="731"/>
      <c r="E833" s="731"/>
      <c r="F833" s="731"/>
      <c r="G833" s="734"/>
      <c r="H833" s="54" t="str">
        <f t="shared" si="12"/>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c r="I833" s="1" t="s">
        <v>489</v>
      </c>
      <c r="J833" s="49"/>
      <c r="K833" s="49"/>
      <c r="L833" s="49"/>
      <c r="M833" s="49"/>
      <c r="N833" s="49"/>
      <c r="O833" s="49"/>
      <c r="P833" s="49"/>
      <c r="Q833" s="49"/>
    </row>
    <row r="834" spans="1:17" ht="9.6" customHeight="1" x14ac:dyDescent="0.25">
      <c r="A834" s="102" t="s">
        <v>450</v>
      </c>
      <c r="B834" s="731"/>
      <c r="C834" s="731"/>
      <c r="D834" s="731"/>
      <c r="E834" s="731"/>
      <c r="F834" s="731"/>
      <c r="G834" s="734"/>
      <c r="H834" s="54" t="str">
        <f t="shared" si="12"/>
        <v>En Marzo se vincularon 9 nuevos predios al Ordenamiento Ambiental de Fincas mediante formalización de acuerdos de uso del suelo y Buenas Prácticas Ambientales y Se realizaron 38 Visitas de seguimiento</v>
      </c>
      <c r="I834" s="1" t="s">
        <v>489</v>
      </c>
      <c r="J834" s="49"/>
      <c r="K834" s="49"/>
      <c r="L834" s="49"/>
      <c r="M834" s="49"/>
      <c r="N834" s="49"/>
      <c r="O834" s="49"/>
      <c r="P834" s="49"/>
      <c r="Q834" s="49"/>
    </row>
    <row r="835" spans="1:17" ht="9.6" customHeight="1" x14ac:dyDescent="0.25">
      <c r="A835" s="102" t="s">
        <v>451</v>
      </c>
      <c r="B835" s="731"/>
      <c r="C835" s="731"/>
      <c r="D835" s="731"/>
      <c r="E835" s="731"/>
      <c r="F835" s="731"/>
      <c r="G835" s="734"/>
      <c r="H835" s="54" t="str">
        <f t="shared" si="12"/>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5" s="1" t="s">
        <v>489</v>
      </c>
      <c r="J835" s="49"/>
      <c r="K835" s="49"/>
      <c r="L835" s="49"/>
      <c r="M835" s="49"/>
      <c r="N835" s="49"/>
      <c r="O835" s="49"/>
      <c r="P835" s="49"/>
      <c r="Q835" s="49"/>
    </row>
    <row r="836" spans="1:17" ht="9.6" customHeight="1" x14ac:dyDescent="0.25">
      <c r="A836" s="102" t="s">
        <v>452</v>
      </c>
      <c r="B836" s="731"/>
      <c r="C836" s="731"/>
      <c r="D836" s="731"/>
      <c r="E836" s="731"/>
      <c r="F836" s="731"/>
      <c r="G836" s="734"/>
      <c r="H836" s="54" t="str">
        <f t="shared" si="12"/>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6" s="1" t="s">
        <v>489</v>
      </c>
      <c r="J836" s="49"/>
      <c r="K836" s="49"/>
      <c r="L836" s="49"/>
      <c r="M836" s="49"/>
      <c r="N836" s="49"/>
      <c r="O836" s="49"/>
      <c r="P836" s="49"/>
      <c r="Q836" s="49"/>
    </row>
    <row r="837" spans="1:17" ht="9.6" customHeight="1" x14ac:dyDescent="0.25">
      <c r="A837" s="102" t="s">
        <v>453</v>
      </c>
      <c r="B837" s="731"/>
      <c r="C837" s="731"/>
      <c r="D837" s="731"/>
      <c r="E837" s="731"/>
      <c r="F837" s="731"/>
      <c r="G837" s="734"/>
      <c r="H837" s="54" t="str">
        <f t="shared" si="12"/>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7" s="1" t="s">
        <v>489</v>
      </c>
      <c r="J837" s="49"/>
      <c r="K837" s="49"/>
      <c r="L837" s="49"/>
      <c r="M837" s="49"/>
      <c r="N837" s="49"/>
      <c r="O837" s="49"/>
      <c r="P837" s="49"/>
      <c r="Q837" s="49"/>
    </row>
    <row r="838" spans="1:17" ht="9.6" customHeight="1" x14ac:dyDescent="0.25">
      <c r="A838" s="102" t="s">
        <v>440</v>
      </c>
      <c r="B838" s="731"/>
      <c r="C838" s="731"/>
      <c r="D838" s="731"/>
      <c r="E838" s="731"/>
      <c r="F838" s="731"/>
      <c r="G838" s="734"/>
      <c r="H838" s="54" t="str">
        <f t="shared" si="12"/>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8" s="1" t="s">
        <v>489</v>
      </c>
      <c r="J838" s="49"/>
      <c r="K838" s="49"/>
      <c r="L838" s="49"/>
      <c r="M838" s="49"/>
      <c r="N838" s="49"/>
      <c r="O838" s="49"/>
      <c r="P838" s="49"/>
      <c r="Q838" s="49"/>
    </row>
    <row r="839" spans="1:17" ht="9.6" customHeight="1" x14ac:dyDescent="0.25">
      <c r="A839" s="102" t="s">
        <v>441</v>
      </c>
      <c r="B839" s="731"/>
      <c r="C839" s="731"/>
      <c r="D839" s="731"/>
      <c r="E839" s="731"/>
      <c r="F839" s="731"/>
      <c r="G839" s="734"/>
      <c r="H839" s="54" t="str">
        <f t="shared" si="12"/>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c r="I839" s="1" t="s">
        <v>489</v>
      </c>
      <c r="J839" s="49"/>
      <c r="K839" s="49"/>
      <c r="L839" s="49"/>
      <c r="M839" s="49"/>
      <c r="N839" s="49"/>
      <c r="O839" s="49"/>
      <c r="P839" s="49"/>
      <c r="Q839" s="49"/>
    </row>
    <row r="840" spans="1:17" ht="9.6" customHeight="1" x14ac:dyDescent="0.25">
      <c r="A840" s="102" t="s">
        <v>442</v>
      </c>
      <c r="B840" s="731"/>
      <c r="C840" s="731"/>
      <c r="D840" s="731"/>
      <c r="E840" s="731"/>
      <c r="F840" s="731"/>
      <c r="G840" s="734"/>
      <c r="H840" s="54" t="str">
        <f t="shared" ref="H840:H867" si="15">N263</f>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840" s="1" t="s">
        <v>489</v>
      </c>
      <c r="J840" s="49"/>
      <c r="K840" s="49"/>
      <c r="L840" s="49"/>
      <c r="M840" s="49"/>
      <c r="N840" s="49"/>
      <c r="O840" s="49"/>
      <c r="P840" s="49"/>
      <c r="Q840" s="49"/>
    </row>
    <row r="841" spans="1:17" ht="9.6" customHeight="1" x14ac:dyDescent="0.25">
      <c r="A841" s="102" t="s">
        <v>443</v>
      </c>
      <c r="B841" s="731"/>
      <c r="C841" s="731"/>
      <c r="D841" s="731"/>
      <c r="E841" s="731"/>
      <c r="F841" s="731"/>
      <c r="G841" s="734"/>
      <c r="H841" s="54" t="str">
        <f t="shared" si="15"/>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c r="I841" s="1" t="s">
        <v>489</v>
      </c>
      <c r="J841" s="49"/>
      <c r="K841" s="49"/>
      <c r="L841" s="49"/>
      <c r="M841" s="49"/>
      <c r="N841" s="49"/>
      <c r="O841" s="49"/>
      <c r="P841" s="49"/>
      <c r="Q841" s="49"/>
    </row>
    <row r="842" spans="1:17" ht="9.6" customHeight="1" x14ac:dyDescent="0.25">
      <c r="A842" s="102" t="s">
        <v>445</v>
      </c>
      <c r="B842" s="731"/>
      <c r="C842" s="731"/>
      <c r="D842" s="731"/>
      <c r="E842" s="731"/>
      <c r="F842" s="731"/>
      <c r="G842" s="734"/>
      <c r="H842" s="125" t="str">
        <f t="shared" si="15"/>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842" s="1" t="s">
        <v>489</v>
      </c>
      <c r="J842" s="49"/>
      <c r="K842" s="49"/>
      <c r="L842" s="49"/>
      <c r="M842" s="49"/>
      <c r="N842" s="49"/>
      <c r="O842" s="49"/>
      <c r="P842" s="49"/>
      <c r="Q842" s="49"/>
    </row>
    <row r="843" spans="1:17" ht="9.6" customHeight="1" x14ac:dyDescent="0.25">
      <c r="A843" s="102" t="s">
        <v>446</v>
      </c>
      <c r="B843" s="732"/>
      <c r="C843" s="732"/>
      <c r="D843" s="732"/>
      <c r="E843" s="732"/>
      <c r="F843" s="732"/>
      <c r="G843" s="735"/>
      <c r="H843" s="54">
        <f t="shared" si="15"/>
        <v>0</v>
      </c>
      <c r="I843" s="1" t="s">
        <v>489</v>
      </c>
      <c r="J843" s="49"/>
      <c r="K843" s="49"/>
      <c r="L843" s="49"/>
      <c r="M843" s="49"/>
      <c r="N843" s="49"/>
      <c r="O843" s="49"/>
      <c r="P843" s="49"/>
      <c r="Q843" s="49"/>
    </row>
    <row r="844" spans="1:17" ht="9.6" customHeight="1" x14ac:dyDescent="0.25">
      <c r="A844" s="102" t="s">
        <v>448</v>
      </c>
      <c r="B844" s="719" t="s">
        <v>676</v>
      </c>
      <c r="C844" s="719" t="s">
        <v>665</v>
      </c>
      <c r="D844" s="719">
        <v>20</v>
      </c>
      <c r="E844" s="719">
        <v>0</v>
      </c>
      <c r="F844" s="722"/>
      <c r="G844" s="733" t="e">
        <f t="shared" ref="G844" si="16">+F844/E844</f>
        <v>#DIV/0!</v>
      </c>
      <c r="H844"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4" s="1" t="s">
        <v>489</v>
      </c>
      <c r="J844" s="49"/>
      <c r="K844" s="49"/>
      <c r="L844" s="49"/>
      <c r="M844" s="49"/>
      <c r="N844" s="49"/>
      <c r="O844" s="49"/>
    </row>
    <row r="845" spans="1:17" ht="9.6" customHeight="1" x14ac:dyDescent="0.25">
      <c r="A845" s="102" t="s">
        <v>449</v>
      </c>
      <c r="B845" s="731"/>
      <c r="C845" s="731"/>
      <c r="D845" s="731"/>
      <c r="E845" s="731"/>
      <c r="F845" s="731"/>
      <c r="G845" s="734"/>
      <c r="H845"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5" s="1" t="s">
        <v>489</v>
      </c>
      <c r="J845" s="49"/>
      <c r="K845" s="49"/>
      <c r="L845" s="49"/>
      <c r="M845" s="49"/>
      <c r="N845" s="49"/>
      <c r="O845" s="49"/>
    </row>
    <row r="846" spans="1:17" ht="9.6" customHeight="1" x14ac:dyDescent="0.25">
      <c r="A846" s="102" t="s">
        <v>450</v>
      </c>
      <c r="B846" s="731"/>
      <c r="C846" s="731"/>
      <c r="D846" s="731"/>
      <c r="E846" s="731"/>
      <c r="F846" s="731"/>
      <c r="G846" s="734"/>
      <c r="H846"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6" s="1" t="s">
        <v>489</v>
      </c>
      <c r="J846" s="49"/>
      <c r="K846" s="49"/>
      <c r="L846" s="49"/>
      <c r="M846" s="49"/>
      <c r="N846" s="49"/>
      <c r="O846" s="49"/>
    </row>
    <row r="847" spans="1:17" ht="9.6" customHeight="1" x14ac:dyDescent="0.25">
      <c r="A847" s="102" t="s">
        <v>451</v>
      </c>
      <c r="B847" s="731"/>
      <c r="C847" s="731"/>
      <c r="D847" s="731"/>
      <c r="E847" s="731"/>
      <c r="F847" s="731"/>
      <c r="G847" s="734"/>
      <c r="H847"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7" s="1" t="s">
        <v>489</v>
      </c>
      <c r="J847" s="49"/>
      <c r="K847" s="49"/>
      <c r="L847" s="49"/>
      <c r="M847" s="49"/>
      <c r="N847" s="49"/>
      <c r="O847" s="49"/>
    </row>
    <row r="848" spans="1:17" ht="9.6" customHeight="1" x14ac:dyDescent="0.25">
      <c r="A848" s="102" t="s">
        <v>452</v>
      </c>
      <c r="B848" s="731"/>
      <c r="C848" s="731"/>
      <c r="D848" s="731"/>
      <c r="E848" s="731"/>
      <c r="F848" s="731"/>
      <c r="G848" s="734"/>
      <c r="H848"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8" s="1" t="s">
        <v>489</v>
      </c>
      <c r="J848" s="49"/>
      <c r="K848" s="49"/>
      <c r="L848" s="49"/>
      <c r="M848" s="49"/>
      <c r="N848" s="49"/>
      <c r="O848" s="49"/>
    </row>
    <row r="849" spans="1:9" ht="9.6" customHeight="1" x14ac:dyDescent="0.25">
      <c r="A849" s="102" t="s">
        <v>453</v>
      </c>
      <c r="B849" s="731"/>
      <c r="C849" s="731"/>
      <c r="D849" s="731"/>
      <c r="E849" s="731"/>
      <c r="F849" s="731"/>
      <c r="G849" s="734"/>
      <c r="H849"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9" s="1" t="s">
        <v>489</v>
      </c>
    </row>
    <row r="850" spans="1:9" ht="9.6" customHeight="1" x14ac:dyDescent="0.25">
      <c r="A850" s="102" t="s">
        <v>440</v>
      </c>
      <c r="B850" s="731"/>
      <c r="C850" s="731"/>
      <c r="D850" s="731"/>
      <c r="E850" s="731"/>
      <c r="F850" s="731"/>
      <c r="G850" s="734"/>
      <c r="H850"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0" s="1" t="s">
        <v>489</v>
      </c>
    </row>
    <row r="851" spans="1:9" ht="9.6" customHeight="1" x14ac:dyDescent="0.25">
      <c r="A851" s="102" t="s">
        <v>441</v>
      </c>
      <c r="B851" s="731"/>
      <c r="C851" s="731"/>
      <c r="D851" s="731"/>
      <c r="E851" s="731"/>
      <c r="F851" s="731"/>
      <c r="G851" s="734"/>
      <c r="H851"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1" s="1" t="s">
        <v>489</v>
      </c>
    </row>
    <row r="852" spans="1:9" ht="9.6" customHeight="1" x14ac:dyDescent="0.25">
      <c r="A852" s="102" t="s">
        <v>442</v>
      </c>
      <c r="B852" s="731"/>
      <c r="C852" s="731"/>
      <c r="D852" s="731"/>
      <c r="E852" s="731"/>
      <c r="F852" s="731"/>
      <c r="G852" s="734"/>
      <c r="H852"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2" s="1" t="s">
        <v>489</v>
      </c>
    </row>
    <row r="853" spans="1:9" ht="9.6" customHeight="1" x14ac:dyDescent="0.25">
      <c r="A853" s="102" t="s">
        <v>443</v>
      </c>
      <c r="B853" s="731"/>
      <c r="C853" s="731"/>
      <c r="D853" s="731"/>
      <c r="E853" s="731"/>
      <c r="F853" s="731"/>
      <c r="G853" s="734"/>
      <c r="H853" s="54"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3" s="1" t="s">
        <v>489</v>
      </c>
    </row>
    <row r="854" spans="1:9" ht="9.6" customHeight="1" x14ac:dyDescent="0.25">
      <c r="A854" s="102" t="s">
        <v>445</v>
      </c>
      <c r="B854" s="731"/>
      <c r="C854" s="731"/>
      <c r="D854" s="731"/>
      <c r="E854" s="731"/>
      <c r="F854" s="731"/>
      <c r="G854" s="734"/>
      <c r="H854" s="125" t="str">
        <f t="shared" si="1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4" s="1" t="s">
        <v>489</v>
      </c>
    </row>
    <row r="855" spans="1:9" ht="9.6" customHeight="1" x14ac:dyDescent="0.25">
      <c r="A855" s="102" t="s">
        <v>446</v>
      </c>
      <c r="B855" s="732"/>
      <c r="C855" s="732"/>
      <c r="D855" s="732"/>
      <c r="E855" s="732"/>
      <c r="F855" s="732"/>
      <c r="G855" s="735"/>
      <c r="H855" s="54">
        <f t="shared" si="15"/>
        <v>0</v>
      </c>
      <c r="I855" s="1" t="s">
        <v>489</v>
      </c>
    </row>
    <row r="856" spans="1:9" ht="9.6" customHeight="1" x14ac:dyDescent="0.25">
      <c r="A856" s="102" t="s">
        <v>448</v>
      </c>
      <c r="B856" s="719" t="s">
        <v>677</v>
      </c>
      <c r="C856" s="719" t="s">
        <v>678</v>
      </c>
      <c r="D856" s="719">
        <v>20</v>
      </c>
      <c r="E856" s="722">
        <v>426.8</v>
      </c>
      <c r="F856" s="722" t="e">
        <f>+#REF!</f>
        <v>#REF!</v>
      </c>
      <c r="G856" s="733" t="e">
        <f t="shared" ref="G856" si="17">+F856/E856</f>
        <v>#REF!</v>
      </c>
      <c r="H856" s="54" t="str">
        <f t="shared" si="15"/>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c r="I856" s="1" t="s">
        <v>489</v>
      </c>
    </row>
    <row r="857" spans="1:9" ht="9.6" customHeight="1" x14ac:dyDescent="0.25">
      <c r="A857" s="102" t="s">
        <v>449</v>
      </c>
      <c r="B857" s="731"/>
      <c r="C857" s="731"/>
      <c r="D857" s="731"/>
      <c r="E857" s="731"/>
      <c r="F857" s="731"/>
      <c r="G857" s="734"/>
      <c r="H857" s="54" t="str">
        <f t="shared" si="15"/>
        <v>En enero de 2023 se inició la entrega de insumos para la implementacion de las herramientas de manejo de paisaje HMP.</v>
      </c>
      <c r="I857" s="1" t="s">
        <v>489</v>
      </c>
    </row>
    <row r="858" spans="1:9" ht="9.6" customHeight="1" x14ac:dyDescent="0.25">
      <c r="A858" s="102" t="s">
        <v>450</v>
      </c>
      <c r="B858" s="731"/>
      <c r="C858" s="731"/>
      <c r="D858" s="731"/>
      <c r="E858" s="731"/>
      <c r="F858" s="731"/>
      <c r="G858" s="734"/>
      <c r="H858" s="54" t="str">
        <f t="shared" si="15"/>
        <v>En marzo se realizó visita de seguimiento al predio Montebello, Localidad de Usme; encontrando que las áreas de conservación incluidas en el Acuerdo voluntario 01 de 2021, están en perfecto estado con lo que se da cumplimiento a lo pactado en el acuerdo.</v>
      </c>
      <c r="I858" s="1" t="s">
        <v>489</v>
      </c>
    </row>
    <row r="859" spans="1:9" ht="9.6" customHeight="1" x14ac:dyDescent="0.25">
      <c r="A859" s="102" t="s">
        <v>451</v>
      </c>
      <c r="B859" s="731"/>
      <c r="C859" s="731"/>
      <c r="D859" s="731"/>
      <c r="E859" s="731"/>
      <c r="F859" s="731"/>
      <c r="G859" s="734"/>
      <c r="H859" s="54" t="str">
        <f t="shared" si="15"/>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59" s="1" t="s">
        <v>489</v>
      </c>
    </row>
    <row r="860" spans="1:9" ht="9.6" customHeight="1" x14ac:dyDescent="0.25">
      <c r="A860" s="102" t="s">
        <v>452</v>
      </c>
      <c r="B860" s="731"/>
      <c r="C860" s="731"/>
      <c r="D860" s="731"/>
      <c r="E860" s="731"/>
      <c r="F860" s="731"/>
      <c r="G860" s="734"/>
      <c r="H860" s="54" t="str">
        <f t="shared" si="15"/>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0" s="1" t="s">
        <v>489</v>
      </c>
    </row>
    <row r="861" spans="1:9" ht="9.6" customHeight="1" x14ac:dyDescent="0.25">
      <c r="A861" s="102" t="s">
        <v>453</v>
      </c>
      <c r="B861" s="731"/>
      <c r="C861" s="731"/>
      <c r="D861" s="731"/>
      <c r="E861" s="731"/>
      <c r="F861" s="731"/>
      <c r="G861" s="734"/>
      <c r="H861" s="54" t="str">
        <f t="shared" si="15"/>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1" s="1" t="s">
        <v>489</v>
      </c>
    </row>
    <row r="862" spans="1:9" ht="9.6" customHeight="1" x14ac:dyDescent="0.25">
      <c r="A862" s="102" t="s">
        <v>440</v>
      </c>
      <c r="B862" s="731"/>
      <c r="C862" s="731"/>
      <c r="D862" s="731"/>
      <c r="E862" s="731"/>
      <c r="F862" s="731"/>
      <c r="G862" s="734"/>
      <c r="H862" s="54" t="str">
        <f t="shared" si="15"/>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2" s="1" t="s">
        <v>491</v>
      </c>
    </row>
    <row r="863" spans="1:9" ht="9.6" customHeight="1" x14ac:dyDescent="0.25">
      <c r="A863" s="102" t="s">
        <v>441</v>
      </c>
      <c r="B863" s="731"/>
      <c r="C863" s="731"/>
      <c r="D863" s="731"/>
      <c r="E863" s="731"/>
      <c r="F863" s="731"/>
      <c r="G863" s="734"/>
      <c r="H863" s="54" t="str">
        <f t="shared" si="15"/>
        <v>Durante el 2023, con la formalización y  firma de acuerdos de conservación, se aplicaron en 426,8 hectáreas los acuerdos y registros del pago por servicios ambientales.</v>
      </c>
      <c r="I863" s="1" t="s">
        <v>489</v>
      </c>
    </row>
    <row r="864" spans="1:9" ht="9.6" customHeight="1" x14ac:dyDescent="0.25">
      <c r="A864" s="102" t="s">
        <v>442</v>
      </c>
      <c r="B864" s="731"/>
      <c r="C864" s="731"/>
      <c r="D864" s="731"/>
      <c r="E864" s="731"/>
      <c r="F864" s="731"/>
      <c r="G864" s="734"/>
      <c r="H864" s="54" t="str">
        <f t="shared" si="15"/>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4" s="1" t="s">
        <v>489</v>
      </c>
    </row>
    <row r="865" spans="1:9" ht="9.6" customHeight="1" x14ac:dyDescent="0.25">
      <c r="A865" s="102" t="s">
        <v>443</v>
      </c>
      <c r="B865" s="731"/>
      <c r="C865" s="731"/>
      <c r="D865" s="731"/>
      <c r="E865" s="731"/>
      <c r="F865" s="731"/>
      <c r="G865" s="734"/>
      <c r="H865" s="54" t="str">
        <f t="shared" si="15"/>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865" s="1" t="s">
        <v>489</v>
      </c>
    </row>
    <row r="866" spans="1:9" ht="9.6" customHeight="1" x14ac:dyDescent="0.25">
      <c r="A866" s="102" t="s">
        <v>445</v>
      </c>
      <c r="B866" s="731"/>
      <c r="C866" s="731"/>
      <c r="D866" s="731"/>
      <c r="E866" s="731"/>
      <c r="F866" s="731"/>
      <c r="G866" s="734"/>
      <c r="H866" s="125" t="str">
        <f t="shared" si="15"/>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866" s="1" t="s">
        <v>489</v>
      </c>
    </row>
    <row r="867" spans="1:9" ht="9.6" customHeight="1" x14ac:dyDescent="0.25">
      <c r="A867" s="102" t="s">
        <v>446</v>
      </c>
      <c r="B867" s="732"/>
      <c r="C867" s="732"/>
      <c r="D867" s="732"/>
      <c r="E867" s="732"/>
      <c r="F867" s="732"/>
      <c r="G867" s="735"/>
      <c r="H867" s="54">
        <f t="shared" si="15"/>
        <v>0</v>
      </c>
      <c r="I867" s="1" t="s">
        <v>489</v>
      </c>
    </row>
    <row r="868" spans="1:9" ht="18.75" customHeight="1" thickBot="1" x14ac:dyDescent="0.3"/>
    <row r="869" spans="1:9" ht="14.25" customHeight="1" x14ac:dyDescent="0.25">
      <c r="A869" s="779" t="s">
        <v>687</v>
      </c>
      <c r="B869" s="681"/>
      <c r="C869" s="681"/>
      <c r="D869" s="681"/>
      <c r="E869" s="681"/>
      <c r="F869" s="681"/>
      <c r="G869" s="681"/>
      <c r="H869" s="756"/>
    </row>
    <row r="870" spans="1:9" ht="60.75" customHeight="1" x14ac:dyDescent="0.25">
      <c r="A870" s="40" t="s">
        <v>29</v>
      </c>
      <c r="B870" s="20" t="s">
        <v>660</v>
      </c>
      <c r="C870" s="20" t="s">
        <v>461</v>
      </c>
      <c r="D870" s="20" t="s">
        <v>623</v>
      </c>
      <c r="E870" s="20" t="s">
        <v>688</v>
      </c>
      <c r="F870" s="20" t="s">
        <v>689</v>
      </c>
      <c r="G870" s="20" t="s">
        <v>690</v>
      </c>
      <c r="H870" s="41" t="s">
        <v>631</v>
      </c>
    </row>
    <row r="871" spans="1:9" x14ac:dyDescent="0.25">
      <c r="A871" s="102" t="s">
        <v>448</v>
      </c>
      <c r="B871" s="719" t="s">
        <v>664</v>
      </c>
      <c r="C871" s="719" t="s">
        <v>665</v>
      </c>
      <c r="D871" s="719">
        <v>0</v>
      </c>
      <c r="E871" s="784"/>
      <c r="F871" s="722"/>
      <c r="G871" s="733"/>
      <c r="H871" s="54">
        <f t="shared" ref="H871:H902" si="18">N294</f>
        <v>0</v>
      </c>
      <c r="I871" s="1" t="s">
        <v>489</v>
      </c>
    </row>
    <row r="872" spans="1:9" x14ac:dyDescent="0.25">
      <c r="A872" s="102" t="s">
        <v>449</v>
      </c>
      <c r="B872" s="731"/>
      <c r="C872" s="731"/>
      <c r="D872" s="731"/>
      <c r="E872" s="731"/>
      <c r="F872" s="731"/>
      <c r="G872" s="734"/>
      <c r="H872" s="54">
        <f t="shared" si="18"/>
        <v>0</v>
      </c>
      <c r="I872" s="1" t="s">
        <v>489</v>
      </c>
    </row>
    <row r="873" spans="1:9" x14ac:dyDescent="0.25">
      <c r="A873" s="102" t="s">
        <v>450</v>
      </c>
      <c r="B873" s="731"/>
      <c r="C873" s="731"/>
      <c r="D873" s="731"/>
      <c r="E873" s="731"/>
      <c r="F873" s="731"/>
      <c r="G873" s="734"/>
      <c r="H873" s="54">
        <f t="shared" si="18"/>
        <v>0</v>
      </c>
      <c r="I873" s="1" t="s">
        <v>489</v>
      </c>
    </row>
    <row r="874" spans="1:9" x14ac:dyDescent="0.25">
      <c r="A874" s="102" t="s">
        <v>451</v>
      </c>
      <c r="B874" s="731"/>
      <c r="C874" s="731"/>
      <c r="D874" s="731"/>
      <c r="E874" s="731"/>
      <c r="F874" s="731"/>
      <c r="G874" s="734"/>
      <c r="H874" s="54">
        <f t="shared" si="18"/>
        <v>0</v>
      </c>
      <c r="I874" s="1" t="s">
        <v>489</v>
      </c>
    </row>
    <row r="875" spans="1:9" x14ac:dyDescent="0.25">
      <c r="A875" s="102" t="s">
        <v>452</v>
      </c>
      <c r="B875" s="731"/>
      <c r="C875" s="731"/>
      <c r="D875" s="731"/>
      <c r="E875" s="731"/>
      <c r="F875" s="731"/>
      <c r="G875" s="734"/>
      <c r="H875" s="54">
        <f t="shared" si="18"/>
        <v>0</v>
      </c>
      <c r="I875" s="1" t="s">
        <v>489</v>
      </c>
    </row>
    <row r="876" spans="1:9" x14ac:dyDescent="0.25">
      <c r="A876" s="102" t="s">
        <v>453</v>
      </c>
      <c r="B876" s="731"/>
      <c r="C876" s="731"/>
      <c r="D876" s="731"/>
      <c r="E876" s="731"/>
      <c r="F876" s="731"/>
      <c r="G876" s="734"/>
      <c r="H876" s="54">
        <f t="shared" si="18"/>
        <v>0</v>
      </c>
      <c r="I876" s="1" t="s">
        <v>489</v>
      </c>
    </row>
    <row r="877" spans="1:9" x14ac:dyDescent="0.25">
      <c r="A877" s="102" t="s">
        <v>440</v>
      </c>
      <c r="B877" s="731"/>
      <c r="C877" s="731"/>
      <c r="D877" s="731"/>
      <c r="E877" s="731"/>
      <c r="F877" s="731"/>
      <c r="G877" s="734"/>
      <c r="H877" s="54">
        <f t="shared" si="18"/>
        <v>0</v>
      </c>
      <c r="I877" s="1" t="s">
        <v>489</v>
      </c>
    </row>
    <row r="878" spans="1:9" x14ac:dyDescent="0.25">
      <c r="A878" s="102" t="s">
        <v>441</v>
      </c>
      <c r="B878" s="731"/>
      <c r="C878" s="731"/>
      <c r="D878" s="731"/>
      <c r="E878" s="731"/>
      <c r="F878" s="731"/>
      <c r="G878" s="734"/>
      <c r="H878" s="54">
        <f t="shared" si="18"/>
        <v>0</v>
      </c>
      <c r="I878" s="1" t="s">
        <v>489</v>
      </c>
    </row>
    <row r="879" spans="1:9" x14ac:dyDescent="0.25">
      <c r="A879" s="102" t="s">
        <v>442</v>
      </c>
      <c r="B879" s="731"/>
      <c r="C879" s="731"/>
      <c r="D879" s="731"/>
      <c r="E879" s="731"/>
      <c r="F879" s="731"/>
      <c r="G879" s="734"/>
      <c r="H879" s="54">
        <f t="shared" si="18"/>
        <v>0</v>
      </c>
      <c r="I879" s="1" t="s">
        <v>489</v>
      </c>
    </row>
    <row r="880" spans="1:9" x14ac:dyDescent="0.25">
      <c r="A880" s="102" t="s">
        <v>443</v>
      </c>
      <c r="B880" s="731"/>
      <c r="C880" s="731"/>
      <c r="D880" s="731"/>
      <c r="E880" s="731"/>
      <c r="F880" s="731"/>
      <c r="G880" s="734"/>
      <c r="H880" s="54">
        <f t="shared" si="18"/>
        <v>0</v>
      </c>
      <c r="I880" s="1" t="s">
        <v>489</v>
      </c>
    </row>
    <row r="881" spans="1:17" x14ac:dyDescent="0.25">
      <c r="A881" s="102" t="s">
        <v>445</v>
      </c>
      <c r="B881" s="731"/>
      <c r="C881" s="731"/>
      <c r="D881" s="731"/>
      <c r="E881" s="731"/>
      <c r="F881" s="731"/>
      <c r="G881" s="734"/>
      <c r="H881" s="125">
        <f t="shared" si="18"/>
        <v>0</v>
      </c>
      <c r="I881" s="1" t="s">
        <v>489</v>
      </c>
    </row>
    <row r="882" spans="1:17" x14ac:dyDescent="0.25">
      <c r="A882" s="102" t="s">
        <v>446</v>
      </c>
      <c r="B882" s="732"/>
      <c r="C882" s="732"/>
      <c r="D882" s="732"/>
      <c r="E882" s="732"/>
      <c r="F882" s="732"/>
      <c r="G882" s="735"/>
      <c r="H882" s="54">
        <f t="shared" si="18"/>
        <v>0</v>
      </c>
      <c r="I882" s="1" t="s">
        <v>489</v>
      </c>
    </row>
    <row r="883" spans="1:17" x14ac:dyDescent="0.25">
      <c r="A883" s="102" t="s">
        <v>448</v>
      </c>
      <c r="B883" s="719" t="s">
        <v>668</v>
      </c>
      <c r="C883" s="719" t="s">
        <v>665</v>
      </c>
      <c r="D883" s="719">
        <v>0</v>
      </c>
      <c r="E883" s="736"/>
      <c r="F883" s="722"/>
      <c r="G883" s="733"/>
      <c r="H883" s="54">
        <f t="shared" si="18"/>
        <v>0</v>
      </c>
      <c r="I883" s="1" t="s">
        <v>489</v>
      </c>
    </row>
    <row r="884" spans="1:17" x14ac:dyDescent="0.25">
      <c r="A884" s="102" t="s">
        <v>449</v>
      </c>
      <c r="B884" s="731"/>
      <c r="C884" s="731"/>
      <c r="D884" s="731"/>
      <c r="E884" s="731"/>
      <c r="F884" s="731"/>
      <c r="G884" s="734"/>
      <c r="H884" s="54">
        <f t="shared" si="18"/>
        <v>0</v>
      </c>
      <c r="I884" s="1" t="s">
        <v>489</v>
      </c>
    </row>
    <row r="885" spans="1:17" x14ac:dyDescent="0.25">
      <c r="A885" s="102" t="s">
        <v>450</v>
      </c>
      <c r="B885" s="731"/>
      <c r="C885" s="731"/>
      <c r="D885" s="731"/>
      <c r="E885" s="731"/>
      <c r="F885" s="731"/>
      <c r="G885" s="734"/>
      <c r="H885" s="54">
        <f t="shared" si="18"/>
        <v>0</v>
      </c>
      <c r="I885" s="1" t="s">
        <v>489</v>
      </c>
    </row>
    <row r="886" spans="1:17" x14ac:dyDescent="0.25">
      <c r="A886" s="102" t="s">
        <v>451</v>
      </c>
      <c r="B886" s="731"/>
      <c r="C886" s="731"/>
      <c r="D886" s="731"/>
      <c r="E886" s="731"/>
      <c r="F886" s="731"/>
      <c r="G886" s="734"/>
      <c r="H886" s="54">
        <f t="shared" si="18"/>
        <v>0</v>
      </c>
      <c r="I886" s="1" t="s">
        <v>489</v>
      </c>
    </row>
    <row r="887" spans="1:17" x14ac:dyDescent="0.25">
      <c r="A887" s="102" t="s">
        <v>452</v>
      </c>
      <c r="B887" s="731"/>
      <c r="C887" s="731"/>
      <c r="D887" s="731"/>
      <c r="E887" s="731"/>
      <c r="F887" s="731"/>
      <c r="G887" s="734"/>
      <c r="H887" s="54">
        <f t="shared" si="18"/>
        <v>0</v>
      </c>
      <c r="I887" s="1" t="s">
        <v>489</v>
      </c>
    </row>
    <row r="888" spans="1:17" x14ac:dyDescent="0.25">
      <c r="A888" s="102" t="s">
        <v>453</v>
      </c>
      <c r="B888" s="731"/>
      <c r="C888" s="731"/>
      <c r="D888" s="731"/>
      <c r="E888" s="731"/>
      <c r="F888" s="731"/>
      <c r="G888" s="734"/>
      <c r="H888" s="54">
        <f t="shared" si="18"/>
        <v>0</v>
      </c>
      <c r="I888" s="1" t="s">
        <v>489</v>
      </c>
      <c r="J888" s="49"/>
      <c r="K888" s="49"/>
      <c r="L888" s="49"/>
      <c r="M888" s="49"/>
      <c r="N888" s="49"/>
      <c r="O888" s="49"/>
    </row>
    <row r="889" spans="1:17" x14ac:dyDescent="0.25">
      <c r="A889" s="102" t="s">
        <v>440</v>
      </c>
      <c r="B889" s="731"/>
      <c r="C889" s="731"/>
      <c r="D889" s="731"/>
      <c r="E889" s="731"/>
      <c r="F889" s="731"/>
      <c r="G889" s="734"/>
      <c r="H889" s="54">
        <f t="shared" si="18"/>
        <v>0</v>
      </c>
      <c r="I889" s="1" t="s">
        <v>489</v>
      </c>
      <c r="J889" s="49"/>
      <c r="K889" s="49"/>
      <c r="L889" s="49"/>
      <c r="M889" s="49"/>
      <c r="N889" s="49"/>
      <c r="O889" s="49"/>
    </row>
    <row r="890" spans="1:17" x14ac:dyDescent="0.25">
      <c r="A890" s="102" t="s">
        <v>441</v>
      </c>
      <c r="B890" s="731"/>
      <c r="C890" s="731"/>
      <c r="D890" s="731"/>
      <c r="E890" s="731"/>
      <c r="F890" s="731"/>
      <c r="G890" s="734"/>
      <c r="H890" s="54">
        <f t="shared" si="18"/>
        <v>0</v>
      </c>
      <c r="I890" s="1" t="s">
        <v>489</v>
      </c>
      <c r="J890" s="49"/>
      <c r="K890" s="49"/>
      <c r="L890" s="49"/>
      <c r="M890" s="49"/>
      <c r="N890" s="49"/>
      <c r="O890" s="49"/>
    </row>
    <row r="891" spans="1:17" x14ac:dyDescent="0.25">
      <c r="A891" s="102" t="s">
        <v>442</v>
      </c>
      <c r="B891" s="731"/>
      <c r="C891" s="731"/>
      <c r="D891" s="731"/>
      <c r="E891" s="731"/>
      <c r="F891" s="731"/>
      <c r="G891" s="734"/>
      <c r="H891" s="54">
        <f t="shared" si="18"/>
        <v>0</v>
      </c>
      <c r="I891" s="1" t="s">
        <v>489</v>
      </c>
      <c r="J891" s="49"/>
      <c r="K891" s="49"/>
      <c r="L891" s="49"/>
      <c r="M891" s="49"/>
      <c r="N891" s="49"/>
      <c r="O891" s="49"/>
    </row>
    <row r="892" spans="1:17" x14ac:dyDescent="0.25">
      <c r="A892" s="102" t="s">
        <v>443</v>
      </c>
      <c r="B892" s="731"/>
      <c r="C892" s="731"/>
      <c r="D892" s="731"/>
      <c r="E892" s="731"/>
      <c r="F892" s="731"/>
      <c r="G892" s="734"/>
      <c r="H892" s="54">
        <f t="shared" si="18"/>
        <v>0</v>
      </c>
      <c r="I892" s="1" t="s">
        <v>489</v>
      </c>
      <c r="J892" s="49"/>
      <c r="K892" s="49"/>
      <c r="L892" s="49"/>
      <c r="M892" s="49"/>
      <c r="N892" s="49"/>
      <c r="O892" s="49"/>
    </row>
    <row r="893" spans="1:17" x14ac:dyDescent="0.25">
      <c r="A893" s="102" t="s">
        <v>445</v>
      </c>
      <c r="B893" s="731"/>
      <c r="C893" s="731"/>
      <c r="D893" s="731"/>
      <c r="E893" s="731"/>
      <c r="F893" s="731"/>
      <c r="G893" s="734"/>
      <c r="H893" s="125">
        <f t="shared" si="18"/>
        <v>0</v>
      </c>
      <c r="I893" s="1" t="s">
        <v>489</v>
      </c>
      <c r="J893" s="49"/>
      <c r="K893" s="49"/>
      <c r="L893" s="49"/>
      <c r="M893" s="49"/>
      <c r="N893" s="49"/>
      <c r="O893" s="49"/>
    </row>
    <row r="894" spans="1:17" x14ac:dyDescent="0.25">
      <c r="A894" s="102" t="s">
        <v>446</v>
      </c>
      <c r="B894" s="732"/>
      <c r="C894" s="732"/>
      <c r="D894" s="732"/>
      <c r="E894" s="732"/>
      <c r="F894" s="732"/>
      <c r="G894" s="735"/>
      <c r="H894" s="54">
        <f t="shared" si="18"/>
        <v>0</v>
      </c>
      <c r="I894" s="1" t="s">
        <v>489</v>
      </c>
      <c r="J894" s="49"/>
      <c r="K894" s="49"/>
      <c r="L894" s="49"/>
      <c r="M894" s="49"/>
      <c r="N894" s="49"/>
      <c r="O894" s="49"/>
    </row>
    <row r="895" spans="1:17" ht="18.75" customHeight="1" x14ac:dyDescent="0.25">
      <c r="A895" s="102" t="s">
        <v>448</v>
      </c>
      <c r="B895" s="719" t="s">
        <v>675</v>
      </c>
      <c r="C895" s="719" t="s">
        <v>665</v>
      </c>
      <c r="D895" s="719">
        <v>50</v>
      </c>
      <c r="E895" s="736">
        <v>21</v>
      </c>
      <c r="F895" s="722">
        <v>21</v>
      </c>
      <c r="G895" s="733">
        <f t="shared" ref="G895" si="19">+F895/E895</f>
        <v>1</v>
      </c>
      <c r="H895" s="132" t="str">
        <f>N318</f>
        <v>En enero de 2024, no se presentó avance, conforme a lo programado. Se inició proceso de contratación del equipo de Ruralidad.
Se realizó una visita de seguimiento a la finca El Pino Localidad de Ciudad Bolívar, Vereda Santa Rosa., la cual se encuentra vinculada con formalización de Acuerdo de Uso del Suelo mediante el Ordenamiento Ambiental de Finca (OAF).</v>
      </c>
      <c r="I895" s="1" t="s">
        <v>489</v>
      </c>
      <c r="J895" s="49"/>
      <c r="K895" s="49"/>
      <c r="L895" s="49"/>
      <c r="M895" s="49"/>
      <c r="N895" s="49"/>
      <c r="O895" s="49"/>
      <c r="P895" s="49"/>
      <c r="Q895" s="49"/>
    </row>
    <row r="896" spans="1:17" ht="18.75" customHeight="1" x14ac:dyDescent="0.25">
      <c r="A896" s="102" t="s">
        <v>449</v>
      </c>
      <c r="B896" s="731"/>
      <c r="C896" s="731"/>
      <c r="D896" s="731"/>
      <c r="E896" s="731"/>
      <c r="F896" s="731"/>
      <c r="G896" s="734"/>
      <c r="H896" s="54" t="str">
        <f t="shared" si="18"/>
        <v xml:space="preserve">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v>
      </c>
      <c r="I896" s="1" t="s">
        <v>489</v>
      </c>
      <c r="J896" s="49"/>
      <c r="K896" s="49"/>
      <c r="L896" s="49"/>
      <c r="M896" s="49"/>
      <c r="N896" s="49"/>
      <c r="O896" s="49"/>
      <c r="P896" s="49"/>
      <c r="Q896" s="49"/>
    </row>
    <row r="897" spans="1:17" ht="18.75" customHeight="1" x14ac:dyDescent="0.25">
      <c r="A897" s="102" t="s">
        <v>450</v>
      </c>
      <c r="B897" s="731"/>
      <c r="C897" s="731"/>
      <c r="D897" s="731"/>
      <c r="E897" s="731"/>
      <c r="F897" s="731"/>
      <c r="G897" s="734"/>
      <c r="H897" s="54" t="str">
        <f t="shared" si="18"/>
        <v>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Para un total, en 2024 de 24 visitas de seguimiento a predios vinculados a los acuerdos de uso del suelo con buenas prácticas ambientales para verificar que continúen aplicando las acciones del acuerdo e identificando problemáticas que se han venido presentado respecto a las acciones implementadas
Ya para las vigencias  2020 – 2023, se vincularon 479 nuevos predios rurales en la formalización de acuerdos para el Ordenamiento Ambiental de Finca y se realizaron 2629 visitas de seguimiento a predios vinculados.</v>
      </c>
      <c r="I897" s="1" t="s">
        <v>489</v>
      </c>
      <c r="J897" s="49"/>
      <c r="K897" s="49"/>
      <c r="L897" s="49"/>
      <c r="M897" s="49"/>
      <c r="N897" s="49"/>
      <c r="O897" s="49"/>
      <c r="P897" s="49"/>
      <c r="Q897" s="49"/>
    </row>
    <row r="898" spans="1:17" ht="18.75" customHeight="1" x14ac:dyDescent="0.25">
      <c r="A898" s="102" t="s">
        <v>451</v>
      </c>
      <c r="B898" s="731"/>
      <c r="C898" s="731"/>
      <c r="D898" s="731"/>
      <c r="E898" s="731"/>
      <c r="F898" s="731"/>
      <c r="G898" s="734"/>
      <c r="H898" s="54" t="str">
        <f t="shared" si="18"/>
        <v>En abril de 2024 se vincularon 16 nuevos predios al Ordenamiento Ambiental de Fincas mediante formalización de acuerdos de uso del suelo y Buenas Prácticas Ambientales así: 
3 predios en la Cuenca Rio Sumapaz San Juan; 3 predios en la cuenca Sumapaz rio Blanco; 6 en Cuenca Rio Tunjuelo (4 Usme y 2 Ciudad Bolívar) y 4 en la Cuenca Rio Teusacá (4 predios en la Localidad de Chapinero) 
Con el avance de abril, se cumplió la meta de formalización de 21 acuerdos para 2024, a su vez se completó la meta del Cuatrienio de vincular un total de 500 predios con acuerdos de uso del suelo y Buenas Prácticas Ambientales mediante el Ordenamiento Ambiental de Fincas (OAF)</v>
      </c>
      <c r="I898" s="1" t="s">
        <v>489</v>
      </c>
      <c r="J898" s="49"/>
      <c r="K898" s="49"/>
      <c r="L898" s="49"/>
      <c r="M898" s="49"/>
      <c r="N898" s="49"/>
      <c r="O898" s="49"/>
      <c r="P898" s="49"/>
      <c r="Q898" s="49"/>
    </row>
    <row r="899" spans="1:17" ht="18.75" customHeight="1" x14ac:dyDescent="0.25">
      <c r="A899" s="102" t="s">
        <v>452</v>
      </c>
      <c r="B899" s="731"/>
      <c r="C899" s="731"/>
      <c r="D899" s="731"/>
      <c r="E899" s="731"/>
      <c r="F899" s="731"/>
      <c r="G899" s="734"/>
      <c r="H899" s="388" t="str">
        <f>+G619</f>
        <v>En el mes de mayo de 2024, no se realizaron vinculaciones de nuevos predios, dado que en abril se cumplió la meta de formalización de 21 acuerdos de uso del suelo y Buenas Prácticas Ambientales mediante el Ordenamiento Ambiental de Fincas (OAF), con lo cual se completó la meta del Cuatrienio de vinculación total de 500 predios.
En el mes de mayo de 2024, se realizaron 119 visitas de seguimiento así: 22 en la Cuenca Sumapaz San Juan; 21 en la cuenca rio Blanco Sumapaz; 23 en la Cuenca Rio Tunjuelo; 15 en la cuenca rio Teusacá y 38 en Salitrosa – Torca Suba.  En 2024 se han realizado un total de 201 visitas de seguimiento a predios vinculados a acuerdos de uso del suelo con buenas prácticas ambientales, lo anterior con el fin de verificar que continúen aplicando las acciones del acuerdo e identificando oportunidades de mejora respecto a las acciones implementadas.Ya para las vigencias  2020 – 2023, se vincularon 479 nuevos predios rurales en la formalización de acuerdos para el Ordenamiento Ambiental de Finca y se realizaron 2629 visitas de seguimiento a predios vinculados.</v>
      </c>
      <c r="I899" s="1" t="s">
        <v>489</v>
      </c>
      <c r="J899" s="49"/>
      <c r="K899" s="49"/>
      <c r="L899" s="49"/>
      <c r="M899" s="49"/>
      <c r="N899" s="49"/>
      <c r="O899" s="49"/>
      <c r="P899" s="49"/>
      <c r="Q899" s="49"/>
    </row>
    <row r="900" spans="1:17" ht="18.75" customHeight="1" x14ac:dyDescent="0.25">
      <c r="A900" s="102" t="s">
        <v>453</v>
      </c>
      <c r="B900" s="731"/>
      <c r="C900" s="731"/>
      <c r="D900" s="731"/>
      <c r="E900" s="731"/>
      <c r="F900" s="731"/>
      <c r="G900" s="734"/>
      <c r="I900" s="1" t="s">
        <v>489</v>
      </c>
      <c r="J900" s="49"/>
      <c r="K900" s="49"/>
      <c r="L900" s="49"/>
      <c r="M900" s="49"/>
      <c r="N900" s="49"/>
      <c r="O900" s="49"/>
      <c r="P900" s="49"/>
      <c r="Q900" s="49"/>
    </row>
    <row r="901" spans="1:17" ht="18.75" customHeight="1" x14ac:dyDescent="0.25">
      <c r="A901" s="102" t="s">
        <v>440</v>
      </c>
      <c r="B901" s="731"/>
      <c r="C901" s="731"/>
      <c r="D901" s="731"/>
      <c r="E901" s="731"/>
      <c r="F901" s="731"/>
      <c r="G901" s="734"/>
      <c r="H901" s="54">
        <f t="shared" si="18"/>
        <v>0</v>
      </c>
      <c r="I901" s="1" t="s">
        <v>489</v>
      </c>
      <c r="J901" s="49"/>
      <c r="K901" s="49"/>
      <c r="L901" s="49"/>
      <c r="M901" s="49"/>
      <c r="N901" s="49"/>
      <c r="O901" s="49"/>
      <c r="P901" s="49"/>
      <c r="Q901" s="49"/>
    </row>
    <row r="902" spans="1:17" ht="18.75" customHeight="1" x14ac:dyDescent="0.25">
      <c r="A902" s="102" t="s">
        <v>441</v>
      </c>
      <c r="B902" s="731"/>
      <c r="C902" s="731"/>
      <c r="D902" s="731"/>
      <c r="E902" s="731"/>
      <c r="F902" s="731"/>
      <c r="G902" s="734"/>
      <c r="H902" s="54">
        <f t="shared" si="18"/>
        <v>0</v>
      </c>
      <c r="I902" s="1" t="s">
        <v>489</v>
      </c>
      <c r="J902" s="49"/>
      <c r="K902" s="49"/>
      <c r="L902" s="49"/>
      <c r="M902" s="49"/>
      <c r="N902" s="49"/>
      <c r="O902" s="49"/>
      <c r="P902" s="49"/>
      <c r="Q902" s="49"/>
    </row>
    <row r="903" spans="1:17" ht="18.75" customHeight="1" x14ac:dyDescent="0.25">
      <c r="A903" s="102" t="s">
        <v>442</v>
      </c>
      <c r="B903" s="731"/>
      <c r="C903" s="731"/>
      <c r="D903" s="731"/>
      <c r="E903" s="731"/>
      <c r="F903" s="731"/>
      <c r="G903" s="734"/>
      <c r="H903" s="54">
        <f t="shared" ref="H903:H934" si="20">N326</f>
        <v>0</v>
      </c>
      <c r="I903" s="1" t="s">
        <v>489</v>
      </c>
      <c r="J903" s="49"/>
      <c r="K903" s="49"/>
      <c r="L903" s="49"/>
      <c r="M903" s="49"/>
      <c r="N903" s="49"/>
      <c r="O903" s="49"/>
      <c r="P903" s="49"/>
      <c r="Q903" s="49"/>
    </row>
    <row r="904" spans="1:17" ht="18.75" customHeight="1" x14ac:dyDescent="0.25">
      <c r="A904" s="102" t="s">
        <v>443</v>
      </c>
      <c r="B904" s="731"/>
      <c r="C904" s="731"/>
      <c r="D904" s="731"/>
      <c r="E904" s="731"/>
      <c r="F904" s="731"/>
      <c r="G904" s="734"/>
      <c r="H904" s="54">
        <f t="shared" si="20"/>
        <v>0</v>
      </c>
      <c r="I904" s="1" t="s">
        <v>489</v>
      </c>
      <c r="J904" s="49"/>
      <c r="K904" s="49"/>
      <c r="L904" s="49"/>
      <c r="M904" s="49"/>
      <c r="N904" s="49"/>
      <c r="O904" s="49"/>
      <c r="P904" s="49"/>
      <c r="Q904" s="49"/>
    </row>
    <row r="905" spans="1:17" ht="18.75" customHeight="1" x14ac:dyDescent="0.25">
      <c r="A905" s="102" t="s">
        <v>445</v>
      </c>
      <c r="B905" s="731"/>
      <c r="C905" s="731"/>
      <c r="D905" s="731"/>
      <c r="E905" s="731"/>
      <c r="F905" s="731"/>
      <c r="G905" s="734"/>
      <c r="H905" s="54">
        <f t="shared" si="20"/>
        <v>0</v>
      </c>
      <c r="I905" s="1" t="s">
        <v>489</v>
      </c>
      <c r="J905" s="49"/>
      <c r="K905" s="49"/>
      <c r="L905" s="49"/>
      <c r="M905" s="49"/>
      <c r="N905" s="49"/>
      <c r="O905" s="49"/>
      <c r="P905" s="49"/>
      <c r="Q905" s="49"/>
    </row>
    <row r="906" spans="1:17" ht="18.75" customHeight="1" x14ac:dyDescent="0.25">
      <c r="A906" s="102" t="s">
        <v>446</v>
      </c>
      <c r="B906" s="732"/>
      <c r="C906" s="732"/>
      <c r="D906" s="732"/>
      <c r="E906" s="732"/>
      <c r="F906" s="732"/>
      <c r="G906" s="735"/>
      <c r="H906" s="54">
        <f t="shared" si="20"/>
        <v>0</v>
      </c>
      <c r="I906" s="1" t="s">
        <v>489</v>
      </c>
      <c r="J906" s="49"/>
      <c r="K906" s="49"/>
      <c r="L906" s="49"/>
      <c r="M906" s="49"/>
      <c r="N906" s="49"/>
      <c r="O906" s="49"/>
      <c r="P906" s="49"/>
      <c r="Q906" s="49"/>
    </row>
    <row r="907" spans="1:17" ht="18.75" customHeight="1" x14ac:dyDescent="0.25">
      <c r="A907" s="102" t="s">
        <v>448</v>
      </c>
      <c r="B907" s="719" t="s">
        <v>676</v>
      </c>
      <c r="C907" s="719" t="s">
        <v>665</v>
      </c>
      <c r="D907" s="719">
        <v>0</v>
      </c>
      <c r="E907" s="719"/>
      <c r="F907" s="722"/>
      <c r="G907" s="733"/>
      <c r="H907" s="54">
        <f t="shared" si="20"/>
        <v>0</v>
      </c>
      <c r="I907" s="1" t="s">
        <v>489</v>
      </c>
      <c r="J907" s="49"/>
      <c r="K907" s="49"/>
      <c r="L907" s="49"/>
      <c r="M907" s="49"/>
      <c r="N907" s="49"/>
      <c r="O907" s="49"/>
    </row>
    <row r="908" spans="1:17" ht="18.75" customHeight="1" x14ac:dyDescent="0.25">
      <c r="A908" s="102" t="s">
        <v>449</v>
      </c>
      <c r="B908" s="731"/>
      <c r="C908" s="731"/>
      <c r="D908" s="731"/>
      <c r="E908" s="731"/>
      <c r="F908" s="731"/>
      <c r="G908" s="734"/>
      <c r="H908" s="54">
        <f t="shared" si="20"/>
        <v>0</v>
      </c>
      <c r="I908" s="1" t="s">
        <v>489</v>
      </c>
      <c r="J908" s="49"/>
      <c r="K908" s="49"/>
      <c r="L908" s="49"/>
      <c r="M908" s="49"/>
      <c r="N908" s="49"/>
      <c r="O908" s="49"/>
    </row>
    <row r="909" spans="1:17" ht="18.75" customHeight="1" x14ac:dyDescent="0.25">
      <c r="A909" s="102" t="s">
        <v>450</v>
      </c>
      <c r="B909" s="731"/>
      <c r="C909" s="731"/>
      <c r="D909" s="731"/>
      <c r="E909" s="731"/>
      <c r="F909" s="731"/>
      <c r="G909" s="734"/>
      <c r="H909" s="54">
        <f t="shared" si="20"/>
        <v>0</v>
      </c>
      <c r="I909" s="1" t="s">
        <v>489</v>
      </c>
      <c r="J909" s="49"/>
      <c r="K909" s="49"/>
      <c r="L909" s="49"/>
      <c r="M909" s="49"/>
      <c r="N909" s="49"/>
      <c r="O909" s="49"/>
    </row>
    <row r="910" spans="1:17" ht="18.75" customHeight="1" x14ac:dyDescent="0.25">
      <c r="A910" s="102" t="s">
        <v>451</v>
      </c>
      <c r="B910" s="731"/>
      <c r="C910" s="731"/>
      <c r="D910" s="731"/>
      <c r="E910" s="731"/>
      <c r="F910" s="731"/>
      <c r="G910" s="734"/>
      <c r="H910" s="54">
        <f t="shared" si="20"/>
        <v>0</v>
      </c>
      <c r="I910" s="1" t="s">
        <v>489</v>
      </c>
      <c r="J910" s="49"/>
      <c r="K910" s="49"/>
      <c r="L910" s="49"/>
      <c r="M910" s="49"/>
      <c r="N910" s="49"/>
      <c r="O910" s="49"/>
    </row>
    <row r="911" spans="1:17" ht="18.75" customHeight="1" x14ac:dyDescent="0.25">
      <c r="A911" s="102" t="s">
        <v>452</v>
      </c>
      <c r="B911" s="731"/>
      <c r="C911" s="731"/>
      <c r="D911" s="731"/>
      <c r="E911" s="731"/>
      <c r="F911" s="731"/>
      <c r="G911" s="734"/>
      <c r="H911" s="54">
        <f t="shared" si="20"/>
        <v>0</v>
      </c>
      <c r="I911" s="1" t="s">
        <v>489</v>
      </c>
      <c r="J911" s="49"/>
      <c r="K911" s="49"/>
      <c r="L911" s="49"/>
      <c r="M911" s="49"/>
      <c r="N911" s="49"/>
      <c r="O911" s="49"/>
    </row>
    <row r="912" spans="1:17" ht="18.75" customHeight="1" x14ac:dyDescent="0.25">
      <c r="A912" s="102" t="s">
        <v>453</v>
      </c>
      <c r="B912" s="731"/>
      <c r="C912" s="731"/>
      <c r="D912" s="731"/>
      <c r="E912" s="731"/>
      <c r="F912" s="731"/>
      <c r="G912" s="734"/>
      <c r="H912" s="54">
        <f t="shared" si="20"/>
        <v>0</v>
      </c>
      <c r="I912" s="1" t="s">
        <v>489</v>
      </c>
    </row>
    <row r="913" spans="1:9" ht="18.75" customHeight="1" x14ac:dyDescent="0.25">
      <c r="A913" s="102" t="s">
        <v>440</v>
      </c>
      <c r="B913" s="731"/>
      <c r="C913" s="731"/>
      <c r="D913" s="731"/>
      <c r="E913" s="731"/>
      <c r="F913" s="731"/>
      <c r="G913" s="734"/>
      <c r="H913" s="54">
        <f t="shared" si="20"/>
        <v>0</v>
      </c>
      <c r="I913" s="1" t="s">
        <v>489</v>
      </c>
    </row>
    <row r="914" spans="1:9" ht="18.75" customHeight="1" x14ac:dyDescent="0.25">
      <c r="A914" s="102" t="s">
        <v>441</v>
      </c>
      <c r="B914" s="731"/>
      <c r="C914" s="731"/>
      <c r="D914" s="731"/>
      <c r="E914" s="731"/>
      <c r="F914" s="731"/>
      <c r="G914" s="734"/>
      <c r="H914" s="54">
        <f t="shared" si="20"/>
        <v>0</v>
      </c>
      <c r="I914" s="1" t="s">
        <v>489</v>
      </c>
    </row>
    <row r="915" spans="1:9" ht="18.75" customHeight="1" x14ac:dyDescent="0.25">
      <c r="A915" s="102" t="s">
        <v>442</v>
      </c>
      <c r="B915" s="731"/>
      <c r="C915" s="731"/>
      <c r="D915" s="731"/>
      <c r="E915" s="731"/>
      <c r="F915" s="731"/>
      <c r="G915" s="734"/>
      <c r="H915" s="54">
        <f t="shared" si="20"/>
        <v>0</v>
      </c>
      <c r="I915" s="1" t="s">
        <v>489</v>
      </c>
    </row>
    <row r="916" spans="1:9" ht="18.75" customHeight="1" x14ac:dyDescent="0.25">
      <c r="A916" s="102" t="s">
        <v>443</v>
      </c>
      <c r="B916" s="731"/>
      <c r="C916" s="731"/>
      <c r="D916" s="731"/>
      <c r="E916" s="731"/>
      <c r="F916" s="731"/>
      <c r="G916" s="734"/>
      <c r="H916" s="54">
        <f t="shared" si="20"/>
        <v>0</v>
      </c>
      <c r="I916" s="1" t="s">
        <v>489</v>
      </c>
    </row>
    <row r="917" spans="1:9" ht="18.75" customHeight="1" x14ac:dyDescent="0.25">
      <c r="A917" s="102" t="s">
        <v>445</v>
      </c>
      <c r="B917" s="731"/>
      <c r="C917" s="731"/>
      <c r="D917" s="731"/>
      <c r="E917" s="731"/>
      <c r="F917" s="731"/>
      <c r="G917" s="734"/>
      <c r="H917" s="125">
        <f t="shared" si="20"/>
        <v>0</v>
      </c>
      <c r="I917" s="1" t="s">
        <v>489</v>
      </c>
    </row>
    <row r="918" spans="1:9" ht="18.75" customHeight="1" x14ac:dyDescent="0.25">
      <c r="A918" s="102" t="s">
        <v>446</v>
      </c>
      <c r="B918" s="732"/>
      <c r="C918" s="732"/>
      <c r="D918" s="732"/>
      <c r="E918" s="732"/>
      <c r="F918" s="732"/>
      <c r="G918" s="735"/>
      <c r="H918" s="54">
        <f t="shared" si="20"/>
        <v>0</v>
      </c>
      <c r="I918" s="1" t="s">
        <v>489</v>
      </c>
    </row>
    <row r="919" spans="1:9" ht="18.75" customHeight="1" x14ac:dyDescent="0.25">
      <c r="A919" s="102" t="s">
        <v>448</v>
      </c>
      <c r="B919" s="719" t="s">
        <v>677</v>
      </c>
      <c r="C919" s="719" t="s">
        <v>678</v>
      </c>
      <c r="D919" s="719">
        <v>0</v>
      </c>
      <c r="E919" s="722"/>
      <c r="F919" s="722"/>
      <c r="G919" s="733"/>
      <c r="H919" s="54">
        <f t="shared" si="20"/>
        <v>0</v>
      </c>
      <c r="I919" s="1" t="s">
        <v>489</v>
      </c>
    </row>
    <row r="920" spans="1:9" ht="18.75" customHeight="1" x14ac:dyDescent="0.25">
      <c r="A920" s="102" t="s">
        <v>449</v>
      </c>
      <c r="B920" s="731"/>
      <c r="C920" s="731"/>
      <c r="D920" s="731"/>
      <c r="E920" s="731"/>
      <c r="F920" s="731"/>
      <c r="G920" s="734"/>
      <c r="H920" s="54">
        <f t="shared" si="20"/>
        <v>0</v>
      </c>
      <c r="I920" s="1" t="s">
        <v>489</v>
      </c>
    </row>
    <row r="921" spans="1:9" ht="18.75" customHeight="1" x14ac:dyDescent="0.25">
      <c r="A921" s="102" t="s">
        <v>450</v>
      </c>
      <c r="B921" s="731"/>
      <c r="C921" s="731"/>
      <c r="D921" s="731"/>
      <c r="E921" s="731"/>
      <c r="F921" s="731"/>
      <c r="G921" s="734"/>
      <c r="H921" s="54">
        <f t="shared" si="20"/>
        <v>0</v>
      </c>
      <c r="I921" s="1" t="s">
        <v>489</v>
      </c>
    </row>
    <row r="922" spans="1:9" ht="18.75" customHeight="1" x14ac:dyDescent="0.25">
      <c r="A922" s="102" t="s">
        <v>451</v>
      </c>
      <c r="B922" s="731"/>
      <c r="C922" s="731"/>
      <c r="D922" s="731"/>
      <c r="E922" s="731"/>
      <c r="F922" s="731"/>
      <c r="G922" s="734"/>
      <c r="H922" s="54">
        <f t="shared" si="20"/>
        <v>0</v>
      </c>
      <c r="I922" s="1" t="s">
        <v>489</v>
      </c>
    </row>
    <row r="923" spans="1:9" ht="18.75" customHeight="1" x14ac:dyDescent="0.25">
      <c r="A923" s="102" t="s">
        <v>452</v>
      </c>
      <c r="B923" s="731"/>
      <c r="C923" s="731"/>
      <c r="D923" s="731"/>
      <c r="E923" s="731"/>
      <c r="F923" s="731"/>
      <c r="G923" s="734"/>
      <c r="H923" s="54">
        <f t="shared" si="20"/>
        <v>0</v>
      </c>
      <c r="I923" s="1" t="s">
        <v>489</v>
      </c>
    </row>
    <row r="924" spans="1:9" ht="18.75" customHeight="1" x14ac:dyDescent="0.25">
      <c r="A924" s="102" t="s">
        <v>453</v>
      </c>
      <c r="B924" s="731"/>
      <c r="C924" s="731"/>
      <c r="D924" s="731"/>
      <c r="E924" s="731"/>
      <c r="F924" s="731"/>
      <c r="G924" s="734"/>
      <c r="H924" s="54">
        <f t="shared" si="20"/>
        <v>0</v>
      </c>
      <c r="I924" s="1" t="s">
        <v>489</v>
      </c>
    </row>
    <row r="925" spans="1:9" ht="18.75" customHeight="1" x14ac:dyDescent="0.25">
      <c r="A925" s="102" t="s">
        <v>440</v>
      </c>
      <c r="B925" s="731"/>
      <c r="C925" s="731"/>
      <c r="D925" s="731"/>
      <c r="E925" s="731"/>
      <c r="F925" s="731"/>
      <c r="G925" s="734"/>
      <c r="H925" s="54">
        <f t="shared" si="20"/>
        <v>0</v>
      </c>
      <c r="I925" s="1" t="s">
        <v>491</v>
      </c>
    </row>
    <row r="926" spans="1:9" ht="18.75" customHeight="1" x14ac:dyDescent="0.25">
      <c r="A926" s="102" t="s">
        <v>441</v>
      </c>
      <c r="B926" s="731"/>
      <c r="C926" s="731"/>
      <c r="D926" s="731"/>
      <c r="E926" s="731"/>
      <c r="F926" s="731"/>
      <c r="G926" s="734"/>
      <c r="H926" s="54">
        <f t="shared" si="20"/>
        <v>0</v>
      </c>
      <c r="I926" s="1" t="s">
        <v>489</v>
      </c>
    </row>
    <row r="927" spans="1:9" ht="18.75" customHeight="1" x14ac:dyDescent="0.25">
      <c r="A927" s="102" t="s">
        <v>442</v>
      </c>
      <c r="B927" s="731"/>
      <c r="C927" s="731"/>
      <c r="D927" s="731"/>
      <c r="E927" s="731"/>
      <c r="F927" s="731"/>
      <c r="G927" s="734"/>
      <c r="H927" s="54">
        <f t="shared" si="20"/>
        <v>0</v>
      </c>
      <c r="I927" s="1" t="s">
        <v>489</v>
      </c>
    </row>
    <row r="928" spans="1:9" ht="18.75" customHeight="1" x14ac:dyDescent="0.25">
      <c r="A928" s="102" t="s">
        <v>443</v>
      </c>
      <c r="B928" s="731"/>
      <c r="C928" s="731"/>
      <c r="D928" s="731"/>
      <c r="E928" s="731"/>
      <c r="F928" s="731"/>
      <c r="G928" s="734"/>
      <c r="H928" s="54">
        <f t="shared" si="20"/>
        <v>0</v>
      </c>
      <c r="I928" s="1" t="s">
        <v>489</v>
      </c>
    </row>
    <row r="929" spans="1:29" ht="18.75" customHeight="1" x14ac:dyDescent="0.25">
      <c r="A929" s="102" t="s">
        <v>445</v>
      </c>
      <c r="B929" s="731"/>
      <c r="C929" s="731"/>
      <c r="D929" s="731"/>
      <c r="E929" s="731"/>
      <c r="F929" s="731"/>
      <c r="G929" s="734"/>
      <c r="H929" s="125">
        <f t="shared" si="20"/>
        <v>0</v>
      </c>
      <c r="I929" s="1" t="s">
        <v>489</v>
      </c>
    </row>
    <row r="930" spans="1:29" ht="18.75" customHeight="1" x14ac:dyDescent="0.25">
      <c r="A930" s="102" t="s">
        <v>446</v>
      </c>
      <c r="B930" s="732"/>
      <c r="C930" s="732"/>
      <c r="D930" s="732"/>
      <c r="E930" s="732"/>
      <c r="F930" s="732"/>
      <c r="G930" s="735"/>
      <c r="H930" s="54">
        <f t="shared" si="20"/>
        <v>0</v>
      </c>
      <c r="I930" s="1" t="s">
        <v>489</v>
      </c>
    </row>
    <row r="931" spans="1:29" ht="18.75" customHeight="1" x14ac:dyDescent="0.25">
      <c r="A931" s="102" t="s">
        <v>448</v>
      </c>
      <c r="B931" s="719"/>
      <c r="C931" s="719" t="s">
        <v>177</v>
      </c>
      <c r="D931" s="719">
        <v>0</v>
      </c>
      <c r="E931" s="722">
        <v>100</v>
      </c>
      <c r="F931" s="725">
        <v>81</v>
      </c>
      <c r="G931" s="728">
        <f t="shared" ref="G931" si="21">+F931/E931</f>
        <v>0.81</v>
      </c>
      <c r="H931" s="133" t="str">
        <f t="shared" si="20"/>
        <v>Durante enero de 2024 se realizaron visitas de seguimiento a 15 predios con áreas vinculadas al Programa Distrital de PSA ubicados en la localidad de Usme a través de 9 acuerdos de conservación. En todas las visitas, además de realizar recorrido a pie y observación directa, se realizó la captura de información en tracks y puntos con AvenzaMaps y registro fotográfico con coordenadas; y se hizo sobrevuelo con dron.
En enero 2024, se continua con la implementación de las actividades pactadas en los acuerdos de conservación firmados. En las visitas de campo realizadas, se realizó seguimiento a la implementación y estado de las Herramientas de manejo de paisaje  - HMP instaladas en el marco del programa de pago por servicios ambientales PSA, encontrando que las áreas vinculadas al acuerdo se mantienen conservadas, no se identificaron situaciones o señales de alerta como rastros o presencia de semovientes, talas o quemas en las áreas en conservación vinculadas al acuerdo y las HMP se encuentran instaladas y cumplen con la función de conservación para la que fueron definidas. Se avanza con la revisión de los documentos de programa y lineamientos de PSA y a nivel regional, se avanza en la consolidación de las hectáreas, desde el punto de vista jurídico y técnico. 
Se realizó la presentación del programa PSA, el equipo del operador y el convenio No. SA- CDCASO-243-2022/SDA-20222029 al alcalde del municipio de Guasca, teniendo en cuenta que Guasca fue uno de los cinco municipios seleccionados para implementar proyectos de PSA hídricos.
Se realizó el primer Comité Veedor del municipio de Guasca, para aprobar la compra de bienes e insumos y/o contratación de servicios para la ejecución de actividades planteadas en el PAAC con el primer desembolso correspondiente al 20%. 
Se realizaron capacitaciones y mesas de trabajo con el equipo de la SDA en temas relacionados sobre modelación ecológica, monitoreo y protocolo de estimación hídrica en el marco del convenio.</v>
      </c>
      <c r="I931" s="1" t="s">
        <v>489</v>
      </c>
    </row>
    <row r="932" spans="1:29" ht="18.75" customHeight="1" x14ac:dyDescent="0.25">
      <c r="A932" s="102" t="s">
        <v>449</v>
      </c>
      <c r="B932" s="720"/>
      <c r="C932" s="720"/>
      <c r="D932" s="720"/>
      <c r="E932" s="723"/>
      <c r="F932" s="726"/>
      <c r="G932" s="729"/>
      <c r="H932" s="54" t="str">
        <f t="shared" si="20"/>
        <v>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v>
      </c>
      <c r="I932" s="1" t="s">
        <v>489</v>
      </c>
    </row>
    <row r="933" spans="1:29" ht="18.75" customHeight="1" x14ac:dyDescent="0.25">
      <c r="A933" s="102" t="s">
        <v>450</v>
      </c>
      <c r="B933" s="720"/>
      <c r="C933" s="720"/>
      <c r="D933" s="720"/>
      <c r="E933" s="723"/>
      <c r="F933" s="726"/>
      <c r="G933" s="729"/>
      <c r="H933" s="54" t="str">
        <f t="shared" si="20"/>
        <v>En el marco del desarrollo del Programa Distrital de Pago por Servicios Ambientales Hídricos -PSAH, se realizaron 10 visitas de seguimiento y monitoreo a 19 predios con áreas vinculadas al Programa Distrital de PSA en las localidades de Usme y Sumapaz a través de 10 acuerdos de conservación.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v>
      </c>
      <c r="I933" s="1" t="s">
        <v>489</v>
      </c>
    </row>
    <row r="934" spans="1:29" ht="18.75" customHeight="1" x14ac:dyDescent="0.25">
      <c r="A934" s="102" t="s">
        <v>451</v>
      </c>
      <c r="B934" s="720"/>
      <c r="C934" s="720"/>
      <c r="D934" s="720"/>
      <c r="E934" s="723"/>
      <c r="F934" s="726"/>
      <c r="G934" s="729"/>
      <c r="H934" s="54" t="str">
        <f t="shared" si="20"/>
        <v>En el marco del desarrollo del Programa Distrital de Pago por Servicios Ambientales Hídricos -PSAH, durante el mes de abril de 2024 se avanzó el 34%, dónde  se desarrollaron visitas de seguimiento y monitoreo correspondientes al último semestre de los acuerdos de conservación con pago por servicios ambientales vigentes en la zona rural de Bogotá y se inició la formulación de informes de seguimiento para el cierre.
Respecto al PSA regional, se suscribió un acuerdo colectivo con pago por servicios ambientales en el municipio de Guasca por 311,4 ha en la microcuenca del Río Siecha y se adicionaron 92,9 ha al acuerdo suscrito en la microcuenca del Río Chipatá en el mismo municipio. De igual manera se ha continuado con las socializaciones a la comunidad, en análisis de postulaciones, la elaboración de caracterizaciones prediales y elaboración de los informes correspondientes.</v>
      </c>
      <c r="I934" s="1" t="s">
        <v>489</v>
      </c>
    </row>
    <row r="935" spans="1:29" ht="18.75" customHeight="1" x14ac:dyDescent="0.25">
      <c r="A935" s="102" t="s">
        <v>452</v>
      </c>
      <c r="B935" s="720"/>
      <c r="C935" s="720"/>
      <c r="D935" s="720"/>
      <c r="E935" s="723"/>
      <c r="F935" s="726"/>
      <c r="G935" s="729"/>
      <c r="H935" s="54" t="str">
        <f t="shared" ref="H935:H942" si="22">N358</f>
        <v>En el marco del desarrollo del Programa Distrital de Pago por Servicios Ambientales Hídricos -PSAH, durante mayo de 2024, las acciones se enfocaron en el desarrollo de las visitas de seguimiento y monitoreo de cierre correspondientes al último semestre de los acuerdos de conservación vigentes y la elaboración de los informes para cierre en pares (profesional PNUD y profesional SDA).
Respecto al PSA regional, se realizaron dos comités veedores con la JAC de Santa Ana, del municipio de Guasca para la ejecución del primer desembolso, donde se aprobaron todas las compras y comenzar a realizar las implementaciones. Se presentaron 3 nuevos acuerdos, el primero en la microcuenca Qda. Negra, del municipio de Fómeque, vinculando a 10 predios con 202,6 has de conservación, el segundo y tercero del municipio de Sesquilé, en la microcuenca Qda. Tres Viejas con 5 predios, vinculando 147,6 ha de conservación y por último en la microcuenca Río San Francisco con 9 predios, vinculando 49,9 ha de conservación. Esto permitirá suscribir 400, 1 nuevas hectáreas al convenio. Así mismo se está terminando de vincular familias y elaborar los expedientes técnicos y jurídicos en 5 acuerdos más, dos acuerdos de en La Calera, uno en Fómeque, uno en Guatavita y 1 en Guasca, con los cuales se cumplirá la meta.
Se adelantaron reuniones internas con el equipo SDA para retroalimentar el modelo de seguimiento e implementación PSA hídrico y gestión con PNUD y Región con miras a consolidar acciones de mejora a la implementación del programa y los líneamientos de Política de Pago por Servicios Ambientales</v>
      </c>
      <c r="I935" s="1" t="s">
        <v>489</v>
      </c>
    </row>
    <row r="936" spans="1:29" ht="18.75" customHeight="1" x14ac:dyDescent="0.25">
      <c r="A936" s="102" t="s">
        <v>453</v>
      </c>
      <c r="B936" s="720"/>
      <c r="C936" s="720"/>
      <c r="D936" s="720"/>
      <c r="E936" s="723"/>
      <c r="F936" s="726"/>
      <c r="G936" s="729"/>
      <c r="H936" s="388" t="s">
        <v>766</v>
      </c>
      <c r="I936" s="1" t="s">
        <v>489</v>
      </c>
    </row>
    <row r="937" spans="1:29" ht="18.75" customHeight="1" x14ac:dyDescent="0.25">
      <c r="A937" s="102" t="s">
        <v>440</v>
      </c>
      <c r="B937" s="720"/>
      <c r="C937" s="720"/>
      <c r="D937" s="720"/>
      <c r="E937" s="723"/>
      <c r="F937" s="726"/>
      <c r="G937" s="729"/>
      <c r="H937" s="54">
        <f t="shared" si="22"/>
        <v>0</v>
      </c>
      <c r="I937" s="1" t="s">
        <v>491</v>
      </c>
    </row>
    <row r="938" spans="1:29" ht="18.75" customHeight="1" x14ac:dyDescent="0.25">
      <c r="A938" s="102" t="s">
        <v>441</v>
      </c>
      <c r="B938" s="720"/>
      <c r="C938" s="720"/>
      <c r="D938" s="720"/>
      <c r="E938" s="723"/>
      <c r="F938" s="726"/>
      <c r="G938" s="729"/>
      <c r="H938" s="54">
        <f t="shared" si="22"/>
        <v>0</v>
      </c>
      <c r="I938" s="1" t="s">
        <v>489</v>
      </c>
    </row>
    <row r="939" spans="1:29" ht="18.75" customHeight="1" x14ac:dyDescent="0.25">
      <c r="A939" s="102" t="s">
        <v>442</v>
      </c>
      <c r="B939" s="720"/>
      <c r="C939" s="720"/>
      <c r="D939" s="720"/>
      <c r="E939" s="723"/>
      <c r="F939" s="726"/>
      <c r="G939" s="729"/>
      <c r="H939" s="54">
        <f t="shared" si="22"/>
        <v>0</v>
      </c>
      <c r="I939" s="1" t="s">
        <v>489</v>
      </c>
    </row>
    <row r="940" spans="1:29" ht="18.75" customHeight="1" x14ac:dyDescent="0.25">
      <c r="A940" s="102" t="s">
        <v>443</v>
      </c>
      <c r="B940" s="720"/>
      <c r="C940" s="720"/>
      <c r="D940" s="720"/>
      <c r="E940" s="723"/>
      <c r="F940" s="726"/>
      <c r="G940" s="729"/>
      <c r="H940" s="54">
        <f t="shared" si="22"/>
        <v>0</v>
      </c>
      <c r="I940" s="1" t="s">
        <v>489</v>
      </c>
    </row>
    <row r="941" spans="1:29" ht="18.75" customHeight="1" x14ac:dyDescent="0.25">
      <c r="A941" s="102" t="s">
        <v>445</v>
      </c>
      <c r="B941" s="720"/>
      <c r="C941" s="720"/>
      <c r="D941" s="720"/>
      <c r="E941" s="723"/>
      <c r="F941" s="726"/>
      <c r="G941" s="729"/>
      <c r="H941" s="54">
        <f t="shared" si="22"/>
        <v>0</v>
      </c>
      <c r="I941" s="1" t="s">
        <v>489</v>
      </c>
    </row>
    <row r="942" spans="1:29" ht="18.75" customHeight="1" x14ac:dyDescent="0.25">
      <c r="A942" s="102" t="s">
        <v>446</v>
      </c>
      <c r="B942" s="721"/>
      <c r="C942" s="721"/>
      <c r="D942" s="721"/>
      <c r="E942" s="724"/>
      <c r="F942" s="727"/>
      <c r="G942" s="730"/>
      <c r="H942" s="54">
        <f t="shared" si="22"/>
        <v>0</v>
      </c>
      <c r="I942" s="1" t="s">
        <v>489</v>
      </c>
    </row>
    <row r="943" spans="1:29" ht="14.25" customHeight="1" x14ac:dyDescent="0.25">
      <c r="A943" s="49"/>
      <c r="B943" s="49"/>
      <c r="C943" s="49"/>
      <c r="D943" s="49"/>
      <c r="E943" s="49"/>
      <c r="F943" s="49"/>
      <c r="G943" s="49"/>
      <c r="H943" s="49"/>
    </row>
    <row r="944" spans="1:29" ht="14.25" customHeight="1" x14ac:dyDescent="0.25">
      <c r="A944" s="103" t="s">
        <v>186</v>
      </c>
      <c r="B944" s="104"/>
      <c r="C944" s="104"/>
      <c r="D944" s="104"/>
      <c r="E944" s="105"/>
      <c r="F944" s="105"/>
      <c r="G944" s="105"/>
      <c r="H944" s="105"/>
      <c r="I944" s="105" t="s">
        <v>489</v>
      </c>
      <c r="J944" s="105"/>
      <c r="K944" s="105"/>
      <c r="L944" s="105"/>
      <c r="M944" s="105"/>
      <c r="N944" s="105"/>
      <c r="O944" s="105"/>
      <c r="P944" s="105"/>
      <c r="Q944" s="105"/>
      <c r="R944" s="105"/>
      <c r="S944" s="105"/>
      <c r="T944" s="105"/>
      <c r="U944" s="105"/>
      <c r="V944" s="105"/>
      <c r="W944" s="105"/>
      <c r="X944" s="104"/>
      <c r="Y944" s="104"/>
      <c r="Z944" s="104"/>
      <c r="AA944" s="104"/>
      <c r="AB944" s="104"/>
      <c r="AC944" s="104"/>
    </row>
    <row r="945" spans="1:29" ht="14.25" customHeight="1" x14ac:dyDescent="0.25">
      <c r="A945" s="4" t="s">
        <v>188</v>
      </c>
      <c r="B945" s="715" t="s">
        <v>189</v>
      </c>
      <c r="C945" s="657"/>
      <c r="D945" s="657"/>
      <c r="E945" s="657"/>
      <c r="F945" s="657"/>
      <c r="G945" s="657"/>
      <c r="H945" s="658"/>
      <c r="I945" s="716" t="s">
        <v>190</v>
      </c>
      <c r="J945" s="657"/>
      <c r="K945" s="657"/>
      <c r="L945" s="657"/>
      <c r="M945" s="657"/>
      <c r="N945" s="657"/>
      <c r="O945" s="658"/>
      <c r="P945" s="3"/>
      <c r="Q945" s="3"/>
      <c r="R945" s="3"/>
      <c r="S945" s="3"/>
      <c r="T945" s="3"/>
      <c r="U945" s="3"/>
      <c r="V945" s="106"/>
      <c r="W945" s="2"/>
      <c r="X945" s="2"/>
      <c r="Y945" s="2"/>
      <c r="Z945" s="2"/>
      <c r="AA945" s="2"/>
      <c r="AB945" s="2"/>
      <c r="AC945" s="2"/>
    </row>
    <row r="946" spans="1:29" ht="14.25" customHeight="1" x14ac:dyDescent="0.25">
      <c r="A946" s="5">
        <v>13</v>
      </c>
      <c r="B946" s="717" t="s">
        <v>191</v>
      </c>
      <c r="C946" s="657"/>
      <c r="D946" s="657"/>
      <c r="E946" s="657"/>
      <c r="F946" s="657"/>
      <c r="G946" s="657"/>
      <c r="H946" s="658"/>
      <c r="I946" s="717" t="s">
        <v>192</v>
      </c>
      <c r="J946" s="657"/>
      <c r="K946" s="657"/>
      <c r="L946" s="657"/>
      <c r="M946" s="657"/>
      <c r="N946" s="657"/>
      <c r="O946" s="658"/>
      <c r="P946" s="3"/>
      <c r="Q946" s="3"/>
      <c r="R946" s="3"/>
      <c r="S946" s="3"/>
      <c r="T946" s="3"/>
      <c r="U946" s="3"/>
      <c r="V946" s="106"/>
      <c r="W946" s="2"/>
      <c r="X946" s="2"/>
      <c r="Y946" s="2"/>
      <c r="Z946" s="2"/>
      <c r="AA946" s="2"/>
      <c r="AB946" s="2"/>
      <c r="AC946" s="2"/>
    </row>
    <row r="947" spans="1:29" ht="14.25" customHeight="1" x14ac:dyDescent="0.25">
      <c r="A947" s="5">
        <v>14</v>
      </c>
      <c r="B947" s="717" t="s">
        <v>193</v>
      </c>
      <c r="C947" s="657"/>
      <c r="D947" s="657"/>
      <c r="E947" s="657"/>
      <c r="F947" s="657"/>
      <c r="G947" s="657"/>
      <c r="H947" s="658"/>
      <c r="I947" s="718" t="s">
        <v>194</v>
      </c>
      <c r="J947" s="657"/>
      <c r="K947" s="657"/>
      <c r="L947" s="657"/>
      <c r="M947" s="657"/>
      <c r="N947" s="657"/>
      <c r="O947" s="658"/>
      <c r="P947" s="3"/>
      <c r="Q947" s="3"/>
      <c r="R947" s="3"/>
      <c r="S947" s="3"/>
      <c r="T947" s="3"/>
      <c r="U947" s="3"/>
      <c r="V947" s="106"/>
      <c r="W947" s="2"/>
      <c r="X947" s="2"/>
      <c r="Y947" s="2"/>
      <c r="Z947" s="2"/>
      <c r="AA947" s="2"/>
      <c r="AB947" s="2"/>
      <c r="AC947" s="2"/>
    </row>
  </sheetData>
  <mergeCells count="368">
    <mergeCell ref="A869:H869"/>
    <mergeCell ref="B945:H945"/>
    <mergeCell ref="I945:O945"/>
    <mergeCell ref="B946:H946"/>
    <mergeCell ref="I946:O946"/>
    <mergeCell ref="B947:H947"/>
    <mergeCell ref="I947:O947"/>
    <mergeCell ref="B856:B867"/>
    <mergeCell ref="C856:C867"/>
    <mergeCell ref="D856:D867"/>
    <mergeCell ref="E856:E867"/>
    <mergeCell ref="F856:F867"/>
    <mergeCell ref="G856:G867"/>
    <mergeCell ref="E871:E882"/>
    <mergeCell ref="F871:F882"/>
    <mergeCell ref="G871:G882"/>
    <mergeCell ref="B883:B894"/>
    <mergeCell ref="C883:C894"/>
    <mergeCell ref="D883:D894"/>
    <mergeCell ref="E883:E894"/>
    <mergeCell ref="F883:F894"/>
    <mergeCell ref="G883:G894"/>
    <mergeCell ref="B895:B906"/>
    <mergeCell ref="C895:C906"/>
    <mergeCell ref="B844:B855"/>
    <mergeCell ref="C844:C855"/>
    <mergeCell ref="D844:D855"/>
    <mergeCell ref="E844:E855"/>
    <mergeCell ref="F844:F855"/>
    <mergeCell ref="G844:G855"/>
    <mergeCell ref="B832:B843"/>
    <mergeCell ref="C832:C843"/>
    <mergeCell ref="D832:D843"/>
    <mergeCell ref="E832:E843"/>
    <mergeCell ref="F832:F843"/>
    <mergeCell ref="G832:G843"/>
    <mergeCell ref="B820:B831"/>
    <mergeCell ref="C820:C831"/>
    <mergeCell ref="D820:D831"/>
    <mergeCell ref="E820:E831"/>
    <mergeCell ref="F820:F831"/>
    <mergeCell ref="G820:G831"/>
    <mergeCell ref="A806:H806"/>
    <mergeCell ref="B808:B819"/>
    <mergeCell ref="C808:C819"/>
    <mergeCell ref="D808:D819"/>
    <mergeCell ref="E808:E819"/>
    <mergeCell ref="F808:F819"/>
    <mergeCell ref="G808:G819"/>
    <mergeCell ref="B793:B804"/>
    <mergeCell ref="C793:C804"/>
    <mergeCell ref="D793:D804"/>
    <mergeCell ref="E793:E804"/>
    <mergeCell ref="F793:F804"/>
    <mergeCell ref="G793:G804"/>
    <mergeCell ref="B781:B792"/>
    <mergeCell ref="C781:C792"/>
    <mergeCell ref="D781:D792"/>
    <mergeCell ref="E781:E792"/>
    <mergeCell ref="F781:F792"/>
    <mergeCell ref="G781:G792"/>
    <mergeCell ref="B769:B780"/>
    <mergeCell ref="C769:C780"/>
    <mergeCell ref="D769:D780"/>
    <mergeCell ref="E769:E780"/>
    <mergeCell ref="F769:F780"/>
    <mergeCell ref="G769:G780"/>
    <mergeCell ref="B757:B768"/>
    <mergeCell ref="C757:C768"/>
    <mergeCell ref="D757:D768"/>
    <mergeCell ref="E757:E768"/>
    <mergeCell ref="F757:F768"/>
    <mergeCell ref="G757:G768"/>
    <mergeCell ref="A743:H743"/>
    <mergeCell ref="B745:B756"/>
    <mergeCell ref="C745:C756"/>
    <mergeCell ref="D745:D756"/>
    <mergeCell ref="E745:E756"/>
    <mergeCell ref="F745:F756"/>
    <mergeCell ref="G745:G756"/>
    <mergeCell ref="B728:B739"/>
    <mergeCell ref="C728:C739"/>
    <mergeCell ref="D728:D739"/>
    <mergeCell ref="E728:E739"/>
    <mergeCell ref="F728:F739"/>
    <mergeCell ref="G728:G739"/>
    <mergeCell ref="B716:B727"/>
    <mergeCell ref="C716:C727"/>
    <mergeCell ref="D716:D727"/>
    <mergeCell ref="E716:E727"/>
    <mergeCell ref="F716:F727"/>
    <mergeCell ref="G716:G727"/>
    <mergeCell ref="B704:B715"/>
    <mergeCell ref="C704:C715"/>
    <mergeCell ref="D704:D715"/>
    <mergeCell ref="E704:E715"/>
    <mergeCell ref="F704:F715"/>
    <mergeCell ref="G704:G715"/>
    <mergeCell ref="B692:B703"/>
    <mergeCell ref="C692:C703"/>
    <mergeCell ref="D692:D703"/>
    <mergeCell ref="E692:E703"/>
    <mergeCell ref="F692:F703"/>
    <mergeCell ref="G692:G703"/>
    <mergeCell ref="B672:B677"/>
    <mergeCell ref="A678:H678"/>
    <mergeCell ref="B680:B691"/>
    <mergeCell ref="C680:C691"/>
    <mergeCell ref="D680:D691"/>
    <mergeCell ref="E680:E691"/>
    <mergeCell ref="F680:F691"/>
    <mergeCell ref="G680:G691"/>
    <mergeCell ref="B576:B587"/>
    <mergeCell ref="C576:C587"/>
    <mergeCell ref="D576:D587"/>
    <mergeCell ref="A589:G589"/>
    <mergeCell ref="A664:H664"/>
    <mergeCell ref="B666:B671"/>
    <mergeCell ref="B552:B563"/>
    <mergeCell ref="C552:C563"/>
    <mergeCell ref="D552:D563"/>
    <mergeCell ref="B564:B575"/>
    <mergeCell ref="C564:C575"/>
    <mergeCell ref="D564:D575"/>
    <mergeCell ref="B591:B602"/>
    <mergeCell ref="C591:C602"/>
    <mergeCell ref="D591:D602"/>
    <mergeCell ref="B603:B614"/>
    <mergeCell ref="C603:C614"/>
    <mergeCell ref="D603:D614"/>
    <mergeCell ref="B615:B626"/>
    <mergeCell ref="C615:C626"/>
    <mergeCell ref="D615:D626"/>
    <mergeCell ref="B627:B638"/>
    <mergeCell ref="C627:C638"/>
    <mergeCell ref="D627:D638"/>
    <mergeCell ref="A526:G526"/>
    <mergeCell ref="B528:B539"/>
    <mergeCell ref="C528:C539"/>
    <mergeCell ref="D528:D539"/>
    <mergeCell ref="B540:B551"/>
    <mergeCell ref="C540:C551"/>
    <mergeCell ref="D540:D551"/>
    <mergeCell ref="B501:B512"/>
    <mergeCell ref="C501:C512"/>
    <mergeCell ref="D501:D512"/>
    <mergeCell ref="B513:B524"/>
    <mergeCell ref="C513:C524"/>
    <mergeCell ref="D513:D524"/>
    <mergeCell ref="B414:B425"/>
    <mergeCell ref="C414:C425"/>
    <mergeCell ref="D414:D425"/>
    <mergeCell ref="B477:B488"/>
    <mergeCell ref="C477:C488"/>
    <mergeCell ref="D477:D488"/>
    <mergeCell ref="B489:B500"/>
    <mergeCell ref="C489:C500"/>
    <mergeCell ref="D489:D500"/>
    <mergeCell ref="B450:B461"/>
    <mergeCell ref="C450:C461"/>
    <mergeCell ref="D450:D461"/>
    <mergeCell ref="A463:G463"/>
    <mergeCell ref="B465:B476"/>
    <mergeCell ref="C465:C476"/>
    <mergeCell ref="D465:D476"/>
    <mergeCell ref="A292:N292"/>
    <mergeCell ref="A368:G368"/>
    <mergeCell ref="B370:B387"/>
    <mergeCell ref="C370:C375"/>
    <mergeCell ref="D370:D375"/>
    <mergeCell ref="C376:C381"/>
    <mergeCell ref="D376:D381"/>
    <mergeCell ref="C382:C387"/>
    <mergeCell ref="D382:D387"/>
    <mergeCell ref="B294:B329"/>
    <mergeCell ref="C294:C305"/>
    <mergeCell ref="D294:D305"/>
    <mergeCell ref="E294:E305"/>
    <mergeCell ref="F294:F305"/>
    <mergeCell ref="G294:G305"/>
    <mergeCell ref="C306:C317"/>
    <mergeCell ref="D306:D317"/>
    <mergeCell ref="E306:E317"/>
    <mergeCell ref="F354:F365"/>
    <mergeCell ref="G354:G365"/>
    <mergeCell ref="C342:C353"/>
    <mergeCell ref="D342:D353"/>
    <mergeCell ref="E342:E353"/>
    <mergeCell ref="F342:F353"/>
    <mergeCell ref="B279:B290"/>
    <mergeCell ref="C279:C290"/>
    <mergeCell ref="D279:D290"/>
    <mergeCell ref="E279:E290"/>
    <mergeCell ref="F279:F290"/>
    <mergeCell ref="G279:G290"/>
    <mergeCell ref="B267:B278"/>
    <mergeCell ref="C267:C278"/>
    <mergeCell ref="D267:D278"/>
    <mergeCell ref="E267:E278"/>
    <mergeCell ref="F267:F278"/>
    <mergeCell ref="G267:G278"/>
    <mergeCell ref="F243:F254"/>
    <mergeCell ref="G243:G254"/>
    <mergeCell ref="C255:C266"/>
    <mergeCell ref="D255:D266"/>
    <mergeCell ref="E255:E266"/>
    <mergeCell ref="F255:F266"/>
    <mergeCell ref="G255:G266"/>
    <mergeCell ref="A229:N229"/>
    <mergeCell ref="B231:B266"/>
    <mergeCell ref="C231:C242"/>
    <mergeCell ref="D231:D242"/>
    <mergeCell ref="E231:E242"/>
    <mergeCell ref="F231:F242"/>
    <mergeCell ref="G231:G242"/>
    <mergeCell ref="C243:C254"/>
    <mergeCell ref="D243:D254"/>
    <mergeCell ref="E243:E254"/>
    <mergeCell ref="B216:B227"/>
    <mergeCell ref="C216:C227"/>
    <mergeCell ref="D216:D227"/>
    <mergeCell ref="E216:E227"/>
    <mergeCell ref="F216:F227"/>
    <mergeCell ref="G216:G227"/>
    <mergeCell ref="B204:B215"/>
    <mergeCell ref="C204:C215"/>
    <mergeCell ref="D204:D215"/>
    <mergeCell ref="E204:E215"/>
    <mergeCell ref="F204:F215"/>
    <mergeCell ref="G204:G215"/>
    <mergeCell ref="F180:F191"/>
    <mergeCell ref="G180:G191"/>
    <mergeCell ref="C192:C203"/>
    <mergeCell ref="D192:D203"/>
    <mergeCell ref="E192:E203"/>
    <mergeCell ref="F192:F203"/>
    <mergeCell ref="G192:G203"/>
    <mergeCell ref="A166:N166"/>
    <mergeCell ref="B168:B203"/>
    <mergeCell ref="C168:C179"/>
    <mergeCell ref="D168:D179"/>
    <mergeCell ref="E168:E179"/>
    <mergeCell ref="F168:F179"/>
    <mergeCell ref="G168:G179"/>
    <mergeCell ref="C180:C191"/>
    <mergeCell ref="D180:D191"/>
    <mergeCell ref="E180:E191"/>
    <mergeCell ref="B152:B163"/>
    <mergeCell ref="C152:C163"/>
    <mergeCell ref="D152:D163"/>
    <mergeCell ref="E152:E163"/>
    <mergeCell ref="F152:F163"/>
    <mergeCell ref="G152:G163"/>
    <mergeCell ref="B140:B151"/>
    <mergeCell ref="C140:C151"/>
    <mergeCell ref="D140:D151"/>
    <mergeCell ref="E140:E151"/>
    <mergeCell ref="F140:F151"/>
    <mergeCell ref="G140:G151"/>
    <mergeCell ref="F116:F127"/>
    <mergeCell ref="G116:G127"/>
    <mergeCell ref="C128:C139"/>
    <mergeCell ref="D128:D139"/>
    <mergeCell ref="E128:E139"/>
    <mergeCell ref="F128:F139"/>
    <mergeCell ref="G128:G139"/>
    <mergeCell ref="A102:N102"/>
    <mergeCell ref="B104:B139"/>
    <mergeCell ref="C104:C115"/>
    <mergeCell ref="D104:D115"/>
    <mergeCell ref="E104:E115"/>
    <mergeCell ref="F104:F115"/>
    <mergeCell ref="G104:G115"/>
    <mergeCell ref="C116:C127"/>
    <mergeCell ref="D116:D127"/>
    <mergeCell ref="E116:E127"/>
    <mergeCell ref="D90:D95"/>
    <mergeCell ref="E90:E95"/>
    <mergeCell ref="B96:B101"/>
    <mergeCell ref="C96:C101"/>
    <mergeCell ref="D96:D101"/>
    <mergeCell ref="E96:E101"/>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G342:G353"/>
    <mergeCell ref="B330:B365"/>
    <mergeCell ref="F306:F317"/>
    <mergeCell ref="G306:G317"/>
    <mergeCell ref="C318:C329"/>
    <mergeCell ref="D318:D329"/>
    <mergeCell ref="E318:E329"/>
    <mergeCell ref="F318:F329"/>
    <mergeCell ref="G318:G329"/>
    <mergeCell ref="C330:C341"/>
    <mergeCell ref="D330:D341"/>
    <mergeCell ref="E330:E341"/>
    <mergeCell ref="F330:F341"/>
    <mergeCell ref="G330:G341"/>
    <mergeCell ref="B651:B662"/>
    <mergeCell ref="C651:C662"/>
    <mergeCell ref="D651:D662"/>
    <mergeCell ref="B639:B650"/>
    <mergeCell ref="C639:C650"/>
    <mergeCell ref="D639:D650"/>
    <mergeCell ref="C354:C365"/>
    <mergeCell ref="D354:D365"/>
    <mergeCell ref="E354:E365"/>
    <mergeCell ref="B388:B399"/>
    <mergeCell ref="C388:C393"/>
    <mergeCell ref="D388:D393"/>
    <mergeCell ref="C394:C399"/>
    <mergeCell ref="D394:D399"/>
    <mergeCell ref="A400:G400"/>
    <mergeCell ref="B426:B437"/>
    <mergeCell ref="C426:C437"/>
    <mergeCell ref="D426:D437"/>
    <mergeCell ref="B438:B449"/>
    <mergeCell ref="C438:C449"/>
    <mergeCell ref="D438:D449"/>
    <mergeCell ref="B402:B413"/>
    <mergeCell ref="C402:C413"/>
    <mergeCell ref="D402:D413"/>
    <mergeCell ref="B871:B882"/>
    <mergeCell ref="C871:C882"/>
    <mergeCell ref="D871:D882"/>
    <mergeCell ref="D895:D906"/>
    <mergeCell ref="E895:E906"/>
    <mergeCell ref="F895:F906"/>
    <mergeCell ref="G895:G906"/>
    <mergeCell ref="B907:B918"/>
    <mergeCell ref="C907:C918"/>
    <mergeCell ref="D907:D918"/>
    <mergeCell ref="E907:E918"/>
    <mergeCell ref="F907:F918"/>
    <mergeCell ref="G907:G918"/>
    <mergeCell ref="B931:B942"/>
    <mergeCell ref="C931:C942"/>
    <mergeCell ref="D931:D942"/>
    <mergeCell ref="E931:E942"/>
    <mergeCell ref="F931:F942"/>
    <mergeCell ref="G931:G942"/>
    <mergeCell ref="B919:B930"/>
    <mergeCell ref="C919:C930"/>
    <mergeCell ref="D919:D930"/>
    <mergeCell ref="E919:E930"/>
    <mergeCell ref="F919:F930"/>
    <mergeCell ref="G919:G930"/>
  </mergeCells>
  <phoneticPr fontId="54" type="noConversion"/>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TERRITORIALIZACION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2023-12-26T21:57:07Z</cp:lastPrinted>
  <dcterms:created xsi:type="dcterms:W3CDTF">2010-03-25T16:40:43Z</dcterms:created>
  <dcterms:modified xsi:type="dcterms:W3CDTF">2024-08-05T17:48:36Z</dcterms:modified>
</cp:coreProperties>
</file>